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abriel.cauich\OneDrive\SAF 2020\Presupuestación 2021\Datos abiertos\"/>
    </mc:Choice>
  </mc:AlternateContent>
  <xr:revisionPtr revIDLastSave="0" documentId="13_ncr:1_{BFFCBA6E-980F-4582-A6CB-9728D941A593}" xr6:coauthVersionLast="45" xr6:coauthVersionMax="45" xr10:uidLastSave="{00000000-0000-0000-0000-000000000000}"/>
  <bookViews>
    <workbookView xWindow="-120" yWindow="-120" windowWidth="29040" windowHeight="16440" tabRatio="958" xr2:uid="{00000000-000D-0000-FFFF-FFFF00000000}"/>
  </bookViews>
  <sheets>
    <sheet name="Tabulador_ACIEY" sheetId="3" r:id="rId1"/>
    <sheet name="Tabulador_APBY" sheetId="4" r:id="rId2"/>
    <sheet name="Tabulador_CAEY" sheetId="5" r:id="rId3"/>
    <sheet name="Tabulador_CEEAV" sheetId="6" r:id="rId4"/>
    <sheet name="Tabulador_CULTUR" sheetId="7" r:id="rId5"/>
    <sheet name="Tabulador_DIF Yucatán" sheetId="8" r:id="rId6"/>
    <sheet name="Tabulador_FIDARTU" sheetId="9" r:id="rId7"/>
    <sheet name="Tabulador_FIDETURE" sheetId="10" r:id="rId8"/>
    <sheet name="Tabulador_FIGAROSY" sheetId="11" r:id="rId9"/>
    <sheet name="Tabulador FIPAPAM" sheetId="12" r:id="rId10"/>
    <sheet name="Tabulador HAM" sheetId="13" r:id="rId11"/>
    <sheet name="Tabulado_HCPY" sheetId="14" r:id="rId12"/>
    <sheet name="Tabulador_HCTY" sheetId="15" r:id="rId13"/>
    <sheet name="Tabulador_HGTY" sheetId="16" r:id="rId14"/>
    <sheet name="Tabulador_IBECEY" sheetId="17" r:id="rId15"/>
    <sheet name="Tabulador_ICATEY" sheetId="18" r:id="rId16"/>
    <sheet name="Tabulador_IDEFEEY" sheetId="19" r:id="rId17"/>
    <sheet name="Tabulador_IDEY" sheetId="20" r:id="rId18"/>
    <sheet name="Tabulador_IEAEY" sheetId="21" r:id="rId19"/>
    <sheet name="Tabulador IIPEDEY" sheetId="22" r:id="rId20"/>
    <sheet name="Tabulador IMDUT" sheetId="23" r:id="rId21"/>
    <sheet name="Tabulador INCAY" sheetId="24" r:id="rId22"/>
    <sheet name="Tabulador_INCCOPY" sheetId="25" r:id="rId23"/>
    <sheet name="Tabulador_INDEMAYA" sheetId="26" r:id="rId24"/>
    <sheet name="Tabulador-INSEJUPY" sheetId="27" r:id="rId25"/>
    <sheet name="Tabulador IPFY" sheetId="28" r:id="rId26"/>
    <sheet name="Tabulador_ISSTEY" sheetId="29" r:id="rId27"/>
    <sheet name="Tabulador IVEY" sheetId="30" r:id="rId28"/>
    <sheet name="Tabulador IYEM" sheetId="31" r:id="rId29"/>
    <sheet name="Tabulador JAPAY" sheetId="32" r:id="rId30"/>
    <sheet name="Tabulador_JAPEY" sheetId="33" r:id="rId31"/>
    <sheet name="Tabuladores_SEPLAN" sheetId="34" r:id="rId32"/>
    <sheet name="Tabulador_SESEAY" sheetId="35" r:id="rId33"/>
    <sheet name="Tabulador_SSY" sheetId="36" r:id="rId34"/>
    <sheet name="Tabulador_TeleYuc" sheetId="37" r:id="rId35"/>
    <sheet name="Tabulador_CECYTEY" sheetId="38" r:id="rId36"/>
    <sheet name="Tabulador_COBAY" sheetId="39" r:id="rId37"/>
    <sheet name="Tabulador_CONALEP" sheetId="40" r:id="rId38"/>
    <sheet name="Tabulador_ESAY" sheetId="41" r:id="rId39"/>
    <sheet name="Tabulador_ITSM" sheetId="42" r:id="rId40"/>
    <sheet name="Tabulador_ITSP" sheetId="43" r:id="rId41"/>
    <sheet name="Tabulado_ITSSY" sheetId="44" r:id="rId42"/>
    <sheet name="Tabulador_ITSVA" sheetId="45" r:id="rId43"/>
    <sheet name="Tabulador_UNO" sheetId="46" r:id="rId44"/>
    <sheet name="Tabulador_UPY" sheetId="47" r:id="rId45"/>
    <sheet name="Tabulador_UTC" sheetId="48" r:id="rId46"/>
    <sheet name="Tabulador_UTM" sheetId="49" r:id="rId47"/>
    <sheet name="Tabulador_UTMayab" sheetId="50" r:id="rId48"/>
    <sheet name="Tabulador_UTP" sheetId="51" r:id="rId49"/>
    <sheet name="Tabulador_UTRSur" sheetId="52" r:id="rId50"/>
  </sheets>
  <externalReferences>
    <externalReference r:id="rId51"/>
    <externalReference r:id="rId52"/>
  </externalReferences>
  <definedNames>
    <definedName name="_xlnm._FilterDatabase" localSheetId="21" hidden="1">'Tabulador INCAY'!$A$10:$L$13</definedName>
    <definedName name="_xlnm._FilterDatabase" localSheetId="5" hidden="1">'Tabulador_DIF Yucatán'!$A$28:$N$161</definedName>
    <definedName name="_xlnm._FilterDatabase" localSheetId="22" hidden="1">Tabulador_INCCOPY!$A$19:$L$55</definedName>
    <definedName name="_xlnm._FilterDatabase" localSheetId="24" hidden="1">'Tabulador-INSEJUPY'!$A$19:$L$20</definedName>
    <definedName name="_xlnm.Print_Area" localSheetId="10">'Tabulador HAM'!$A$1:$L$369</definedName>
    <definedName name="_xlnm.Print_Area" localSheetId="38">Tabulador_ESAY!$A$1:$L$39</definedName>
    <definedName name="_xlnm.Print_Area" localSheetId="42">Tabulador_ITSVA!$A$1:$L$41</definedName>
    <definedName name="PELANA" localSheetId="11">#REF!</definedName>
    <definedName name="PELANA" localSheetId="10">#REF!</definedName>
    <definedName name="PELANA" localSheetId="19">#REF!</definedName>
    <definedName name="PELANA" localSheetId="20">#REF!</definedName>
    <definedName name="PELANA" localSheetId="21">#REF!</definedName>
    <definedName name="PELANA" localSheetId="28">#REF!</definedName>
    <definedName name="PELANA" localSheetId="29">#REF!</definedName>
    <definedName name="PELANA" localSheetId="2">#REF!</definedName>
    <definedName name="PELANA" localSheetId="3">#REF!</definedName>
    <definedName name="PELANA" localSheetId="5">#REF!</definedName>
    <definedName name="PELANA" localSheetId="6">#REF!</definedName>
    <definedName name="PELANA" localSheetId="7">#REF!</definedName>
    <definedName name="PELANA" localSheetId="12">#REF!</definedName>
    <definedName name="PELANA" localSheetId="15">#REF!</definedName>
    <definedName name="PELANA" localSheetId="16">#REF!</definedName>
    <definedName name="PELANA" localSheetId="17">#REF!</definedName>
    <definedName name="PELANA" localSheetId="18">#REF!</definedName>
    <definedName name="PELANA" localSheetId="22">#REF!</definedName>
    <definedName name="PELANA" localSheetId="42">#REF!</definedName>
    <definedName name="PELANA" localSheetId="30">#REF!</definedName>
    <definedName name="PELANA" localSheetId="32">#REF!</definedName>
    <definedName name="PELANA" localSheetId="34">#REF!</definedName>
    <definedName name="PELANA" localSheetId="46">#REF!</definedName>
    <definedName name="PELANA" localSheetId="31">#REF!</definedName>
    <definedName name="PELA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52" l="1"/>
  <c r="H34" i="52"/>
  <c r="J33" i="52"/>
  <c r="K33" i="52" s="1"/>
  <c r="H33" i="52"/>
  <c r="J32" i="52"/>
  <c r="H32" i="52"/>
  <c r="J31" i="52"/>
  <c r="K31" i="52" s="1"/>
  <c r="H31" i="52"/>
  <c r="L31" i="52" s="1"/>
  <c r="J30" i="52"/>
  <c r="H30" i="52"/>
  <c r="J29" i="52"/>
  <c r="K29" i="52" s="1"/>
  <c r="H29" i="52"/>
  <c r="J28" i="52"/>
  <c r="H28" i="52"/>
  <c r="J27" i="52"/>
  <c r="K27" i="52" s="1"/>
  <c r="H27" i="52"/>
  <c r="L27" i="52" s="1"/>
  <c r="J26" i="52"/>
  <c r="H26" i="52"/>
  <c r="J25" i="52"/>
  <c r="K25" i="52" s="1"/>
  <c r="H25" i="52"/>
  <c r="J24" i="52"/>
  <c r="H24" i="52"/>
  <c r="J23" i="52"/>
  <c r="K23" i="52" s="1"/>
  <c r="H23" i="52"/>
  <c r="L23" i="52" s="1"/>
  <c r="J22" i="52"/>
  <c r="H22" i="52"/>
  <c r="J21" i="52"/>
  <c r="K21" i="52" s="1"/>
  <c r="H21" i="52"/>
  <c r="J20" i="52"/>
  <c r="H20" i="52"/>
  <c r="J19" i="52"/>
  <c r="K19" i="52" s="1"/>
  <c r="H19" i="52"/>
  <c r="L19" i="52" s="1"/>
  <c r="C18" i="52"/>
  <c r="J18" i="52" s="1"/>
  <c r="K18" i="52" s="1"/>
  <c r="J17" i="52"/>
  <c r="K17" i="52" s="1"/>
  <c r="H17" i="52"/>
  <c r="L17" i="52" s="1"/>
  <c r="K12" i="52"/>
  <c r="J12" i="52"/>
  <c r="H12" i="52"/>
  <c r="L12" i="52" s="1"/>
  <c r="K11" i="52"/>
  <c r="J11" i="52"/>
  <c r="H11" i="52"/>
  <c r="L11" i="52" s="1"/>
  <c r="K10" i="52"/>
  <c r="J10" i="52"/>
  <c r="H10" i="52"/>
  <c r="L10" i="52" s="1"/>
  <c r="L26" i="51"/>
  <c r="F26" i="51"/>
  <c r="L25" i="51"/>
  <c r="F25" i="51"/>
  <c r="L24" i="51"/>
  <c r="F24" i="51"/>
  <c r="L23" i="51"/>
  <c r="F23" i="51"/>
  <c r="L22" i="51"/>
  <c r="F22" i="51"/>
  <c r="L21" i="51"/>
  <c r="F21" i="51"/>
  <c r="L20" i="51"/>
  <c r="F20" i="51"/>
  <c r="L19" i="51"/>
  <c r="F19" i="51"/>
  <c r="L18" i="51"/>
  <c r="F18" i="51"/>
  <c r="L17" i="51"/>
  <c r="F17" i="51"/>
  <c r="L12" i="51"/>
  <c r="F12" i="51"/>
  <c r="L11" i="51"/>
  <c r="F11" i="51"/>
  <c r="L10" i="51"/>
  <c r="F10" i="51"/>
  <c r="L26" i="50"/>
  <c r="F26" i="50"/>
  <c r="C26" i="50"/>
  <c r="L25" i="50"/>
  <c r="F25" i="50"/>
  <c r="L24" i="50"/>
  <c r="F24" i="50"/>
  <c r="L23" i="50"/>
  <c r="F23" i="50"/>
  <c r="L22" i="50"/>
  <c r="F22" i="50"/>
  <c r="L21" i="50"/>
  <c r="F21" i="50"/>
  <c r="L20" i="50"/>
  <c r="F20" i="50"/>
  <c r="L18" i="50"/>
  <c r="F18" i="50"/>
  <c r="L13" i="50"/>
  <c r="F13" i="50"/>
  <c r="L12" i="50"/>
  <c r="F12" i="50"/>
  <c r="L11" i="50"/>
  <c r="F11" i="50"/>
  <c r="L10" i="50"/>
  <c r="F10" i="50"/>
  <c r="F31" i="48"/>
  <c r="C31" i="48"/>
  <c r="L30" i="48"/>
  <c r="F30" i="48"/>
  <c r="L29" i="48"/>
  <c r="F29" i="48"/>
  <c r="L28" i="48"/>
  <c r="F28" i="48"/>
  <c r="L27" i="48"/>
  <c r="F27" i="48"/>
  <c r="L26" i="48"/>
  <c r="F26" i="48"/>
  <c r="L25" i="48"/>
  <c r="F25" i="48"/>
  <c r="L24" i="48"/>
  <c r="F24" i="48"/>
  <c r="L23" i="48"/>
  <c r="F23" i="48"/>
  <c r="L22" i="48"/>
  <c r="F22" i="48"/>
  <c r="L21" i="48"/>
  <c r="F21" i="48"/>
  <c r="L20" i="48"/>
  <c r="F20" i="48"/>
  <c r="L19" i="48"/>
  <c r="F19" i="48"/>
  <c r="L18" i="48"/>
  <c r="F18" i="48"/>
  <c r="L17" i="48"/>
  <c r="F17" i="48"/>
  <c r="F12" i="48"/>
  <c r="F11" i="48"/>
  <c r="F10" i="48"/>
  <c r="K25" i="47"/>
  <c r="H25" i="47"/>
  <c r="C25" i="47"/>
  <c r="J25" i="47" s="1"/>
  <c r="L24" i="47"/>
  <c r="K24" i="47"/>
  <c r="J24" i="47"/>
  <c r="I24" i="47"/>
  <c r="H24" i="47"/>
  <c r="F24" i="47"/>
  <c r="K23" i="47"/>
  <c r="J23" i="47"/>
  <c r="I23" i="47"/>
  <c r="L23" i="47" s="1"/>
  <c r="H23" i="47"/>
  <c r="F23" i="47"/>
  <c r="J22" i="47"/>
  <c r="I22" i="47"/>
  <c r="H22" i="47"/>
  <c r="L22" i="47" s="1"/>
  <c r="F22" i="47"/>
  <c r="L21" i="47"/>
  <c r="J21" i="47"/>
  <c r="I21" i="47"/>
  <c r="H21" i="47"/>
  <c r="F21" i="47"/>
  <c r="J20" i="47"/>
  <c r="I20" i="47"/>
  <c r="H20" i="47"/>
  <c r="L20" i="47" s="1"/>
  <c r="F20" i="47"/>
  <c r="J19" i="47"/>
  <c r="I19" i="47"/>
  <c r="L19" i="47" s="1"/>
  <c r="H19" i="47"/>
  <c r="F19" i="47"/>
  <c r="L18" i="47"/>
  <c r="J18" i="47"/>
  <c r="I18" i="47"/>
  <c r="H18" i="47"/>
  <c r="F18" i="47"/>
  <c r="J13" i="47"/>
  <c r="I13" i="47"/>
  <c r="H13" i="47"/>
  <c r="L13" i="47" s="1"/>
  <c r="F13" i="47"/>
  <c r="J12" i="47"/>
  <c r="I12" i="47"/>
  <c r="H12" i="47"/>
  <c r="L12" i="47" s="1"/>
  <c r="F12" i="47"/>
  <c r="J11" i="47"/>
  <c r="I11" i="47"/>
  <c r="L11" i="47" s="1"/>
  <c r="H11" i="47"/>
  <c r="F11" i="47"/>
  <c r="J10" i="47"/>
  <c r="I10" i="47"/>
  <c r="H10" i="47"/>
  <c r="L10" i="47" s="1"/>
  <c r="F10" i="47"/>
  <c r="L36" i="46"/>
  <c r="F36" i="46"/>
  <c r="L35" i="46"/>
  <c r="F35" i="46"/>
  <c r="L34" i="46"/>
  <c r="F34" i="46"/>
  <c r="L33" i="46"/>
  <c r="F33" i="46"/>
  <c r="L32" i="46"/>
  <c r="F32" i="46"/>
  <c r="L31" i="46"/>
  <c r="F31" i="46"/>
  <c r="L30" i="46"/>
  <c r="F30" i="46"/>
  <c r="L29" i="46"/>
  <c r="F29" i="46"/>
  <c r="L28" i="46"/>
  <c r="F28" i="46"/>
  <c r="L27" i="46"/>
  <c r="F27" i="46"/>
  <c r="L26" i="46"/>
  <c r="F26" i="46"/>
  <c r="L25" i="46"/>
  <c r="F25" i="46"/>
  <c r="L24" i="46"/>
  <c r="F24" i="46"/>
  <c r="L23" i="46"/>
  <c r="F23" i="46"/>
  <c r="L22" i="46"/>
  <c r="F22" i="46"/>
  <c r="L21" i="46"/>
  <c r="F21" i="46"/>
  <c r="L20" i="46"/>
  <c r="F20" i="46"/>
  <c r="L15" i="46"/>
  <c r="F15" i="46"/>
  <c r="L14" i="46"/>
  <c r="F14" i="46"/>
  <c r="L13" i="46"/>
  <c r="F13" i="46"/>
  <c r="L12" i="46"/>
  <c r="F12" i="46"/>
  <c r="L11" i="46"/>
  <c r="F11" i="46"/>
  <c r="L10" i="46"/>
  <c r="F10" i="46"/>
  <c r="L41" i="45"/>
  <c r="F41" i="45"/>
  <c r="L40" i="45"/>
  <c r="F40" i="45"/>
  <c r="L39" i="45"/>
  <c r="F39" i="45"/>
  <c r="L38" i="45"/>
  <c r="F38" i="45"/>
  <c r="L37" i="45"/>
  <c r="F37" i="45"/>
  <c r="L36" i="45"/>
  <c r="F36" i="45"/>
  <c r="L35" i="45"/>
  <c r="F35" i="45"/>
  <c r="L34" i="45"/>
  <c r="F34" i="45"/>
  <c r="L33" i="45"/>
  <c r="F33" i="45"/>
  <c r="L32" i="45"/>
  <c r="F32" i="45"/>
  <c r="L31" i="45"/>
  <c r="F31" i="45"/>
  <c r="L30" i="45"/>
  <c r="F30" i="45"/>
  <c r="L29" i="45"/>
  <c r="F29" i="45"/>
  <c r="L28" i="45"/>
  <c r="F28" i="45"/>
  <c r="L27" i="45"/>
  <c r="F27" i="45"/>
  <c r="L26" i="45"/>
  <c r="F26" i="45"/>
  <c r="L25" i="45"/>
  <c r="F25" i="45"/>
  <c r="L24" i="45"/>
  <c r="F24" i="45"/>
  <c r="L23" i="45"/>
  <c r="F23" i="45"/>
  <c r="L22" i="45"/>
  <c r="F22" i="45"/>
  <c r="L21" i="45"/>
  <c r="F21" i="45"/>
  <c r="L20" i="45"/>
  <c r="F20" i="45"/>
  <c r="L19" i="45"/>
  <c r="F19" i="45"/>
  <c r="L18" i="45"/>
  <c r="F18" i="45"/>
  <c r="L13" i="45"/>
  <c r="F13" i="45"/>
  <c r="L12" i="45"/>
  <c r="F12" i="45"/>
  <c r="L11" i="45"/>
  <c r="F11" i="45"/>
  <c r="L10" i="45"/>
  <c r="F10" i="45"/>
  <c r="L42" i="44"/>
  <c r="F42" i="44"/>
  <c r="L41" i="44"/>
  <c r="F41" i="44"/>
  <c r="L40" i="44"/>
  <c r="F40" i="44"/>
  <c r="L39" i="44"/>
  <c r="F39" i="44"/>
  <c r="L38" i="44"/>
  <c r="F38" i="44"/>
  <c r="L37" i="44"/>
  <c r="F37" i="44"/>
  <c r="L36" i="44"/>
  <c r="F36" i="44"/>
  <c r="L35" i="44"/>
  <c r="F35" i="44"/>
  <c r="L34" i="44"/>
  <c r="F34" i="44"/>
  <c r="L33" i="44"/>
  <c r="F33" i="44"/>
  <c r="L32" i="44"/>
  <c r="L31" i="44"/>
  <c r="L30" i="44"/>
  <c r="F30" i="44"/>
  <c r="L29" i="44"/>
  <c r="F29" i="44"/>
  <c r="L28" i="44"/>
  <c r="F28" i="44"/>
  <c r="L27" i="44"/>
  <c r="F27" i="44"/>
  <c r="L26" i="44"/>
  <c r="F26" i="44"/>
  <c r="L25" i="44"/>
  <c r="F25" i="44"/>
  <c r="L24" i="44"/>
  <c r="F24" i="44"/>
  <c r="L23" i="44"/>
  <c r="F23" i="44"/>
  <c r="L22" i="44"/>
  <c r="F22" i="44"/>
  <c r="L21" i="44"/>
  <c r="F21" i="44"/>
  <c r="L20" i="44"/>
  <c r="F20" i="44"/>
  <c r="L19" i="44"/>
  <c r="F19" i="44"/>
  <c r="L18" i="44"/>
  <c r="F18" i="44"/>
  <c r="L13" i="44"/>
  <c r="L12" i="44"/>
  <c r="F12" i="44"/>
  <c r="L11" i="44"/>
  <c r="F11" i="44"/>
  <c r="L10" i="44"/>
  <c r="F10" i="44"/>
  <c r="I36" i="43"/>
  <c r="H36" i="43"/>
  <c r="C36" i="43"/>
  <c r="F36" i="43" s="1"/>
  <c r="J35" i="43"/>
  <c r="H35" i="43"/>
  <c r="L35" i="43" s="1"/>
  <c r="F35" i="43"/>
  <c r="E35" i="43"/>
  <c r="C35" i="43"/>
  <c r="I35" i="43" s="1"/>
  <c r="J34" i="43"/>
  <c r="I34" i="43"/>
  <c r="L34" i="43" s="1"/>
  <c r="H34" i="43"/>
  <c r="E34" i="43"/>
  <c r="F34" i="43" s="1"/>
  <c r="L33" i="43"/>
  <c r="J33" i="43"/>
  <c r="I33" i="43"/>
  <c r="H33" i="43"/>
  <c r="F33" i="43"/>
  <c r="E33" i="43"/>
  <c r="J32" i="43"/>
  <c r="I32" i="43"/>
  <c r="L32" i="43" s="1"/>
  <c r="H32" i="43"/>
  <c r="F32" i="43"/>
  <c r="J31" i="43"/>
  <c r="I31" i="43"/>
  <c r="H31" i="43"/>
  <c r="L31" i="43" s="1"/>
  <c r="F31" i="43"/>
  <c r="L30" i="43"/>
  <c r="J30" i="43"/>
  <c r="I30" i="43"/>
  <c r="H30" i="43"/>
  <c r="F30" i="43"/>
  <c r="E30" i="43"/>
  <c r="J29" i="43"/>
  <c r="I29" i="43"/>
  <c r="L29" i="43" s="1"/>
  <c r="H29" i="43"/>
  <c r="F29" i="43"/>
  <c r="E29" i="43"/>
  <c r="J28" i="43"/>
  <c r="I28" i="43"/>
  <c r="H28" i="43"/>
  <c r="L28" i="43" s="1"/>
  <c r="F28" i="43"/>
  <c r="E28" i="43"/>
  <c r="J27" i="43"/>
  <c r="I27" i="43"/>
  <c r="L27" i="43" s="1"/>
  <c r="H27" i="43"/>
  <c r="E27" i="43"/>
  <c r="F27" i="43" s="1"/>
  <c r="L26" i="43"/>
  <c r="J26" i="43"/>
  <c r="I26" i="43"/>
  <c r="H26" i="43"/>
  <c r="F26" i="43"/>
  <c r="E26" i="43"/>
  <c r="J25" i="43"/>
  <c r="I25" i="43"/>
  <c r="L25" i="43" s="1"/>
  <c r="H25" i="43"/>
  <c r="F25" i="43"/>
  <c r="E25" i="43"/>
  <c r="J24" i="43"/>
  <c r="I24" i="43"/>
  <c r="H24" i="43"/>
  <c r="L24" i="43" s="1"/>
  <c r="F24" i="43"/>
  <c r="E24" i="43"/>
  <c r="J23" i="43"/>
  <c r="I23" i="43"/>
  <c r="L23" i="43" s="1"/>
  <c r="H23" i="43"/>
  <c r="E23" i="43"/>
  <c r="F23" i="43" s="1"/>
  <c r="L22" i="43"/>
  <c r="J22" i="43"/>
  <c r="I22" i="43"/>
  <c r="H22" i="43"/>
  <c r="F22" i="43"/>
  <c r="E22" i="43"/>
  <c r="J21" i="43"/>
  <c r="I21" i="43"/>
  <c r="L21" i="43" s="1"/>
  <c r="H21" i="43"/>
  <c r="F21" i="43"/>
  <c r="E21" i="43"/>
  <c r="J20" i="43"/>
  <c r="I20" i="43"/>
  <c r="H20" i="43"/>
  <c r="L20" i="43" s="1"/>
  <c r="F20" i="43"/>
  <c r="E20" i="43"/>
  <c r="J19" i="43"/>
  <c r="I19" i="43"/>
  <c r="L19" i="43" s="1"/>
  <c r="H19" i="43"/>
  <c r="F19" i="43"/>
  <c r="L18" i="43"/>
  <c r="J18" i="43"/>
  <c r="I18" i="43"/>
  <c r="H18" i="43"/>
  <c r="F18" i="43"/>
  <c r="J13" i="43"/>
  <c r="I13" i="43"/>
  <c r="H13" i="43"/>
  <c r="L13" i="43" s="1"/>
  <c r="F13" i="43"/>
  <c r="E13" i="43"/>
  <c r="J12" i="43"/>
  <c r="I12" i="43"/>
  <c r="L12" i="43" s="1"/>
  <c r="H12" i="43"/>
  <c r="F12" i="43"/>
  <c r="L11" i="43"/>
  <c r="J11" i="43"/>
  <c r="I11" i="43"/>
  <c r="H11" i="43"/>
  <c r="F11" i="43"/>
  <c r="J10" i="43"/>
  <c r="I10" i="43"/>
  <c r="H10" i="43"/>
  <c r="L10" i="43" s="1"/>
  <c r="F10" i="43"/>
  <c r="D10" i="43"/>
  <c r="C84" i="42"/>
  <c r="J84" i="42" s="1"/>
  <c r="I83" i="42"/>
  <c r="F83" i="42"/>
  <c r="C83" i="42"/>
  <c r="J83" i="42" s="1"/>
  <c r="J82" i="42"/>
  <c r="I82" i="42"/>
  <c r="L82" i="42" s="1"/>
  <c r="H82" i="42"/>
  <c r="F82" i="42"/>
  <c r="J81" i="42"/>
  <c r="I81" i="42"/>
  <c r="H81" i="42"/>
  <c r="L81" i="42" s="1"/>
  <c r="F81" i="42"/>
  <c r="J80" i="42"/>
  <c r="I80" i="42"/>
  <c r="L80" i="42" s="1"/>
  <c r="H80" i="42"/>
  <c r="F80" i="42"/>
  <c r="J79" i="42"/>
  <c r="I79" i="42"/>
  <c r="H79" i="42"/>
  <c r="L79" i="42" s="1"/>
  <c r="F79" i="42"/>
  <c r="J78" i="42"/>
  <c r="I78" i="42"/>
  <c r="L78" i="42" s="1"/>
  <c r="H78" i="42"/>
  <c r="F78" i="42"/>
  <c r="L77" i="42"/>
  <c r="J77" i="42"/>
  <c r="I77" i="42"/>
  <c r="H77" i="42"/>
  <c r="F77" i="42"/>
  <c r="J76" i="42"/>
  <c r="I76" i="42"/>
  <c r="H76" i="42"/>
  <c r="L76" i="42" s="1"/>
  <c r="F76" i="42"/>
  <c r="J75" i="42"/>
  <c r="I75" i="42"/>
  <c r="H75" i="42"/>
  <c r="L75" i="42" s="1"/>
  <c r="F75" i="42"/>
  <c r="J74" i="42"/>
  <c r="I74" i="42"/>
  <c r="L74" i="42" s="1"/>
  <c r="H74" i="42"/>
  <c r="F74" i="42"/>
  <c r="J73" i="42"/>
  <c r="I73" i="42"/>
  <c r="H73" i="42"/>
  <c r="L73" i="42" s="1"/>
  <c r="F73" i="42"/>
  <c r="L72" i="42"/>
  <c r="J72" i="42"/>
  <c r="I72" i="42"/>
  <c r="H72" i="42"/>
  <c r="F72" i="42"/>
  <c r="J71" i="42"/>
  <c r="I71" i="42"/>
  <c r="H71" i="42"/>
  <c r="L71" i="42" s="1"/>
  <c r="F71" i="42"/>
  <c r="J70" i="42"/>
  <c r="I70" i="42"/>
  <c r="L70" i="42" s="1"/>
  <c r="H70" i="42"/>
  <c r="F70" i="42"/>
  <c r="L69" i="42"/>
  <c r="J69" i="42"/>
  <c r="I69" i="42"/>
  <c r="H69" i="42"/>
  <c r="F69" i="42"/>
  <c r="J68" i="42"/>
  <c r="I68" i="42"/>
  <c r="H68" i="42"/>
  <c r="L68" i="42" s="1"/>
  <c r="F68" i="42"/>
  <c r="J67" i="42"/>
  <c r="I67" i="42"/>
  <c r="H67" i="42"/>
  <c r="L67" i="42" s="1"/>
  <c r="F67" i="42"/>
  <c r="J66" i="42"/>
  <c r="I66" i="42"/>
  <c r="L66" i="42" s="1"/>
  <c r="H66" i="42"/>
  <c r="F66" i="42"/>
  <c r="J65" i="42"/>
  <c r="I65" i="42"/>
  <c r="H65" i="42"/>
  <c r="L65" i="42" s="1"/>
  <c r="F65" i="42"/>
  <c r="L13" i="42"/>
  <c r="J13" i="42"/>
  <c r="I13" i="42"/>
  <c r="H13" i="42"/>
  <c r="F13" i="42"/>
  <c r="J12" i="42"/>
  <c r="I12" i="42"/>
  <c r="H12" i="42"/>
  <c r="L12" i="42" s="1"/>
  <c r="F12" i="42"/>
  <c r="J11" i="42"/>
  <c r="I11" i="42"/>
  <c r="L11" i="42" s="1"/>
  <c r="H11" i="42"/>
  <c r="F11" i="42"/>
  <c r="L10" i="42"/>
  <c r="J10" i="42"/>
  <c r="I10" i="42"/>
  <c r="H10" i="42"/>
  <c r="F10" i="42"/>
  <c r="F38" i="41"/>
  <c r="F37" i="41"/>
  <c r="F36" i="41"/>
  <c r="F35" i="41"/>
  <c r="F34" i="41"/>
  <c r="J33" i="41"/>
  <c r="I33" i="41"/>
  <c r="H33" i="41"/>
  <c r="L33" i="41" s="1"/>
  <c r="F33" i="41"/>
  <c r="J32" i="41"/>
  <c r="I32" i="41"/>
  <c r="H32" i="41"/>
  <c r="L32" i="41" s="1"/>
  <c r="F32" i="41"/>
  <c r="J31" i="41"/>
  <c r="I31" i="41"/>
  <c r="H31" i="41"/>
  <c r="L31" i="41" s="1"/>
  <c r="F31" i="41"/>
  <c r="J30" i="41"/>
  <c r="I30" i="41"/>
  <c r="L30" i="41" s="1"/>
  <c r="H30" i="41"/>
  <c r="F30" i="41"/>
  <c r="J29" i="41"/>
  <c r="I29" i="41"/>
  <c r="H29" i="41"/>
  <c r="L29" i="41" s="1"/>
  <c r="F29" i="41"/>
  <c r="J28" i="41"/>
  <c r="I28" i="41"/>
  <c r="L28" i="41" s="1"/>
  <c r="H28" i="41"/>
  <c r="F28" i="41"/>
  <c r="L27" i="41"/>
  <c r="J27" i="41"/>
  <c r="I27" i="41"/>
  <c r="H27" i="41"/>
  <c r="F27" i="41"/>
  <c r="J26" i="41"/>
  <c r="I26" i="41"/>
  <c r="H26" i="41"/>
  <c r="L26" i="41" s="1"/>
  <c r="F26" i="41"/>
  <c r="J25" i="41"/>
  <c r="I25" i="41"/>
  <c r="H25" i="41"/>
  <c r="L25" i="41" s="1"/>
  <c r="F25" i="41"/>
  <c r="J24" i="41"/>
  <c r="I24" i="41"/>
  <c r="H24" i="41"/>
  <c r="L24" i="41" s="1"/>
  <c r="F24" i="41"/>
  <c r="J23" i="41"/>
  <c r="I23" i="41"/>
  <c r="H23" i="41"/>
  <c r="L23" i="41" s="1"/>
  <c r="F23" i="41"/>
  <c r="L22" i="41"/>
  <c r="J22" i="41"/>
  <c r="I22" i="41"/>
  <c r="H22" i="41"/>
  <c r="F22" i="41"/>
  <c r="J21" i="41"/>
  <c r="I21" i="41"/>
  <c r="H21" i="41"/>
  <c r="L21" i="41" s="1"/>
  <c r="F21" i="41"/>
  <c r="J20" i="41"/>
  <c r="I20" i="41"/>
  <c r="L20" i="41" s="1"/>
  <c r="H20" i="41"/>
  <c r="F20" i="41"/>
  <c r="L19" i="41"/>
  <c r="J19" i="41"/>
  <c r="I19" i="41"/>
  <c r="H19" i="41"/>
  <c r="F19" i="41"/>
  <c r="J14" i="41"/>
  <c r="I14" i="41"/>
  <c r="H14" i="41"/>
  <c r="L14" i="41" s="1"/>
  <c r="F14" i="41"/>
  <c r="J13" i="41"/>
  <c r="I13" i="41"/>
  <c r="H13" i="41"/>
  <c r="L13" i="41" s="1"/>
  <c r="F13" i="41"/>
  <c r="J12" i="41"/>
  <c r="I12" i="41"/>
  <c r="H12" i="41"/>
  <c r="L12" i="41" s="1"/>
  <c r="F12" i="41"/>
  <c r="J11" i="41"/>
  <c r="I11" i="41"/>
  <c r="H11" i="41"/>
  <c r="L11" i="41" s="1"/>
  <c r="F11" i="41"/>
  <c r="J10" i="41"/>
  <c r="I10" i="41"/>
  <c r="L10" i="41" s="1"/>
  <c r="H10" i="41"/>
  <c r="F10" i="41"/>
  <c r="L36" i="40"/>
  <c r="F36" i="40"/>
  <c r="L35" i="40"/>
  <c r="F35" i="40"/>
  <c r="L34" i="40"/>
  <c r="F34" i="40"/>
  <c r="L33" i="40"/>
  <c r="F33" i="40"/>
  <c r="L32" i="40"/>
  <c r="F32" i="40"/>
  <c r="L31" i="40"/>
  <c r="F31" i="40"/>
  <c r="L30" i="40"/>
  <c r="F30" i="40"/>
  <c r="L29" i="40"/>
  <c r="F29" i="40"/>
  <c r="L28" i="40"/>
  <c r="F28" i="40"/>
  <c r="L27" i="40"/>
  <c r="F27" i="40"/>
  <c r="L26" i="40"/>
  <c r="F26" i="40"/>
  <c r="L25" i="40"/>
  <c r="F25" i="40"/>
  <c r="L24" i="40"/>
  <c r="F24" i="40"/>
  <c r="L23" i="40"/>
  <c r="F23" i="40"/>
  <c r="L22" i="40"/>
  <c r="F22" i="40"/>
  <c r="L21" i="40"/>
  <c r="F21" i="40"/>
  <c r="L20" i="40"/>
  <c r="F20" i="40"/>
  <c r="L19" i="40"/>
  <c r="F19" i="40"/>
  <c r="K14" i="40"/>
  <c r="L14" i="40" s="1"/>
  <c r="F14" i="40"/>
  <c r="L13" i="40"/>
  <c r="K13" i="40"/>
  <c r="F13" i="40"/>
  <c r="L12" i="40"/>
  <c r="K12" i="40"/>
  <c r="F12" i="40"/>
  <c r="L11" i="40"/>
  <c r="K11" i="40"/>
  <c r="F11" i="40"/>
  <c r="L10" i="40"/>
  <c r="K10" i="40"/>
  <c r="F10" i="40"/>
  <c r="J179" i="39"/>
  <c r="I179" i="39"/>
  <c r="L179" i="39" s="1"/>
  <c r="H179" i="39"/>
  <c r="F179" i="39"/>
  <c r="J178" i="39"/>
  <c r="I178" i="39"/>
  <c r="H178" i="39"/>
  <c r="L178" i="39" s="1"/>
  <c r="F178" i="39"/>
  <c r="J177" i="39"/>
  <c r="I177" i="39"/>
  <c r="L177" i="39" s="1"/>
  <c r="H177" i="39"/>
  <c r="F177" i="39"/>
  <c r="L176" i="39"/>
  <c r="J176" i="39"/>
  <c r="I176" i="39"/>
  <c r="H176" i="39"/>
  <c r="F176" i="39"/>
  <c r="J175" i="39"/>
  <c r="I175" i="39"/>
  <c r="H175" i="39"/>
  <c r="L175" i="39" s="1"/>
  <c r="F175" i="39"/>
  <c r="J174" i="39"/>
  <c r="I174" i="39"/>
  <c r="H174" i="39"/>
  <c r="L174" i="39" s="1"/>
  <c r="F174" i="39"/>
  <c r="J173" i="39"/>
  <c r="I173" i="39"/>
  <c r="H173" i="39"/>
  <c r="L173" i="39" s="1"/>
  <c r="F173" i="39"/>
  <c r="J172" i="39"/>
  <c r="I172" i="39"/>
  <c r="H172" i="39"/>
  <c r="L172" i="39" s="1"/>
  <c r="F172" i="39"/>
  <c r="L171" i="39"/>
  <c r="J171" i="39"/>
  <c r="I171" i="39"/>
  <c r="H171" i="39"/>
  <c r="F171" i="39"/>
  <c r="J170" i="39"/>
  <c r="I170" i="39"/>
  <c r="H170" i="39"/>
  <c r="L170" i="39" s="1"/>
  <c r="F170" i="39"/>
  <c r="J169" i="39"/>
  <c r="I169" i="39"/>
  <c r="L169" i="39" s="1"/>
  <c r="H169" i="39"/>
  <c r="F169" i="39"/>
  <c r="L168" i="39"/>
  <c r="J168" i="39"/>
  <c r="I168" i="39"/>
  <c r="H168" i="39"/>
  <c r="F168" i="39"/>
  <c r="J167" i="39"/>
  <c r="I167" i="39"/>
  <c r="H167" i="39"/>
  <c r="L167" i="39" s="1"/>
  <c r="F167" i="39"/>
  <c r="J166" i="39"/>
  <c r="I166" i="39"/>
  <c r="H166" i="39"/>
  <c r="L166" i="39" s="1"/>
  <c r="F166" i="39"/>
  <c r="J165" i="39"/>
  <c r="I165" i="39"/>
  <c r="L165" i="39" s="1"/>
  <c r="H165" i="39"/>
  <c r="F165" i="39"/>
  <c r="J164" i="39"/>
  <c r="I164" i="39"/>
  <c r="H164" i="39"/>
  <c r="L164" i="39" s="1"/>
  <c r="F164" i="39"/>
  <c r="J163" i="39"/>
  <c r="I163" i="39"/>
  <c r="L163" i="39" s="1"/>
  <c r="H163" i="39"/>
  <c r="F163" i="39"/>
  <c r="J162" i="39"/>
  <c r="I162" i="39"/>
  <c r="H162" i="39"/>
  <c r="L162" i="39" s="1"/>
  <c r="F162" i="39"/>
  <c r="J161" i="39"/>
  <c r="I161" i="39"/>
  <c r="L161" i="39" s="1"/>
  <c r="H161" i="39"/>
  <c r="F161" i="39"/>
  <c r="L160" i="39"/>
  <c r="J160" i="39"/>
  <c r="I160" i="39"/>
  <c r="H160" i="39"/>
  <c r="F160" i="39"/>
  <c r="J159" i="39"/>
  <c r="I159" i="39"/>
  <c r="H159" i="39"/>
  <c r="L159" i="39" s="1"/>
  <c r="F159" i="39"/>
  <c r="J158" i="39"/>
  <c r="I158" i="39"/>
  <c r="H158" i="39"/>
  <c r="L158" i="39" s="1"/>
  <c r="F158" i="39"/>
  <c r="J157" i="39"/>
  <c r="I157" i="39"/>
  <c r="H157" i="39"/>
  <c r="L157" i="39" s="1"/>
  <c r="F157" i="39"/>
  <c r="J156" i="39"/>
  <c r="I156" i="39"/>
  <c r="H156" i="39"/>
  <c r="L156" i="39" s="1"/>
  <c r="F156" i="39"/>
  <c r="L155" i="39"/>
  <c r="J155" i="39"/>
  <c r="I155" i="39"/>
  <c r="H155" i="39"/>
  <c r="F155" i="39"/>
  <c r="J154" i="39"/>
  <c r="I154" i="39"/>
  <c r="H154" i="39"/>
  <c r="L154" i="39" s="1"/>
  <c r="F154" i="39"/>
  <c r="J153" i="39"/>
  <c r="I153" i="39"/>
  <c r="L153" i="39" s="1"/>
  <c r="H153" i="39"/>
  <c r="F153" i="39"/>
  <c r="L152" i="39"/>
  <c r="J152" i="39"/>
  <c r="I152" i="39"/>
  <c r="H152" i="39"/>
  <c r="F152" i="39"/>
  <c r="J151" i="39"/>
  <c r="I151" i="39"/>
  <c r="H151" i="39"/>
  <c r="L151" i="39" s="1"/>
  <c r="F151" i="39"/>
  <c r="J150" i="39"/>
  <c r="I150" i="39"/>
  <c r="H150" i="39"/>
  <c r="L150" i="39" s="1"/>
  <c r="F150" i="39"/>
  <c r="J149" i="39"/>
  <c r="I149" i="39"/>
  <c r="H149" i="39"/>
  <c r="L149" i="39" s="1"/>
  <c r="F149" i="39"/>
  <c r="J148" i="39"/>
  <c r="I148" i="39"/>
  <c r="H148" i="39"/>
  <c r="L148" i="39" s="1"/>
  <c r="F148" i="39"/>
  <c r="L147" i="39"/>
  <c r="J147" i="39"/>
  <c r="I147" i="39"/>
  <c r="H147" i="39"/>
  <c r="F147" i="39"/>
  <c r="J146" i="39"/>
  <c r="I146" i="39"/>
  <c r="H146" i="39"/>
  <c r="L146" i="39" s="1"/>
  <c r="F146" i="39"/>
  <c r="J145" i="39"/>
  <c r="I145" i="39"/>
  <c r="L145" i="39" s="1"/>
  <c r="H145" i="39"/>
  <c r="F145" i="39"/>
  <c r="L144" i="39"/>
  <c r="J144" i="39"/>
  <c r="I144" i="39"/>
  <c r="H144" i="39"/>
  <c r="F144" i="39"/>
  <c r="J143" i="39"/>
  <c r="I143" i="39"/>
  <c r="H143" i="39"/>
  <c r="L143" i="39" s="1"/>
  <c r="F143" i="39"/>
  <c r="J142" i="39"/>
  <c r="I142" i="39"/>
  <c r="H142" i="39"/>
  <c r="L142" i="39" s="1"/>
  <c r="F142" i="39"/>
  <c r="J141" i="39"/>
  <c r="I141" i="39"/>
  <c r="H141" i="39"/>
  <c r="L141" i="39" s="1"/>
  <c r="F141" i="39"/>
  <c r="J140" i="39"/>
  <c r="I140" i="39"/>
  <c r="L140" i="39" s="1"/>
  <c r="H140" i="39"/>
  <c r="F140" i="39"/>
  <c r="L139" i="39"/>
  <c r="J139" i="39"/>
  <c r="I139" i="39"/>
  <c r="H139" i="39"/>
  <c r="F139" i="39"/>
  <c r="J138" i="39"/>
  <c r="I138" i="39"/>
  <c r="H138" i="39"/>
  <c r="L138" i="39" s="1"/>
  <c r="F138" i="39"/>
  <c r="J137" i="39"/>
  <c r="I137" i="39"/>
  <c r="L137" i="39" s="1"/>
  <c r="H137" i="39"/>
  <c r="F137" i="39"/>
  <c r="L136" i="39"/>
  <c r="J136" i="39"/>
  <c r="I136" i="39"/>
  <c r="H136" i="39"/>
  <c r="F136" i="39"/>
  <c r="J135" i="39"/>
  <c r="I135" i="39"/>
  <c r="H135" i="39"/>
  <c r="L135" i="39" s="1"/>
  <c r="F135" i="39"/>
  <c r="J134" i="39"/>
  <c r="I134" i="39"/>
  <c r="H134" i="39"/>
  <c r="L134" i="39" s="1"/>
  <c r="F134" i="39"/>
  <c r="J133" i="39"/>
  <c r="I133" i="39"/>
  <c r="L133" i="39" s="1"/>
  <c r="H133" i="39"/>
  <c r="F133" i="39"/>
  <c r="J132" i="39"/>
  <c r="I132" i="39"/>
  <c r="L132" i="39" s="1"/>
  <c r="H132" i="39"/>
  <c r="F132" i="39"/>
  <c r="L131" i="39"/>
  <c r="J131" i="39"/>
  <c r="I131" i="39"/>
  <c r="H131" i="39"/>
  <c r="F131" i="39"/>
  <c r="J130" i="39"/>
  <c r="I130" i="39"/>
  <c r="H130" i="39"/>
  <c r="L130" i="39" s="1"/>
  <c r="F130" i="39"/>
  <c r="J129" i="39"/>
  <c r="I129" i="39"/>
  <c r="L129" i="39" s="1"/>
  <c r="H129" i="39"/>
  <c r="F129" i="39"/>
  <c r="L128" i="39"/>
  <c r="J128" i="39"/>
  <c r="I128" i="39"/>
  <c r="H128" i="39"/>
  <c r="F128" i="39"/>
  <c r="J127" i="39"/>
  <c r="I127" i="39"/>
  <c r="H127" i="39"/>
  <c r="L127" i="39" s="1"/>
  <c r="F127" i="39"/>
  <c r="J126" i="39"/>
  <c r="I126" i="39"/>
  <c r="H126" i="39"/>
  <c r="L126" i="39" s="1"/>
  <c r="F126" i="39"/>
  <c r="J125" i="39"/>
  <c r="I125" i="39"/>
  <c r="L125" i="39" s="1"/>
  <c r="H125" i="39"/>
  <c r="F125" i="39"/>
  <c r="J124" i="39"/>
  <c r="I124" i="39"/>
  <c r="L124" i="39" s="1"/>
  <c r="H124" i="39"/>
  <c r="F124" i="39"/>
  <c r="L123" i="39"/>
  <c r="J123" i="39"/>
  <c r="I123" i="39"/>
  <c r="H123" i="39"/>
  <c r="F123" i="39"/>
  <c r="J122" i="39"/>
  <c r="I122" i="39"/>
  <c r="H122" i="39"/>
  <c r="L122" i="39" s="1"/>
  <c r="F122" i="39"/>
  <c r="J121" i="39"/>
  <c r="I121" i="39"/>
  <c r="L121" i="39" s="1"/>
  <c r="H121" i="39"/>
  <c r="F121" i="39"/>
  <c r="L120" i="39"/>
  <c r="J120" i="39"/>
  <c r="I120" i="39"/>
  <c r="H120" i="39"/>
  <c r="F120" i="39"/>
  <c r="J119" i="39"/>
  <c r="I119" i="39"/>
  <c r="H119" i="39"/>
  <c r="L119" i="39" s="1"/>
  <c r="F119" i="39"/>
  <c r="J118" i="39"/>
  <c r="I118" i="39"/>
  <c r="H118" i="39"/>
  <c r="L118" i="39" s="1"/>
  <c r="F118" i="39"/>
  <c r="J117" i="39"/>
  <c r="I117" i="39"/>
  <c r="L117" i="39" s="1"/>
  <c r="H117" i="39"/>
  <c r="F117" i="39"/>
  <c r="J116" i="39"/>
  <c r="I116" i="39"/>
  <c r="H116" i="39"/>
  <c r="L116" i="39" s="1"/>
  <c r="F116" i="39"/>
  <c r="L115" i="39"/>
  <c r="J115" i="39"/>
  <c r="I115" i="39"/>
  <c r="H115" i="39"/>
  <c r="F115" i="39"/>
  <c r="J114" i="39"/>
  <c r="I114" i="39"/>
  <c r="H114" i="39"/>
  <c r="L114" i="39" s="1"/>
  <c r="F114" i="39"/>
  <c r="J113" i="39"/>
  <c r="I113" i="39"/>
  <c r="L113" i="39" s="1"/>
  <c r="H113" i="39"/>
  <c r="F113" i="39"/>
  <c r="L112" i="39"/>
  <c r="J112" i="39"/>
  <c r="I112" i="39"/>
  <c r="H112" i="39"/>
  <c r="F112" i="39"/>
  <c r="J111" i="39"/>
  <c r="I111" i="39"/>
  <c r="H111" i="39"/>
  <c r="L111" i="39" s="1"/>
  <c r="F111" i="39"/>
  <c r="J110" i="39"/>
  <c r="I110" i="39"/>
  <c r="H110" i="39"/>
  <c r="L110" i="39" s="1"/>
  <c r="F110" i="39"/>
  <c r="J109" i="39"/>
  <c r="I109" i="39"/>
  <c r="L109" i="39" s="1"/>
  <c r="H109" i="39"/>
  <c r="F109" i="39"/>
  <c r="J108" i="39"/>
  <c r="I108" i="39"/>
  <c r="L108" i="39" s="1"/>
  <c r="H108" i="39"/>
  <c r="F108" i="39"/>
  <c r="L107" i="39"/>
  <c r="J107" i="39"/>
  <c r="I107" i="39"/>
  <c r="H107" i="39"/>
  <c r="F107" i="39"/>
  <c r="J106" i="39"/>
  <c r="I106" i="39"/>
  <c r="H106" i="39"/>
  <c r="L106" i="39" s="1"/>
  <c r="F106" i="39"/>
  <c r="J105" i="39"/>
  <c r="I105" i="39"/>
  <c r="L105" i="39" s="1"/>
  <c r="H105" i="39"/>
  <c r="F105" i="39"/>
  <c r="L104" i="39"/>
  <c r="J104" i="39"/>
  <c r="I104" i="39"/>
  <c r="H104" i="39"/>
  <c r="F104" i="39"/>
  <c r="J103" i="39"/>
  <c r="I103" i="39"/>
  <c r="H103" i="39"/>
  <c r="L103" i="39" s="1"/>
  <c r="F103" i="39"/>
  <c r="J102" i="39"/>
  <c r="I102" i="39"/>
  <c r="H102" i="39"/>
  <c r="L102" i="39" s="1"/>
  <c r="F102" i="39"/>
  <c r="J101" i="39"/>
  <c r="I101" i="39"/>
  <c r="L101" i="39" s="1"/>
  <c r="H101" i="39"/>
  <c r="F101" i="39"/>
  <c r="J100" i="39"/>
  <c r="I100" i="39"/>
  <c r="L100" i="39" s="1"/>
  <c r="H100" i="39"/>
  <c r="F100" i="39"/>
  <c r="L99" i="39"/>
  <c r="J99" i="39"/>
  <c r="I99" i="39"/>
  <c r="H99" i="39"/>
  <c r="F99" i="39"/>
  <c r="J98" i="39"/>
  <c r="I98" i="39"/>
  <c r="H98" i="39"/>
  <c r="L98" i="39" s="1"/>
  <c r="F98" i="39"/>
  <c r="J97" i="39"/>
  <c r="I97" i="39"/>
  <c r="L97" i="39" s="1"/>
  <c r="H97" i="39"/>
  <c r="F97" i="39"/>
  <c r="L96" i="39"/>
  <c r="J96" i="39"/>
  <c r="I96" i="39"/>
  <c r="H96" i="39"/>
  <c r="F96" i="39"/>
  <c r="J95" i="39"/>
  <c r="I95" i="39"/>
  <c r="H95" i="39"/>
  <c r="L95" i="39" s="1"/>
  <c r="F95" i="39"/>
  <c r="J94" i="39"/>
  <c r="I94" i="39"/>
  <c r="H94" i="39"/>
  <c r="L94" i="39" s="1"/>
  <c r="F94" i="39"/>
  <c r="J93" i="39"/>
  <c r="I93" i="39"/>
  <c r="L93" i="39" s="1"/>
  <c r="H93" i="39"/>
  <c r="F93" i="39"/>
  <c r="J92" i="39"/>
  <c r="I92" i="39"/>
  <c r="L92" i="39" s="1"/>
  <c r="H92" i="39"/>
  <c r="F92" i="39"/>
  <c r="L91" i="39"/>
  <c r="J91" i="39"/>
  <c r="I91" i="39"/>
  <c r="H91" i="39"/>
  <c r="F91" i="39"/>
  <c r="J90" i="39"/>
  <c r="I90" i="39"/>
  <c r="H90" i="39"/>
  <c r="L90" i="39" s="1"/>
  <c r="F90" i="39"/>
  <c r="J89" i="39"/>
  <c r="I89" i="39"/>
  <c r="L89" i="39" s="1"/>
  <c r="H89" i="39"/>
  <c r="F89" i="39"/>
  <c r="L88" i="39"/>
  <c r="J88" i="39"/>
  <c r="I88" i="39"/>
  <c r="H88" i="39"/>
  <c r="F88" i="39"/>
  <c r="J87" i="39"/>
  <c r="I87" i="39"/>
  <c r="H87" i="39"/>
  <c r="L87" i="39" s="1"/>
  <c r="F87" i="39"/>
  <c r="J86" i="39"/>
  <c r="I86" i="39"/>
  <c r="H86" i="39"/>
  <c r="L86" i="39" s="1"/>
  <c r="F86" i="39"/>
  <c r="J85" i="39"/>
  <c r="I85" i="39"/>
  <c r="H85" i="39"/>
  <c r="L85" i="39" s="1"/>
  <c r="F85" i="39"/>
  <c r="J84" i="39"/>
  <c r="I84" i="39"/>
  <c r="L84" i="39" s="1"/>
  <c r="H84" i="39"/>
  <c r="F84" i="39"/>
  <c r="L83" i="39"/>
  <c r="J83" i="39"/>
  <c r="I83" i="39"/>
  <c r="H83" i="39"/>
  <c r="F83" i="39"/>
  <c r="J82" i="39"/>
  <c r="I82" i="39"/>
  <c r="H82" i="39"/>
  <c r="L82" i="39" s="1"/>
  <c r="F82" i="39"/>
  <c r="J81" i="39"/>
  <c r="I81" i="39"/>
  <c r="L81" i="39" s="1"/>
  <c r="H81" i="39"/>
  <c r="F81" i="39"/>
  <c r="L80" i="39"/>
  <c r="J80" i="39"/>
  <c r="I80" i="39"/>
  <c r="H80" i="39"/>
  <c r="F80" i="39"/>
  <c r="J79" i="39"/>
  <c r="I79" i="39"/>
  <c r="H79" i="39"/>
  <c r="L79" i="39" s="1"/>
  <c r="F79" i="39"/>
  <c r="J78" i="39"/>
  <c r="I78" i="39"/>
  <c r="H78" i="39"/>
  <c r="L78" i="39" s="1"/>
  <c r="F78" i="39"/>
  <c r="J77" i="39"/>
  <c r="I77" i="39"/>
  <c r="H77" i="39"/>
  <c r="L77" i="39" s="1"/>
  <c r="F77" i="39"/>
  <c r="J76" i="39"/>
  <c r="I76" i="39"/>
  <c r="H76" i="39"/>
  <c r="L76" i="39" s="1"/>
  <c r="F76" i="39"/>
  <c r="L75" i="39"/>
  <c r="J75" i="39"/>
  <c r="I75" i="39"/>
  <c r="H75" i="39"/>
  <c r="F75" i="39"/>
  <c r="J74" i="39"/>
  <c r="I74" i="39"/>
  <c r="H74" i="39"/>
  <c r="L74" i="39" s="1"/>
  <c r="F74" i="39"/>
  <c r="J73" i="39"/>
  <c r="I73" i="39"/>
  <c r="L73" i="39" s="1"/>
  <c r="H73" i="39"/>
  <c r="F73" i="39"/>
  <c r="L72" i="39"/>
  <c r="J72" i="39"/>
  <c r="I72" i="39"/>
  <c r="H72" i="39"/>
  <c r="F72" i="39"/>
  <c r="J71" i="39"/>
  <c r="I71" i="39"/>
  <c r="H71" i="39"/>
  <c r="L71" i="39" s="1"/>
  <c r="F71" i="39"/>
  <c r="J70" i="39"/>
  <c r="I70" i="39"/>
  <c r="H70" i="39"/>
  <c r="L70" i="39" s="1"/>
  <c r="F70" i="39"/>
  <c r="J69" i="39"/>
  <c r="I69" i="39"/>
  <c r="H69" i="39"/>
  <c r="L69" i="39" s="1"/>
  <c r="F69" i="39"/>
  <c r="J68" i="39"/>
  <c r="I68" i="39"/>
  <c r="L68" i="39" s="1"/>
  <c r="H68" i="39"/>
  <c r="F68" i="39"/>
  <c r="L67" i="39"/>
  <c r="J67" i="39"/>
  <c r="I67" i="39"/>
  <c r="H67" i="39"/>
  <c r="F67" i="39"/>
  <c r="J66" i="39"/>
  <c r="I66" i="39"/>
  <c r="H66" i="39"/>
  <c r="L66" i="39" s="1"/>
  <c r="F66" i="39"/>
  <c r="J65" i="39"/>
  <c r="I65" i="39"/>
  <c r="L65" i="39" s="1"/>
  <c r="H65" i="39"/>
  <c r="F65" i="39"/>
  <c r="L64" i="39"/>
  <c r="J64" i="39"/>
  <c r="I64" i="39"/>
  <c r="H64" i="39"/>
  <c r="F64" i="39"/>
  <c r="J63" i="39"/>
  <c r="I63" i="39"/>
  <c r="H63" i="39"/>
  <c r="L63" i="39" s="1"/>
  <c r="F63" i="39"/>
  <c r="J62" i="39"/>
  <c r="I62" i="39"/>
  <c r="H62" i="39"/>
  <c r="L62" i="39" s="1"/>
  <c r="F62" i="39"/>
  <c r="J61" i="39"/>
  <c r="I61" i="39"/>
  <c r="H61" i="39"/>
  <c r="L61" i="39" s="1"/>
  <c r="F61" i="39"/>
  <c r="J60" i="39"/>
  <c r="I60" i="39"/>
  <c r="L60" i="39" s="1"/>
  <c r="H60" i="39"/>
  <c r="F60" i="39"/>
  <c r="L59" i="39"/>
  <c r="J59" i="39"/>
  <c r="I59" i="39"/>
  <c r="H59" i="39"/>
  <c r="F59" i="39"/>
  <c r="J58" i="39"/>
  <c r="I58" i="39"/>
  <c r="H58" i="39"/>
  <c r="L58" i="39" s="1"/>
  <c r="F58" i="39"/>
  <c r="J57" i="39"/>
  <c r="I57" i="39"/>
  <c r="L57" i="39" s="1"/>
  <c r="H57" i="39"/>
  <c r="F57" i="39"/>
  <c r="L56" i="39"/>
  <c r="J56" i="39"/>
  <c r="I56" i="39"/>
  <c r="H56" i="39"/>
  <c r="F56" i="39"/>
  <c r="J55" i="39"/>
  <c r="I55" i="39"/>
  <c r="H55" i="39"/>
  <c r="L55" i="39" s="1"/>
  <c r="F55" i="39"/>
  <c r="J54" i="39"/>
  <c r="I54" i="39"/>
  <c r="H54" i="39"/>
  <c r="L54" i="39" s="1"/>
  <c r="F54" i="39"/>
  <c r="J53" i="39"/>
  <c r="I53" i="39"/>
  <c r="L53" i="39" s="1"/>
  <c r="H53" i="39"/>
  <c r="F53" i="39"/>
  <c r="J52" i="39"/>
  <c r="I52" i="39"/>
  <c r="H52" i="39"/>
  <c r="L52" i="39" s="1"/>
  <c r="F52" i="39"/>
  <c r="L51" i="39"/>
  <c r="J51" i="39"/>
  <c r="I51" i="39"/>
  <c r="H51" i="39"/>
  <c r="F51" i="39"/>
  <c r="J50" i="39"/>
  <c r="I50" i="39"/>
  <c r="H50" i="39"/>
  <c r="L50" i="39" s="1"/>
  <c r="F50" i="39"/>
  <c r="J49" i="39"/>
  <c r="I49" i="39"/>
  <c r="L49" i="39" s="1"/>
  <c r="H49" i="39"/>
  <c r="F49" i="39"/>
  <c r="L48" i="39"/>
  <c r="J48" i="39"/>
  <c r="I48" i="39"/>
  <c r="H48" i="39"/>
  <c r="F48" i="39"/>
  <c r="J47" i="39"/>
  <c r="I47" i="39"/>
  <c r="H47" i="39"/>
  <c r="L47" i="39" s="1"/>
  <c r="F47" i="39"/>
  <c r="J46" i="39"/>
  <c r="I46" i="39"/>
  <c r="H46" i="39"/>
  <c r="L46" i="39" s="1"/>
  <c r="F46" i="39"/>
  <c r="J45" i="39"/>
  <c r="I45" i="39"/>
  <c r="L45" i="39" s="1"/>
  <c r="H45" i="39"/>
  <c r="F45" i="39"/>
  <c r="J44" i="39"/>
  <c r="I44" i="39"/>
  <c r="H44" i="39"/>
  <c r="L44" i="39" s="1"/>
  <c r="F44" i="39"/>
  <c r="L43" i="39"/>
  <c r="J43" i="39"/>
  <c r="I43" i="39"/>
  <c r="H43" i="39"/>
  <c r="F43" i="39"/>
  <c r="J38" i="39"/>
  <c r="I38" i="39"/>
  <c r="H38" i="39"/>
  <c r="L38" i="39" s="1"/>
  <c r="F38" i="39"/>
  <c r="J37" i="39"/>
  <c r="I37" i="39"/>
  <c r="L37" i="39" s="1"/>
  <c r="H37" i="39"/>
  <c r="F37" i="39"/>
  <c r="L36" i="39"/>
  <c r="J36" i="39"/>
  <c r="I36" i="39"/>
  <c r="H36" i="39"/>
  <c r="F36" i="39"/>
  <c r="J35" i="39"/>
  <c r="I35" i="39"/>
  <c r="H35" i="39"/>
  <c r="L35" i="39" s="1"/>
  <c r="F35" i="39"/>
  <c r="J34" i="39"/>
  <c r="I34" i="39"/>
  <c r="H34" i="39"/>
  <c r="L34" i="39" s="1"/>
  <c r="F34" i="39"/>
  <c r="J33" i="39"/>
  <c r="I33" i="39"/>
  <c r="L33" i="39" s="1"/>
  <c r="H33" i="39"/>
  <c r="F33" i="39"/>
  <c r="J32" i="39"/>
  <c r="I32" i="39"/>
  <c r="H32" i="39"/>
  <c r="L32" i="39" s="1"/>
  <c r="F32" i="39"/>
  <c r="L31" i="39"/>
  <c r="J31" i="39"/>
  <c r="I31" i="39"/>
  <c r="H31" i="39"/>
  <c r="F31" i="39"/>
  <c r="J30" i="39"/>
  <c r="I30" i="39"/>
  <c r="H30" i="39"/>
  <c r="L30" i="39" s="1"/>
  <c r="F30" i="39"/>
  <c r="J29" i="39"/>
  <c r="I29" i="39"/>
  <c r="L29" i="39" s="1"/>
  <c r="H29" i="39"/>
  <c r="F29" i="39"/>
  <c r="L28" i="39"/>
  <c r="J28" i="39"/>
  <c r="I28" i="39"/>
  <c r="H28" i="39"/>
  <c r="F28" i="39"/>
  <c r="J27" i="39"/>
  <c r="I27" i="39"/>
  <c r="H27" i="39"/>
  <c r="L27" i="39" s="1"/>
  <c r="F27" i="39"/>
  <c r="J26" i="39"/>
  <c r="I26" i="39"/>
  <c r="H26" i="39"/>
  <c r="L26" i="39" s="1"/>
  <c r="F26" i="39"/>
  <c r="J25" i="39"/>
  <c r="I25" i="39"/>
  <c r="L25" i="39" s="1"/>
  <c r="H25" i="39"/>
  <c r="F25" i="39"/>
  <c r="J24" i="39"/>
  <c r="I24" i="39"/>
  <c r="H24" i="39"/>
  <c r="L24" i="39" s="1"/>
  <c r="F24" i="39"/>
  <c r="L23" i="39"/>
  <c r="J23" i="39"/>
  <c r="I23" i="39"/>
  <c r="H23" i="39"/>
  <c r="F23" i="39"/>
  <c r="J22" i="39"/>
  <c r="I22" i="39"/>
  <c r="H22" i="39"/>
  <c r="L22" i="39" s="1"/>
  <c r="F22" i="39"/>
  <c r="J21" i="39"/>
  <c r="I21" i="39"/>
  <c r="L21" i="39" s="1"/>
  <c r="H21" i="39"/>
  <c r="F21" i="39"/>
  <c r="L20" i="39"/>
  <c r="J20" i="39"/>
  <c r="I20" i="39"/>
  <c r="H20" i="39"/>
  <c r="F20" i="39"/>
  <c r="J19" i="39"/>
  <c r="I19" i="39"/>
  <c r="H19" i="39"/>
  <c r="L19" i="39" s="1"/>
  <c r="F19" i="39"/>
  <c r="J18" i="39"/>
  <c r="I18" i="39"/>
  <c r="H18" i="39"/>
  <c r="L18" i="39" s="1"/>
  <c r="F18" i="39"/>
  <c r="J17" i="39"/>
  <c r="I17" i="39"/>
  <c r="L17" i="39" s="1"/>
  <c r="H17" i="39"/>
  <c r="F17" i="39"/>
  <c r="J16" i="39"/>
  <c r="I16" i="39"/>
  <c r="H16" i="39"/>
  <c r="L16" i="39" s="1"/>
  <c r="L15" i="39"/>
  <c r="J15" i="39"/>
  <c r="I15" i="39"/>
  <c r="H15" i="39"/>
  <c r="F15" i="39"/>
  <c r="J14" i="39"/>
  <c r="I14" i="39"/>
  <c r="H14" i="39"/>
  <c r="L14" i="39" s="1"/>
  <c r="F14" i="39"/>
  <c r="J13" i="39"/>
  <c r="I13" i="39"/>
  <c r="H13" i="39"/>
  <c r="L13" i="39" s="1"/>
  <c r="F13" i="39"/>
  <c r="J12" i="39"/>
  <c r="I12" i="39"/>
  <c r="L12" i="39" s="1"/>
  <c r="H12" i="39"/>
  <c r="F12" i="39"/>
  <c r="J11" i="39"/>
  <c r="I11" i="39"/>
  <c r="H11" i="39"/>
  <c r="L11" i="39" s="1"/>
  <c r="F11" i="39"/>
  <c r="L10" i="39"/>
  <c r="J10" i="39"/>
  <c r="I10" i="39"/>
  <c r="H10" i="39"/>
  <c r="F10" i="39"/>
  <c r="L72" i="38"/>
  <c r="F72" i="38"/>
  <c r="L71" i="38"/>
  <c r="F71" i="38"/>
  <c r="L70" i="38"/>
  <c r="F70" i="38"/>
  <c r="L69" i="38"/>
  <c r="F69" i="38"/>
  <c r="L68" i="38"/>
  <c r="F68" i="38"/>
  <c r="L67" i="38"/>
  <c r="F67" i="38"/>
  <c r="L66" i="38"/>
  <c r="F66" i="38"/>
  <c r="L65" i="38"/>
  <c r="F65" i="38"/>
  <c r="L64" i="38"/>
  <c r="F64" i="38"/>
  <c r="L63" i="38"/>
  <c r="F63" i="38"/>
  <c r="L62" i="38"/>
  <c r="F62" i="38"/>
  <c r="L61" i="38"/>
  <c r="F61" i="38"/>
  <c r="L60" i="38"/>
  <c r="F60" i="38"/>
  <c r="L59" i="38"/>
  <c r="F59" i="38"/>
  <c r="L58" i="38"/>
  <c r="F58" i="38"/>
  <c r="L57" i="38"/>
  <c r="F57" i="38"/>
  <c r="L56" i="38"/>
  <c r="F56" i="38"/>
  <c r="L55" i="38"/>
  <c r="F55" i="38"/>
  <c r="L54" i="38"/>
  <c r="F54" i="38"/>
  <c r="L53" i="38"/>
  <c r="F53" i="38"/>
  <c r="L52" i="38"/>
  <c r="F52" i="38"/>
  <c r="L51" i="38"/>
  <c r="F51" i="38"/>
  <c r="L50" i="38"/>
  <c r="F50" i="38"/>
  <c r="L49" i="38"/>
  <c r="F49" i="38"/>
  <c r="L48" i="38"/>
  <c r="F48" i="38"/>
  <c r="L47" i="38"/>
  <c r="F47" i="38"/>
  <c r="L46" i="38"/>
  <c r="F46" i="38"/>
  <c r="L45" i="38"/>
  <c r="F45" i="38"/>
  <c r="L44" i="38"/>
  <c r="F44" i="38"/>
  <c r="L43" i="38"/>
  <c r="F43" i="38"/>
  <c r="L42" i="38"/>
  <c r="F42" i="38"/>
  <c r="L41" i="38"/>
  <c r="F41" i="38"/>
  <c r="L40" i="38"/>
  <c r="F40" i="38"/>
  <c r="L39" i="38"/>
  <c r="F39" i="38"/>
  <c r="L38" i="38"/>
  <c r="F38" i="38"/>
  <c r="L37" i="38"/>
  <c r="F37" i="38"/>
  <c r="L36" i="38"/>
  <c r="F36" i="38"/>
  <c r="L35" i="38"/>
  <c r="F35" i="38"/>
  <c r="L34" i="38"/>
  <c r="F34" i="38"/>
  <c r="L33" i="38"/>
  <c r="F33" i="38"/>
  <c r="L32" i="38"/>
  <c r="F32" i="38"/>
  <c r="L31" i="38"/>
  <c r="F31" i="38"/>
  <c r="L30" i="38"/>
  <c r="F30" i="38"/>
  <c r="L29" i="38"/>
  <c r="F29" i="38"/>
  <c r="L28" i="38"/>
  <c r="F28" i="38"/>
  <c r="L27" i="38"/>
  <c r="F27" i="38"/>
  <c r="L22" i="38"/>
  <c r="F22" i="38"/>
  <c r="L21" i="38"/>
  <c r="F21" i="38"/>
  <c r="L20" i="38"/>
  <c r="F20" i="38"/>
  <c r="L19" i="38"/>
  <c r="F19" i="38"/>
  <c r="L18" i="38"/>
  <c r="F18" i="38"/>
  <c r="L17" i="38"/>
  <c r="F17" i="38"/>
  <c r="L16" i="38"/>
  <c r="F16" i="38"/>
  <c r="L15" i="38"/>
  <c r="F15" i="38"/>
  <c r="L14" i="38"/>
  <c r="F14" i="38"/>
  <c r="L13" i="38"/>
  <c r="F13" i="38"/>
  <c r="L12" i="38"/>
  <c r="F12" i="38"/>
  <c r="L11" i="38"/>
  <c r="F11" i="38"/>
  <c r="L10" i="38"/>
  <c r="F10" i="38"/>
  <c r="L21" i="52" l="1"/>
  <c r="L25" i="52"/>
  <c r="L29" i="52"/>
  <c r="L33" i="52"/>
  <c r="L25" i="47"/>
  <c r="F84" i="42"/>
  <c r="J36" i="43"/>
  <c r="L36" i="43" s="1"/>
  <c r="H84" i="42"/>
  <c r="F25" i="47"/>
  <c r="I84" i="42"/>
  <c r="H83" i="42"/>
  <c r="L83" i="42" s="1"/>
  <c r="H18" i="52"/>
  <c r="L18" i="52" s="1"/>
  <c r="K20" i="52"/>
  <c r="L20" i="52" s="1"/>
  <c r="K22" i="52"/>
  <c r="L22" i="52" s="1"/>
  <c r="K24" i="52"/>
  <c r="L24" i="52" s="1"/>
  <c r="K26" i="52"/>
  <c r="L26" i="52" s="1"/>
  <c r="K28" i="52"/>
  <c r="L28" i="52" s="1"/>
  <c r="K30" i="52"/>
  <c r="L30" i="52" s="1"/>
  <c r="K32" i="52"/>
  <c r="L32" i="52" s="1"/>
  <c r="K34" i="52"/>
  <c r="L34" i="52" s="1"/>
  <c r="L84" i="42" l="1"/>
  <c r="L105" i="37" l="1"/>
  <c r="F105" i="37"/>
  <c r="L104" i="37"/>
  <c r="F104" i="37"/>
  <c r="L103" i="37"/>
  <c r="F103" i="37"/>
  <c r="L102" i="37"/>
  <c r="F102" i="37"/>
  <c r="L101" i="37"/>
  <c r="F101" i="37"/>
  <c r="L100" i="37"/>
  <c r="F100" i="37"/>
  <c r="L99" i="37"/>
  <c r="F99" i="37"/>
  <c r="L98" i="37"/>
  <c r="F98" i="37"/>
  <c r="L97" i="37"/>
  <c r="F97" i="37"/>
  <c r="L96" i="37"/>
  <c r="F96" i="37"/>
  <c r="L95" i="37"/>
  <c r="F95" i="37"/>
  <c r="L94" i="37"/>
  <c r="F94" i="37"/>
  <c r="L93" i="37"/>
  <c r="F93" i="37"/>
  <c r="L92" i="37"/>
  <c r="F92" i="37"/>
  <c r="L91" i="37"/>
  <c r="F91" i="37"/>
  <c r="L90" i="37"/>
  <c r="F90" i="37"/>
  <c r="L89" i="37"/>
  <c r="F89" i="37"/>
  <c r="L88" i="37"/>
  <c r="F88" i="37"/>
  <c r="L87" i="37"/>
  <c r="F87" i="37"/>
  <c r="L86" i="37"/>
  <c r="F86" i="37"/>
  <c r="L85" i="37"/>
  <c r="F85" i="37"/>
  <c r="L84" i="37"/>
  <c r="F84" i="37"/>
  <c r="L83" i="37"/>
  <c r="F83" i="37"/>
  <c r="L82" i="37"/>
  <c r="F82" i="37"/>
  <c r="L81" i="37"/>
  <c r="F81" i="37"/>
  <c r="L80" i="37"/>
  <c r="F80" i="37"/>
  <c r="L79" i="37"/>
  <c r="F79" i="37"/>
  <c r="L78" i="37"/>
  <c r="F78" i="37"/>
  <c r="L77" i="37"/>
  <c r="F77" i="37"/>
  <c r="L76" i="37"/>
  <c r="F76" i="37"/>
  <c r="L75" i="37"/>
  <c r="F75" i="37"/>
  <c r="L74" i="37"/>
  <c r="F74" i="37"/>
  <c r="L73" i="37"/>
  <c r="F73" i="37"/>
  <c r="L72" i="37"/>
  <c r="F72" i="37"/>
  <c r="L71" i="37"/>
  <c r="F71" i="37"/>
  <c r="L70" i="37"/>
  <c r="F70" i="37"/>
  <c r="L69" i="37"/>
  <c r="F69" i="37"/>
  <c r="L68" i="37"/>
  <c r="F68" i="37"/>
  <c r="L67" i="37"/>
  <c r="F67" i="37"/>
  <c r="L66" i="37"/>
  <c r="F66" i="37"/>
  <c r="L65" i="37"/>
  <c r="F65" i="37"/>
  <c r="L64" i="37"/>
  <c r="F64" i="37"/>
  <c r="L15" i="37"/>
  <c r="F15" i="37"/>
  <c r="L14" i="37"/>
  <c r="F14" i="37"/>
  <c r="L13" i="37"/>
  <c r="F13" i="37"/>
  <c r="L12" i="37"/>
  <c r="F12" i="37"/>
  <c r="L11" i="37"/>
  <c r="F11" i="37"/>
  <c r="L10" i="37"/>
  <c r="F10" i="37"/>
  <c r="L1201" i="36" l="1"/>
  <c r="F1201" i="36"/>
  <c r="L1200" i="36"/>
  <c r="F1200" i="36"/>
  <c r="L1199" i="36"/>
  <c r="F1199" i="36"/>
  <c r="L1198" i="36"/>
  <c r="F1198" i="36"/>
  <c r="L1197" i="36"/>
  <c r="F1197" i="36"/>
  <c r="L1196" i="36"/>
  <c r="F1196" i="36"/>
  <c r="L1195" i="36"/>
  <c r="F1195" i="36"/>
  <c r="L1194" i="36"/>
  <c r="F1194" i="36"/>
  <c r="L1193" i="36"/>
  <c r="F1193" i="36"/>
  <c r="L1192" i="36"/>
  <c r="F1192" i="36"/>
  <c r="L1191" i="36"/>
  <c r="F1191" i="36"/>
  <c r="L1190" i="36"/>
  <c r="F1190" i="36"/>
  <c r="L1189" i="36"/>
  <c r="F1189" i="36"/>
  <c r="L1188" i="36"/>
  <c r="F1188" i="36"/>
  <c r="L1187" i="36"/>
  <c r="F1187" i="36"/>
  <c r="L1186" i="36"/>
  <c r="F1186" i="36"/>
  <c r="L1185" i="36"/>
  <c r="F1185" i="36"/>
  <c r="L1184" i="36"/>
  <c r="F1184" i="36"/>
  <c r="L1183" i="36"/>
  <c r="F1183" i="36"/>
  <c r="L1182" i="36"/>
  <c r="F1182" i="36"/>
  <c r="L1181" i="36"/>
  <c r="F1181" i="36"/>
  <c r="L1180" i="36"/>
  <c r="F1180" i="36"/>
  <c r="L1179" i="36"/>
  <c r="F1179" i="36"/>
  <c r="L1178" i="36"/>
  <c r="F1178" i="36"/>
  <c r="L1177" i="36"/>
  <c r="F1177" i="36"/>
  <c r="L1176" i="36"/>
  <c r="F1176" i="36"/>
  <c r="L1175" i="36"/>
  <c r="F1175" i="36"/>
  <c r="L1174" i="36"/>
  <c r="F1174" i="36"/>
  <c r="L1173" i="36"/>
  <c r="F1173" i="36"/>
  <c r="L1172" i="36"/>
  <c r="F1172" i="36"/>
  <c r="L1171" i="36"/>
  <c r="F1171" i="36"/>
  <c r="L1170" i="36"/>
  <c r="F1170" i="36"/>
  <c r="L1169" i="36"/>
  <c r="F1169" i="36"/>
  <c r="L1168" i="36"/>
  <c r="F1168" i="36"/>
  <c r="L1167" i="36"/>
  <c r="F1167" i="36"/>
  <c r="L1166" i="36"/>
  <c r="F1166" i="36"/>
  <c r="L1165" i="36"/>
  <c r="F1165" i="36"/>
  <c r="L1164" i="36"/>
  <c r="F1164" i="36"/>
  <c r="L1163" i="36"/>
  <c r="F1163" i="36"/>
  <c r="L1162" i="36"/>
  <c r="F1162" i="36"/>
  <c r="L1161" i="36"/>
  <c r="F1161" i="36"/>
  <c r="L1160" i="36"/>
  <c r="F1160" i="36"/>
  <c r="L1159" i="36"/>
  <c r="F1159" i="36"/>
  <c r="L1158" i="36"/>
  <c r="F1158" i="36"/>
  <c r="L1157" i="36"/>
  <c r="F1157" i="36"/>
  <c r="L1156" i="36"/>
  <c r="F1156" i="36"/>
  <c r="L1155" i="36"/>
  <c r="F1155" i="36"/>
  <c r="L1154" i="36"/>
  <c r="F1154" i="36"/>
  <c r="L1153" i="36"/>
  <c r="F1153" i="36"/>
  <c r="L1152" i="36"/>
  <c r="F1152" i="36"/>
  <c r="L1151" i="36"/>
  <c r="F1151" i="36"/>
  <c r="L1150" i="36"/>
  <c r="F1150" i="36"/>
  <c r="L1149" i="36"/>
  <c r="F1149" i="36"/>
  <c r="L1148" i="36"/>
  <c r="F1148" i="36"/>
  <c r="L1147" i="36"/>
  <c r="F1147" i="36"/>
  <c r="L1146" i="36"/>
  <c r="F1146" i="36"/>
  <c r="L1145" i="36"/>
  <c r="F1145" i="36"/>
  <c r="L1144" i="36"/>
  <c r="F1144" i="36"/>
  <c r="L1143" i="36"/>
  <c r="F1143" i="36"/>
  <c r="L1142" i="36"/>
  <c r="F1142" i="36"/>
  <c r="L1141" i="36"/>
  <c r="F1141" i="36"/>
  <c r="L1140" i="36"/>
  <c r="F1140" i="36"/>
  <c r="L1139" i="36"/>
  <c r="F1139" i="36"/>
  <c r="L1138" i="36"/>
  <c r="F1138" i="36"/>
  <c r="L1137" i="36"/>
  <c r="F1137" i="36"/>
  <c r="L1136" i="36"/>
  <c r="F1136" i="36"/>
  <c r="L1135" i="36"/>
  <c r="F1135" i="36"/>
  <c r="L1134" i="36"/>
  <c r="F1134" i="36"/>
  <c r="L1133" i="36"/>
  <c r="F1133" i="36"/>
  <c r="L1132" i="36"/>
  <c r="F1132" i="36"/>
  <c r="L1131" i="36"/>
  <c r="F1131" i="36"/>
  <c r="L1130" i="36"/>
  <c r="F1130" i="36"/>
  <c r="L1129" i="36"/>
  <c r="F1129" i="36"/>
  <c r="L1128" i="36"/>
  <c r="F1128" i="36"/>
  <c r="L1127" i="36"/>
  <c r="F1127" i="36"/>
  <c r="L1126" i="36"/>
  <c r="F1126" i="36"/>
  <c r="L1125" i="36"/>
  <c r="F1125" i="36"/>
  <c r="L1124" i="36"/>
  <c r="F1124" i="36"/>
  <c r="L1123" i="36"/>
  <c r="F1123" i="36"/>
  <c r="L1122" i="36"/>
  <c r="F1122" i="36"/>
  <c r="L1121" i="36"/>
  <c r="F1121" i="36"/>
  <c r="L1120" i="36"/>
  <c r="F1120" i="36"/>
  <c r="L1119" i="36"/>
  <c r="F1119" i="36"/>
  <c r="L1118" i="36"/>
  <c r="F1118" i="36"/>
  <c r="L1117" i="36"/>
  <c r="F1117" i="36"/>
  <c r="L1116" i="36"/>
  <c r="F1116" i="36"/>
  <c r="L1115" i="36"/>
  <c r="F1115" i="36"/>
  <c r="L1114" i="36"/>
  <c r="F1114" i="36"/>
  <c r="L1113" i="36"/>
  <c r="F1113" i="36"/>
  <c r="L1112" i="36"/>
  <c r="F1112" i="36"/>
  <c r="L1111" i="36"/>
  <c r="F1111" i="36"/>
  <c r="L1110" i="36"/>
  <c r="F1110" i="36"/>
  <c r="L1109" i="36"/>
  <c r="F1109" i="36"/>
  <c r="L1108" i="36"/>
  <c r="F1108" i="36"/>
  <c r="L1107" i="36"/>
  <c r="F1107" i="36"/>
  <c r="L1106" i="36"/>
  <c r="F1106" i="36"/>
  <c r="L1105" i="36"/>
  <c r="F1105" i="36"/>
  <c r="L1104" i="36"/>
  <c r="F1104" i="36"/>
  <c r="L1103" i="36"/>
  <c r="F1103" i="36"/>
  <c r="L1102" i="36"/>
  <c r="F1102" i="36"/>
  <c r="L1101" i="36"/>
  <c r="F1101" i="36"/>
  <c r="L1100" i="36"/>
  <c r="F1100" i="36"/>
  <c r="L1099" i="36"/>
  <c r="F1099" i="36"/>
  <c r="L1098" i="36"/>
  <c r="F1098" i="36"/>
  <c r="L1097" i="36"/>
  <c r="F1097" i="36"/>
  <c r="L1096" i="36"/>
  <c r="F1096" i="36"/>
  <c r="L1095" i="36"/>
  <c r="F1095" i="36"/>
  <c r="L1094" i="36"/>
  <c r="F1094" i="36"/>
  <c r="L1093" i="36"/>
  <c r="F1093" i="36"/>
  <c r="L1092" i="36"/>
  <c r="F1092" i="36"/>
  <c r="L1091" i="36"/>
  <c r="F1091" i="36"/>
  <c r="L1090" i="36"/>
  <c r="F1090" i="36"/>
  <c r="L1089" i="36"/>
  <c r="F1089" i="36"/>
  <c r="L1088" i="36"/>
  <c r="F1088" i="36"/>
  <c r="L1087" i="36"/>
  <c r="F1087" i="36"/>
  <c r="L1086" i="36"/>
  <c r="F1086" i="36"/>
  <c r="L1085" i="36"/>
  <c r="F1085" i="36"/>
  <c r="L1084" i="36"/>
  <c r="F1084" i="36"/>
  <c r="L1083" i="36"/>
  <c r="F1083" i="36"/>
  <c r="L1082" i="36"/>
  <c r="F1082" i="36"/>
  <c r="L1081" i="36"/>
  <c r="F1081" i="36"/>
  <c r="L1080" i="36"/>
  <c r="F1080" i="36"/>
  <c r="L1079" i="36"/>
  <c r="F1079" i="36"/>
  <c r="L1078" i="36"/>
  <c r="F1078" i="36"/>
  <c r="L1077" i="36"/>
  <c r="F1077" i="36"/>
  <c r="L1076" i="36"/>
  <c r="F1076" i="36"/>
  <c r="L1075" i="36"/>
  <c r="F1075" i="36"/>
  <c r="L1074" i="36"/>
  <c r="F1074" i="36"/>
  <c r="L1073" i="36"/>
  <c r="F1073" i="36"/>
  <c r="L1072" i="36"/>
  <c r="F1072" i="36"/>
  <c r="L1071" i="36"/>
  <c r="F1071" i="36"/>
  <c r="L1070" i="36"/>
  <c r="F1070" i="36"/>
  <c r="L1069" i="36"/>
  <c r="F1069" i="36"/>
  <c r="L1068" i="36"/>
  <c r="F1068" i="36"/>
  <c r="L1067" i="36"/>
  <c r="F1067" i="36"/>
  <c r="L1066" i="36"/>
  <c r="F1066" i="36"/>
  <c r="L1065" i="36"/>
  <c r="F1065" i="36"/>
  <c r="L1064" i="36"/>
  <c r="F1064" i="36"/>
  <c r="L1063" i="36"/>
  <c r="F1063" i="36"/>
  <c r="L1062" i="36"/>
  <c r="F1062" i="36"/>
  <c r="L1061" i="36"/>
  <c r="F1061" i="36"/>
  <c r="L1060" i="36"/>
  <c r="F1060" i="36"/>
  <c r="L1059" i="36"/>
  <c r="F1059" i="36"/>
  <c r="L1058" i="36"/>
  <c r="F1058" i="36"/>
  <c r="L1057" i="36"/>
  <c r="F1057" i="36"/>
  <c r="L1056" i="36"/>
  <c r="F1056" i="36"/>
  <c r="L1055" i="36"/>
  <c r="F1055" i="36"/>
  <c r="L1054" i="36"/>
  <c r="F1054" i="36"/>
  <c r="L1053" i="36"/>
  <c r="F1053" i="36"/>
  <c r="L1052" i="36"/>
  <c r="F1052" i="36"/>
  <c r="L1051" i="36"/>
  <c r="F1051" i="36"/>
  <c r="L1050" i="36"/>
  <c r="F1050" i="36"/>
  <c r="L1049" i="36"/>
  <c r="F1049" i="36"/>
  <c r="L1048" i="36"/>
  <c r="F1048" i="36"/>
  <c r="L1047" i="36"/>
  <c r="F1047" i="36"/>
  <c r="L1046" i="36"/>
  <c r="F1046" i="36"/>
  <c r="L1045" i="36"/>
  <c r="F1045" i="36"/>
  <c r="L1044" i="36"/>
  <c r="F1044" i="36"/>
  <c r="L1043" i="36"/>
  <c r="F1043" i="36"/>
  <c r="L1042" i="36"/>
  <c r="F1042" i="36"/>
  <c r="L1041" i="36"/>
  <c r="F1041" i="36"/>
  <c r="L1040" i="36"/>
  <c r="F1040" i="36"/>
  <c r="L1039" i="36"/>
  <c r="F1039" i="36"/>
  <c r="L1038" i="36"/>
  <c r="F1038" i="36"/>
  <c r="L1037" i="36"/>
  <c r="F1037" i="36"/>
  <c r="L1036" i="36"/>
  <c r="F1036" i="36"/>
  <c r="L1035" i="36"/>
  <c r="F1035" i="36"/>
  <c r="L1034" i="36"/>
  <c r="F1034" i="36"/>
  <c r="L1033" i="36"/>
  <c r="F1033" i="36"/>
  <c r="L1032" i="36"/>
  <c r="F1032" i="36"/>
  <c r="L1031" i="36"/>
  <c r="F1031" i="36"/>
  <c r="L1030" i="36"/>
  <c r="F1030" i="36"/>
  <c r="L1029" i="36"/>
  <c r="F1029" i="36"/>
  <c r="L1028" i="36"/>
  <c r="F1028" i="36"/>
  <c r="L1027" i="36"/>
  <c r="F1027" i="36"/>
  <c r="L1026" i="36"/>
  <c r="F1026" i="36"/>
  <c r="L1025" i="36"/>
  <c r="F1025" i="36"/>
  <c r="L1024" i="36"/>
  <c r="F1024" i="36"/>
  <c r="L1023" i="36"/>
  <c r="F1023" i="36"/>
  <c r="L1022" i="36"/>
  <c r="F1022" i="36"/>
  <c r="L1021" i="36"/>
  <c r="F1021" i="36"/>
  <c r="L1020" i="36"/>
  <c r="F1020" i="36"/>
  <c r="L1019" i="36"/>
  <c r="F1019" i="36"/>
  <c r="L1018" i="36"/>
  <c r="F1018" i="36"/>
  <c r="L1017" i="36"/>
  <c r="F1017" i="36"/>
  <c r="L1016" i="36"/>
  <c r="F1016" i="36"/>
  <c r="L1015" i="36"/>
  <c r="F1015" i="36"/>
  <c r="L1014" i="36"/>
  <c r="F1014" i="36"/>
  <c r="L1013" i="36"/>
  <c r="F1013" i="36"/>
  <c r="L1012" i="36"/>
  <c r="F1012" i="36"/>
  <c r="L1011" i="36"/>
  <c r="F1011" i="36"/>
  <c r="L1010" i="36"/>
  <c r="F1010" i="36"/>
  <c r="L1009" i="36"/>
  <c r="F1009" i="36"/>
  <c r="L1008" i="36"/>
  <c r="F1008" i="36"/>
  <c r="L1007" i="36"/>
  <c r="F1007" i="36"/>
  <c r="L1006" i="36"/>
  <c r="F1006" i="36"/>
  <c r="L1005" i="36"/>
  <c r="F1005" i="36"/>
  <c r="L1004" i="36"/>
  <c r="F1004" i="36"/>
  <c r="L1003" i="36"/>
  <c r="F1003" i="36"/>
  <c r="L1002" i="36"/>
  <c r="F1002" i="36"/>
  <c r="L1001" i="36"/>
  <c r="F1001" i="36"/>
  <c r="L1000" i="36"/>
  <c r="F1000" i="36"/>
  <c r="L999" i="36"/>
  <c r="F999" i="36"/>
  <c r="L998" i="36"/>
  <c r="F998" i="36"/>
  <c r="L997" i="36"/>
  <c r="F997" i="36"/>
  <c r="L996" i="36"/>
  <c r="F996" i="36"/>
  <c r="L995" i="36"/>
  <c r="F995" i="36"/>
  <c r="L994" i="36"/>
  <c r="F994" i="36"/>
  <c r="L993" i="36"/>
  <c r="F993" i="36"/>
  <c r="L992" i="36"/>
  <c r="F992" i="36"/>
  <c r="L991" i="36"/>
  <c r="F991" i="36"/>
  <c r="L990" i="36"/>
  <c r="F990" i="36"/>
  <c r="L989" i="36"/>
  <c r="F989" i="36"/>
  <c r="L988" i="36"/>
  <c r="F988" i="36"/>
  <c r="L987" i="36"/>
  <c r="F987" i="36"/>
  <c r="L986" i="36"/>
  <c r="F986" i="36"/>
  <c r="L985" i="36"/>
  <c r="F985" i="36"/>
  <c r="L984" i="36"/>
  <c r="F984" i="36"/>
  <c r="L983" i="36"/>
  <c r="F983" i="36"/>
  <c r="L982" i="36"/>
  <c r="F982" i="36"/>
  <c r="L981" i="36"/>
  <c r="F981" i="36"/>
  <c r="L980" i="36"/>
  <c r="F980" i="36"/>
  <c r="L979" i="36"/>
  <c r="F979" i="36"/>
  <c r="L978" i="36"/>
  <c r="F978" i="36"/>
  <c r="L977" i="36"/>
  <c r="F977" i="36"/>
  <c r="L976" i="36"/>
  <c r="F976" i="36"/>
  <c r="L975" i="36"/>
  <c r="F975" i="36"/>
  <c r="L974" i="36"/>
  <c r="F974" i="36"/>
  <c r="L973" i="36"/>
  <c r="F973" i="36"/>
  <c r="L972" i="36"/>
  <c r="F972" i="36"/>
  <c r="L971" i="36"/>
  <c r="F971" i="36"/>
  <c r="L970" i="36"/>
  <c r="F970" i="36"/>
  <c r="L969" i="36"/>
  <c r="F969" i="36"/>
  <c r="L968" i="36"/>
  <c r="F968" i="36"/>
  <c r="L967" i="36"/>
  <c r="F967" i="36"/>
  <c r="L966" i="36"/>
  <c r="F966" i="36"/>
  <c r="L965" i="36"/>
  <c r="F965" i="36"/>
  <c r="L964" i="36"/>
  <c r="F964" i="36"/>
  <c r="L963" i="36"/>
  <c r="F963" i="36"/>
  <c r="L962" i="36"/>
  <c r="F962" i="36"/>
  <c r="L961" i="36"/>
  <c r="F961" i="36"/>
  <c r="L960" i="36"/>
  <c r="F960" i="36"/>
  <c r="L959" i="36"/>
  <c r="F959" i="36"/>
  <c r="L958" i="36"/>
  <c r="F958" i="36"/>
  <c r="L957" i="36"/>
  <c r="F957" i="36"/>
  <c r="L956" i="36"/>
  <c r="F956" i="36"/>
  <c r="L955" i="36"/>
  <c r="F955" i="36"/>
  <c r="L954" i="36"/>
  <c r="F954" i="36"/>
  <c r="L953" i="36"/>
  <c r="F953" i="36"/>
  <c r="L952" i="36"/>
  <c r="F952" i="36"/>
  <c r="L951" i="36"/>
  <c r="F951" i="36"/>
  <c r="L950" i="36"/>
  <c r="F950" i="36"/>
  <c r="L949" i="36"/>
  <c r="F949" i="36"/>
  <c r="L948" i="36"/>
  <c r="F948" i="36"/>
  <c r="L947" i="36"/>
  <c r="F947" i="36"/>
  <c r="L946" i="36"/>
  <c r="F946" i="36"/>
  <c r="L945" i="36"/>
  <c r="F945" i="36"/>
  <c r="L944" i="36"/>
  <c r="F944" i="36"/>
  <c r="L943" i="36"/>
  <c r="F943" i="36"/>
  <c r="L942" i="36"/>
  <c r="F942" i="36"/>
  <c r="L941" i="36"/>
  <c r="F941" i="36"/>
  <c r="L940" i="36"/>
  <c r="F940" i="36"/>
  <c r="L939" i="36"/>
  <c r="F939" i="36"/>
  <c r="L938" i="36"/>
  <c r="F938" i="36"/>
  <c r="L937" i="36"/>
  <c r="F937" i="36"/>
  <c r="L936" i="36"/>
  <c r="F936" i="36"/>
  <c r="L935" i="36"/>
  <c r="F935" i="36"/>
  <c r="L934" i="36"/>
  <c r="F934" i="36"/>
  <c r="L933" i="36"/>
  <c r="F933" i="36"/>
  <c r="L932" i="36"/>
  <c r="F932" i="36"/>
  <c r="L931" i="36"/>
  <c r="F931" i="36"/>
  <c r="L930" i="36"/>
  <c r="F930" i="36"/>
  <c r="L929" i="36"/>
  <c r="F929" i="36"/>
  <c r="L928" i="36"/>
  <c r="F928" i="36"/>
  <c r="L927" i="36"/>
  <c r="F927" i="36"/>
  <c r="L926" i="36"/>
  <c r="F926" i="36"/>
  <c r="L925" i="36"/>
  <c r="F925" i="36"/>
  <c r="L924" i="36"/>
  <c r="F924" i="36"/>
  <c r="L923" i="36"/>
  <c r="F923" i="36"/>
  <c r="L922" i="36"/>
  <c r="F922" i="36"/>
  <c r="L921" i="36"/>
  <c r="F921" i="36"/>
  <c r="L920" i="36"/>
  <c r="F920" i="36"/>
  <c r="L919" i="36"/>
  <c r="F919" i="36"/>
  <c r="L918" i="36"/>
  <c r="F918" i="36"/>
  <c r="L917" i="36"/>
  <c r="F917" i="36"/>
  <c r="L916" i="36"/>
  <c r="F916" i="36"/>
  <c r="L915" i="36"/>
  <c r="F915" i="36"/>
  <c r="L914" i="36"/>
  <c r="F914" i="36"/>
  <c r="L913" i="36"/>
  <c r="F913" i="36"/>
  <c r="L912" i="36"/>
  <c r="F912" i="36"/>
  <c r="L911" i="36"/>
  <c r="F911" i="36"/>
  <c r="L910" i="36"/>
  <c r="F910" i="36"/>
  <c r="L909" i="36"/>
  <c r="F909" i="36"/>
  <c r="L908" i="36"/>
  <c r="F908" i="36"/>
  <c r="L907" i="36"/>
  <c r="F907" i="36"/>
  <c r="L906" i="36"/>
  <c r="F906" i="36"/>
  <c r="L905" i="36"/>
  <c r="F905" i="36"/>
  <c r="L904" i="36"/>
  <c r="F904" i="36"/>
  <c r="L903" i="36"/>
  <c r="F903" i="36"/>
  <c r="L902" i="36"/>
  <c r="F902" i="36"/>
  <c r="L901" i="36"/>
  <c r="F901" i="36"/>
  <c r="L900" i="36"/>
  <c r="F900" i="36"/>
  <c r="L899" i="36"/>
  <c r="F899" i="36"/>
  <c r="L898" i="36"/>
  <c r="F898" i="36"/>
  <c r="L897" i="36"/>
  <c r="F897" i="36"/>
  <c r="L896" i="36"/>
  <c r="F896" i="36"/>
  <c r="L895" i="36"/>
  <c r="F895" i="36"/>
  <c r="L894" i="36"/>
  <c r="F894" i="36"/>
  <c r="L893" i="36"/>
  <c r="F893" i="36"/>
  <c r="L892" i="36"/>
  <c r="F892" i="36"/>
  <c r="L891" i="36"/>
  <c r="F891" i="36"/>
  <c r="L890" i="36"/>
  <c r="F890" i="36"/>
  <c r="L889" i="36"/>
  <c r="F889" i="36"/>
  <c r="L888" i="36"/>
  <c r="F888" i="36"/>
  <c r="L887" i="36"/>
  <c r="F887" i="36"/>
  <c r="L886" i="36"/>
  <c r="F886" i="36"/>
  <c r="L885" i="36"/>
  <c r="F885" i="36"/>
  <c r="L884" i="36"/>
  <c r="F884" i="36"/>
  <c r="L883" i="36"/>
  <c r="F883" i="36"/>
  <c r="L882" i="36"/>
  <c r="F882" i="36"/>
  <c r="L881" i="36"/>
  <c r="F881" i="36"/>
  <c r="L880" i="36"/>
  <c r="F880" i="36"/>
  <c r="L879" i="36"/>
  <c r="F879" i="36"/>
  <c r="L878" i="36"/>
  <c r="F878" i="36"/>
  <c r="L877" i="36"/>
  <c r="F877" i="36"/>
  <c r="L876" i="36"/>
  <c r="F876" i="36"/>
  <c r="L875" i="36"/>
  <c r="F875" i="36"/>
  <c r="L874" i="36"/>
  <c r="F874" i="36"/>
  <c r="L873" i="36"/>
  <c r="F873" i="36"/>
  <c r="L872" i="36"/>
  <c r="F872" i="36"/>
  <c r="L871" i="36"/>
  <c r="F871" i="36"/>
  <c r="L870" i="36"/>
  <c r="F870" i="36"/>
  <c r="L869" i="36"/>
  <c r="F869" i="36"/>
  <c r="L868" i="36"/>
  <c r="F868" i="36"/>
  <c r="L867" i="36"/>
  <c r="F867" i="36"/>
  <c r="L866" i="36"/>
  <c r="F866" i="36"/>
  <c r="L865" i="36"/>
  <c r="F865" i="36"/>
  <c r="L864" i="36"/>
  <c r="F864" i="36"/>
  <c r="L863" i="36"/>
  <c r="F863" i="36"/>
  <c r="L862" i="36"/>
  <c r="F862" i="36"/>
  <c r="L861" i="36"/>
  <c r="F861" i="36"/>
  <c r="L860" i="36"/>
  <c r="F860" i="36"/>
  <c r="L859" i="36"/>
  <c r="F859" i="36"/>
  <c r="L858" i="36"/>
  <c r="F858" i="36"/>
  <c r="L857" i="36"/>
  <c r="F857" i="36"/>
  <c r="L856" i="36"/>
  <c r="F856" i="36"/>
  <c r="L855" i="36"/>
  <c r="F855" i="36"/>
  <c r="L854" i="36"/>
  <c r="F854" i="36"/>
  <c r="L853" i="36"/>
  <c r="F853" i="36"/>
  <c r="L852" i="36"/>
  <c r="F852" i="36"/>
  <c r="L851" i="36"/>
  <c r="F851" i="36"/>
  <c r="L850" i="36"/>
  <c r="F850" i="36"/>
  <c r="L849" i="36"/>
  <c r="F849" i="36"/>
  <c r="L848" i="36"/>
  <c r="F848" i="36"/>
  <c r="L847" i="36"/>
  <c r="F847" i="36"/>
  <c r="L846" i="36"/>
  <c r="F846" i="36"/>
  <c r="L845" i="36"/>
  <c r="F845" i="36"/>
  <c r="L844" i="36"/>
  <c r="F844" i="36"/>
  <c r="L843" i="36"/>
  <c r="F843" i="36"/>
  <c r="L842" i="36"/>
  <c r="F842" i="36"/>
  <c r="L841" i="36"/>
  <c r="F841" i="36"/>
  <c r="L840" i="36"/>
  <c r="F840" i="36"/>
  <c r="L839" i="36"/>
  <c r="F839" i="36"/>
  <c r="L838" i="36"/>
  <c r="F838" i="36"/>
  <c r="L837" i="36"/>
  <c r="F837" i="36"/>
  <c r="L836" i="36"/>
  <c r="F836" i="36"/>
  <c r="L835" i="36"/>
  <c r="F835" i="36"/>
  <c r="L834" i="36"/>
  <c r="F834" i="36"/>
  <c r="L833" i="36"/>
  <c r="F833" i="36"/>
  <c r="L832" i="36"/>
  <c r="F832" i="36"/>
  <c r="L831" i="36"/>
  <c r="F831" i="36"/>
  <c r="L830" i="36"/>
  <c r="F830" i="36"/>
  <c r="L829" i="36"/>
  <c r="F829" i="36"/>
  <c r="L828" i="36"/>
  <c r="F828" i="36"/>
  <c r="L827" i="36"/>
  <c r="F827" i="36"/>
  <c r="L826" i="36"/>
  <c r="F826" i="36"/>
  <c r="L825" i="36"/>
  <c r="F825" i="36"/>
  <c r="L824" i="36"/>
  <c r="F824" i="36"/>
  <c r="L823" i="36"/>
  <c r="F823" i="36"/>
  <c r="L822" i="36"/>
  <c r="F822" i="36"/>
  <c r="L821" i="36"/>
  <c r="F821" i="36"/>
  <c r="L820" i="36"/>
  <c r="F820" i="36"/>
  <c r="L819" i="36"/>
  <c r="F819" i="36"/>
  <c r="L818" i="36"/>
  <c r="F818" i="36"/>
  <c r="L817" i="36"/>
  <c r="F817" i="36"/>
  <c r="L816" i="36"/>
  <c r="F816" i="36"/>
  <c r="L815" i="36"/>
  <c r="F815" i="36"/>
  <c r="L814" i="36"/>
  <c r="F814" i="36"/>
  <c r="L813" i="36"/>
  <c r="F813" i="36"/>
  <c r="L812" i="36"/>
  <c r="F812" i="36"/>
  <c r="L811" i="36"/>
  <c r="F811" i="36"/>
  <c r="L810" i="36"/>
  <c r="F810" i="36"/>
  <c r="L809" i="36"/>
  <c r="F809" i="36"/>
  <c r="L808" i="36"/>
  <c r="F808" i="36"/>
  <c r="L807" i="36"/>
  <c r="F807" i="36"/>
  <c r="L806" i="36"/>
  <c r="F806" i="36"/>
  <c r="L805" i="36"/>
  <c r="F805" i="36"/>
  <c r="L804" i="36"/>
  <c r="F804" i="36"/>
  <c r="L803" i="36"/>
  <c r="F803" i="36"/>
  <c r="L802" i="36"/>
  <c r="F802" i="36"/>
  <c r="L801" i="36"/>
  <c r="F801" i="36"/>
  <c r="L800" i="36"/>
  <c r="F800" i="36"/>
  <c r="L799" i="36"/>
  <c r="F799" i="36"/>
  <c r="L798" i="36"/>
  <c r="F798" i="36"/>
  <c r="L797" i="36"/>
  <c r="F797" i="36"/>
  <c r="L796" i="36"/>
  <c r="F796" i="36"/>
  <c r="L795" i="36"/>
  <c r="F795" i="36"/>
  <c r="L794" i="36"/>
  <c r="F794" i="36"/>
  <c r="L793" i="36"/>
  <c r="F793" i="36"/>
  <c r="L792" i="36"/>
  <c r="F792" i="36"/>
  <c r="L791" i="36"/>
  <c r="F791" i="36"/>
  <c r="L790" i="36"/>
  <c r="F790" i="36"/>
  <c r="L789" i="36"/>
  <c r="F789" i="36"/>
  <c r="L788" i="36"/>
  <c r="F788" i="36"/>
  <c r="L787" i="36"/>
  <c r="F787" i="36"/>
  <c r="L786" i="36"/>
  <c r="F786" i="36"/>
  <c r="L785" i="36"/>
  <c r="F785" i="36"/>
  <c r="L784" i="36"/>
  <c r="F784" i="36"/>
  <c r="L783" i="36"/>
  <c r="F783" i="36"/>
  <c r="L782" i="36"/>
  <c r="F782" i="36"/>
  <c r="L781" i="36"/>
  <c r="F781" i="36"/>
  <c r="L780" i="36"/>
  <c r="F780" i="36"/>
  <c r="L779" i="36"/>
  <c r="F779" i="36"/>
  <c r="L778" i="36"/>
  <c r="F778" i="36"/>
  <c r="L777" i="36"/>
  <c r="F777" i="36"/>
  <c r="L776" i="36"/>
  <c r="F776" i="36"/>
  <c r="L775" i="36"/>
  <c r="F775" i="36"/>
  <c r="L774" i="36"/>
  <c r="F774" i="36"/>
  <c r="L773" i="36"/>
  <c r="F773" i="36"/>
  <c r="L772" i="36"/>
  <c r="F772" i="36"/>
  <c r="L771" i="36"/>
  <c r="F771" i="36"/>
  <c r="L770" i="36"/>
  <c r="F770" i="36"/>
  <c r="L769" i="36"/>
  <c r="F769" i="36"/>
  <c r="L768" i="36"/>
  <c r="F768" i="36"/>
  <c r="L767" i="36"/>
  <c r="F767" i="36"/>
  <c r="L766" i="36"/>
  <c r="F766" i="36"/>
  <c r="L765" i="36"/>
  <c r="F765" i="36"/>
  <c r="L764" i="36"/>
  <c r="F764" i="36"/>
  <c r="L763" i="36"/>
  <c r="F763" i="36"/>
  <c r="L762" i="36"/>
  <c r="F762" i="36"/>
  <c r="L761" i="36"/>
  <c r="F761" i="36"/>
  <c r="L760" i="36"/>
  <c r="F760" i="36"/>
  <c r="L759" i="36"/>
  <c r="F759" i="36"/>
  <c r="L758" i="36"/>
  <c r="F758" i="36"/>
  <c r="L757" i="36"/>
  <c r="F757" i="36"/>
  <c r="L756" i="36"/>
  <c r="F756" i="36"/>
  <c r="L755" i="36"/>
  <c r="F755" i="36"/>
  <c r="L754" i="36"/>
  <c r="F754" i="36"/>
  <c r="L753" i="36"/>
  <c r="F753" i="36"/>
  <c r="L752" i="36"/>
  <c r="F752" i="36"/>
  <c r="L751" i="36"/>
  <c r="F751" i="36"/>
  <c r="L750" i="36"/>
  <c r="F750" i="36"/>
  <c r="L749" i="36"/>
  <c r="F749" i="36"/>
  <c r="L748" i="36"/>
  <c r="F748" i="36"/>
  <c r="L747" i="36"/>
  <c r="F747" i="36"/>
  <c r="L746" i="36"/>
  <c r="F746" i="36"/>
  <c r="L745" i="36"/>
  <c r="F745" i="36"/>
  <c r="L744" i="36"/>
  <c r="F744" i="36"/>
  <c r="L743" i="36"/>
  <c r="F743" i="36"/>
  <c r="L742" i="36"/>
  <c r="F742" i="36"/>
  <c r="L741" i="36"/>
  <c r="F741" i="36"/>
  <c r="L740" i="36"/>
  <c r="F740" i="36"/>
  <c r="L739" i="36"/>
  <c r="F739" i="36"/>
  <c r="L738" i="36"/>
  <c r="F738" i="36"/>
  <c r="L737" i="36"/>
  <c r="F737" i="36"/>
  <c r="L736" i="36"/>
  <c r="F736" i="36"/>
  <c r="L735" i="36"/>
  <c r="F735" i="36"/>
  <c r="L734" i="36"/>
  <c r="F734" i="36"/>
  <c r="L733" i="36"/>
  <c r="F733" i="36"/>
  <c r="L732" i="36"/>
  <c r="F732" i="36"/>
  <c r="L731" i="36"/>
  <c r="F731" i="36"/>
  <c r="L730" i="36"/>
  <c r="F730" i="36"/>
  <c r="L729" i="36"/>
  <c r="F729" i="36"/>
  <c r="L728" i="36"/>
  <c r="F728" i="36"/>
  <c r="L727" i="36"/>
  <c r="F727" i="36"/>
  <c r="L726" i="36"/>
  <c r="F726" i="36"/>
  <c r="L725" i="36"/>
  <c r="F725" i="36"/>
  <c r="L724" i="36"/>
  <c r="F724" i="36"/>
  <c r="L723" i="36"/>
  <c r="F723" i="36"/>
  <c r="L722" i="36"/>
  <c r="F722" i="36"/>
  <c r="L721" i="36"/>
  <c r="F721" i="36"/>
  <c r="L720" i="36"/>
  <c r="F720" i="36"/>
  <c r="L719" i="36"/>
  <c r="F719" i="36"/>
  <c r="L718" i="36"/>
  <c r="F718" i="36"/>
  <c r="L717" i="36"/>
  <c r="F717" i="36"/>
  <c r="L716" i="36"/>
  <c r="F716" i="36"/>
  <c r="L715" i="36"/>
  <c r="F715" i="36"/>
  <c r="L714" i="36"/>
  <c r="F714" i="36"/>
  <c r="L713" i="36"/>
  <c r="F713" i="36"/>
  <c r="L712" i="36"/>
  <c r="F712" i="36"/>
  <c r="L711" i="36"/>
  <c r="F711" i="36"/>
  <c r="L710" i="36"/>
  <c r="F710" i="36"/>
  <c r="L709" i="36"/>
  <c r="F709" i="36"/>
  <c r="L708" i="36"/>
  <c r="F708" i="36"/>
  <c r="L707" i="36"/>
  <c r="F707" i="36"/>
  <c r="L706" i="36"/>
  <c r="F706" i="36"/>
  <c r="L705" i="36"/>
  <c r="F705" i="36"/>
  <c r="L704" i="36"/>
  <c r="F704" i="36"/>
  <c r="L703" i="36"/>
  <c r="F703" i="36"/>
  <c r="L702" i="36"/>
  <c r="F702" i="36"/>
  <c r="L701" i="36"/>
  <c r="F701" i="36"/>
  <c r="L700" i="36"/>
  <c r="F700" i="36"/>
  <c r="L699" i="36"/>
  <c r="F699" i="36"/>
  <c r="L698" i="36"/>
  <c r="F698" i="36"/>
  <c r="L697" i="36"/>
  <c r="F697" i="36"/>
  <c r="L696" i="36"/>
  <c r="F696" i="36"/>
  <c r="L695" i="36"/>
  <c r="F695" i="36"/>
  <c r="L694" i="36"/>
  <c r="F694" i="36"/>
  <c r="L693" i="36"/>
  <c r="F693" i="36"/>
  <c r="L692" i="36"/>
  <c r="F692" i="36"/>
  <c r="L691" i="36"/>
  <c r="F691" i="36"/>
  <c r="L690" i="36"/>
  <c r="F690" i="36"/>
  <c r="L689" i="36"/>
  <c r="F689" i="36"/>
  <c r="L688" i="36"/>
  <c r="F688" i="36"/>
  <c r="L687" i="36"/>
  <c r="F687" i="36"/>
  <c r="L686" i="36"/>
  <c r="F686" i="36"/>
  <c r="L685" i="36"/>
  <c r="F685" i="36"/>
  <c r="L684" i="36"/>
  <c r="F684" i="36"/>
  <c r="L683" i="36"/>
  <c r="F683" i="36"/>
  <c r="L682" i="36"/>
  <c r="F682" i="36"/>
  <c r="L681" i="36"/>
  <c r="F681" i="36"/>
  <c r="L680" i="36"/>
  <c r="F680" i="36"/>
  <c r="L679" i="36"/>
  <c r="F679" i="36"/>
  <c r="L678" i="36"/>
  <c r="F678" i="36"/>
  <c r="L677" i="36"/>
  <c r="F677" i="36"/>
  <c r="L676" i="36"/>
  <c r="F676" i="36"/>
  <c r="L675" i="36"/>
  <c r="F675" i="36"/>
  <c r="L674" i="36"/>
  <c r="F674" i="36"/>
  <c r="L673" i="36"/>
  <c r="F673" i="36"/>
  <c r="L672" i="36"/>
  <c r="F672" i="36"/>
  <c r="L671" i="36"/>
  <c r="F671" i="36"/>
  <c r="L670" i="36"/>
  <c r="F670" i="36"/>
  <c r="L669" i="36"/>
  <c r="F669" i="36"/>
  <c r="L668" i="36"/>
  <c r="F668" i="36"/>
  <c r="L667" i="36"/>
  <c r="F667" i="36"/>
  <c r="L666" i="36"/>
  <c r="F666" i="36"/>
  <c r="L665" i="36"/>
  <c r="F665" i="36"/>
  <c r="L664" i="36"/>
  <c r="F664" i="36"/>
  <c r="L663" i="36"/>
  <c r="F663" i="36"/>
  <c r="L662" i="36"/>
  <c r="F662" i="36"/>
  <c r="L661" i="36"/>
  <c r="F661" i="36"/>
  <c r="L660" i="36"/>
  <c r="F660" i="36"/>
  <c r="L659" i="36"/>
  <c r="F659" i="36"/>
  <c r="L658" i="36"/>
  <c r="F658" i="36"/>
  <c r="L657" i="36"/>
  <c r="F657" i="36"/>
  <c r="L656" i="36"/>
  <c r="F656" i="36"/>
  <c r="L655" i="36"/>
  <c r="F655" i="36"/>
  <c r="L654" i="36"/>
  <c r="F654" i="36"/>
  <c r="L653" i="36"/>
  <c r="F653" i="36"/>
  <c r="L652" i="36"/>
  <c r="F652" i="36"/>
  <c r="L651" i="36"/>
  <c r="F651" i="36"/>
  <c r="L650" i="36"/>
  <c r="F650" i="36"/>
  <c r="L649" i="36"/>
  <c r="F649" i="36"/>
  <c r="L648" i="36"/>
  <c r="F648" i="36"/>
  <c r="L647" i="36"/>
  <c r="F647" i="36"/>
  <c r="L646" i="36"/>
  <c r="F646" i="36"/>
  <c r="L645" i="36"/>
  <c r="F645" i="36"/>
  <c r="L644" i="36"/>
  <c r="F644" i="36"/>
  <c r="L643" i="36"/>
  <c r="F643" i="36"/>
  <c r="L642" i="36"/>
  <c r="F642" i="36"/>
  <c r="L641" i="36"/>
  <c r="F641" i="36"/>
  <c r="L640" i="36"/>
  <c r="F640" i="36"/>
  <c r="L639" i="36"/>
  <c r="F639" i="36"/>
  <c r="L638" i="36"/>
  <c r="F638" i="36"/>
  <c r="L637" i="36"/>
  <c r="F637" i="36"/>
  <c r="L636" i="36"/>
  <c r="F636" i="36"/>
  <c r="L635" i="36"/>
  <c r="F635" i="36"/>
  <c r="L634" i="36"/>
  <c r="F634" i="36"/>
  <c r="L633" i="36"/>
  <c r="F633" i="36"/>
  <c r="L632" i="36"/>
  <c r="F632" i="36"/>
  <c r="L631" i="36"/>
  <c r="F631" i="36"/>
  <c r="L630" i="36"/>
  <c r="F630" i="36"/>
  <c r="L629" i="36"/>
  <c r="F629" i="36"/>
  <c r="L628" i="36"/>
  <c r="F628" i="36"/>
  <c r="L627" i="36"/>
  <c r="F627" i="36"/>
  <c r="L626" i="36"/>
  <c r="F626" i="36"/>
  <c r="L625" i="36"/>
  <c r="F625" i="36"/>
  <c r="L624" i="36"/>
  <c r="F624" i="36"/>
  <c r="L623" i="36"/>
  <c r="F623" i="36"/>
  <c r="L622" i="36"/>
  <c r="F622" i="36"/>
  <c r="L621" i="36"/>
  <c r="F621" i="36"/>
  <c r="L620" i="36"/>
  <c r="F620" i="36"/>
  <c r="L619" i="36"/>
  <c r="F619" i="36"/>
  <c r="L618" i="36"/>
  <c r="F618" i="36"/>
  <c r="L617" i="36"/>
  <c r="F617" i="36"/>
  <c r="L616" i="36"/>
  <c r="F616" i="36"/>
  <c r="L615" i="36"/>
  <c r="F615" i="36"/>
  <c r="L614" i="36"/>
  <c r="F614" i="36"/>
  <c r="L613" i="36"/>
  <c r="F613" i="36"/>
  <c r="L612" i="36"/>
  <c r="F612" i="36"/>
  <c r="L611" i="36"/>
  <c r="F611" i="36"/>
  <c r="L610" i="36"/>
  <c r="F610" i="36"/>
  <c r="L609" i="36"/>
  <c r="F609" i="36"/>
  <c r="L608" i="36"/>
  <c r="F608" i="36"/>
  <c r="L607" i="36"/>
  <c r="F607" i="36"/>
  <c r="L606" i="36"/>
  <c r="F606" i="36"/>
  <c r="L605" i="36"/>
  <c r="F605" i="36"/>
  <c r="L604" i="36"/>
  <c r="F604" i="36"/>
  <c r="L603" i="36"/>
  <c r="F603" i="36"/>
  <c r="L602" i="36"/>
  <c r="F602" i="36"/>
  <c r="L601" i="36"/>
  <c r="F601" i="36"/>
  <c r="L600" i="36"/>
  <c r="F600" i="36"/>
  <c r="L599" i="36"/>
  <c r="F599" i="36"/>
  <c r="L598" i="36"/>
  <c r="F598" i="36"/>
  <c r="L597" i="36"/>
  <c r="F597" i="36"/>
  <c r="L596" i="36"/>
  <c r="F596" i="36"/>
  <c r="L595" i="36"/>
  <c r="F595" i="36"/>
  <c r="L594" i="36"/>
  <c r="F594" i="36"/>
  <c r="L593" i="36"/>
  <c r="F593" i="36"/>
  <c r="L592" i="36"/>
  <c r="F592" i="36"/>
  <c r="L591" i="36"/>
  <c r="F591" i="36"/>
  <c r="L590" i="36"/>
  <c r="F590" i="36"/>
  <c r="L589" i="36"/>
  <c r="F589" i="36"/>
  <c r="L588" i="36"/>
  <c r="F588" i="36"/>
  <c r="L587" i="36"/>
  <c r="F587" i="36"/>
  <c r="L586" i="36"/>
  <c r="F586" i="36"/>
  <c r="L585" i="36"/>
  <c r="F585" i="36"/>
  <c r="L584" i="36"/>
  <c r="F584" i="36"/>
  <c r="L583" i="36"/>
  <c r="F583" i="36"/>
  <c r="L582" i="36"/>
  <c r="F582" i="36"/>
  <c r="L581" i="36"/>
  <c r="F581" i="36"/>
  <c r="L580" i="36"/>
  <c r="F580" i="36"/>
  <c r="L579" i="36"/>
  <c r="F579" i="36"/>
  <c r="L578" i="36"/>
  <c r="F578" i="36"/>
  <c r="L577" i="36"/>
  <c r="F577" i="36"/>
  <c r="L576" i="36"/>
  <c r="F576" i="36"/>
  <c r="L575" i="36"/>
  <c r="F575" i="36"/>
  <c r="L574" i="36"/>
  <c r="F574" i="36"/>
  <c r="L573" i="36"/>
  <c r="F573" i="36"/>
  <c r="L572" i="36"/>
  <c r="F572" i="36"/>
  <c r="L571" i="36"/>
  <c r="F571" i="36"/>
  <c r="L570" i="36"/>
  <c r="F570" i="36"/>
  <c r="L569" i="36"/>
  <c r="F569" i="36"/>
  <c r="L568" i="36"/>
  <c r="F568" i="36"/>
  <c r="L567" i="36"/>
  <c r="F567" i="36"/>
  <c r="L566" i="36"/>
  <c r="F566" i="36"/>
  <c r="L565" i="36"/>
  <c r="F565" i="36"/>
  <c r="L564" i="36"/>
  <c r="F564" i="36"/>
  <c r="L563" i="36"/>
  <c r="F563" i="36"/>
  <c r="L562" i="36"/>
  <c r="F562" i="36"/>
  <c r="L561" i="36"/>
  <c r="F561" i="36"/>
  <c r="L560" i="36"/>
  <c r="F560" i="36"/>
  <c r="L559" i="36"/>
  <c r="F559" i="36"/>
  <c r="L558" i="36"/>
  <c r="F558" i="36"/>
  <c r="L557" i="36"/>
  <c r="F557" i="36"/>
  <c r="L556" i="36"/>
  <c r="F556" i="36"/>
  <c r="L555" i="36"/>
  <c r="F555" i="36"/>
  <c r="L554" i="36"/>
  <c r="F554" i="36"/>
  <c r="L553" i="36"/>
  <c r="F553" i="36"/>
  <c r="L552" i="36"/>
  <c r="F552" i="36"/>
  <c r="L551" i="36"/>
  <c r="F551" i="36"/>
  <c r="L550" i="36"/>
  <c r="F550" i="36"/>
  <c r="L549" i="36"/>
  <c r="F549" i="36"/>
  <c r="L548" i="36"/>
  <c r="F548" i="36"/>
  <c r="L547" i="36"/>
  <c r="F547" i="36"/>
  <c r="L546" i="36"/>
  <c r="F546" i="36"/>
  <c r="L545" i="36"/>
  <c r="F545" i="36"/>
  <c r="L544" i="36"/>
  <c r="F544" i="36"/>
  <c r="L543" i="36"/>
  <c r="F543" i="36"/>
  <c r="L542" i="36"/>
  <c r="F542" i="36"/>
  <c r="L541" i="36"/>
  <c r="F541" i="36"/>
  <c r="L540" i="36"/>
  <c r="F540" i="36"/>
  <c r="L539" i="36"/>
  <c r="F539" i="36"/>
  <c r="L538" i="36"/>
  <c r="F538" i="36"/>
  <c r="L537" i="36"/>
  <c r="F537" i="36"/>
  <c r="L536" i="36"/>
  <c r="F536" i="36"/>
  <c r="L535" i="36"/>
  <c r="F535" i="36"/>
  <c r="L534" i="36"/>
  <c r="F534" i="36"/>
  <c r="L533" i="36"/>
  <c r="F533" i="36"/>
  <c r="L532" i="36"/>
  <c r="F532" i="36"/>
  <c r="L531" i="36"/>
  <c r="F531" i="36"/>
  <c r="L530" i="36"/>
  <c r="F530" i="36"/>
  <c r="L529" i="36"/>
  <c r="F529" i="36"/>
  <c r="L528" i="36"/>
  <c r="F528" i="36"/>
  <c r="L527" i="36"/>
  <c r="F527" i="36"/>
  <c r="L526" i="36"/>
  <c r="F526" i="36"/>
  <c r="L525" i="36"/>
  <c r="F525" i="36"/>
  <c r="L524" i="36"/>
  <c r="F524" i="36"/>
  <c r="L523" i="36"/>
  <c r="F523" i="36"/>
  <c r="L522" i="36"/>
  <c r="F522" i="36"/>
  <c r="L521" i="36"/>
  <c r="F521" i="36"/>
  <c r="L520" i="36"/>
  <c r="F520" i="36"/>
  <c r="L519" i="36"/>
  <c r="F519" i="36"/>
  <c r="L518" i="36"/>
  <c r="F518" i="36"/>
  <c r="L517" i="36"/>
  <c r="F517" i="36"/>
  <c r="L516" i="36"/>
  <c r="F516" i="36"/>
  <c r="L515" i="36"/>
  <c r="F515" i="36"/>
  <c r="L514" i="36"/>
  <c r="F514" i="36"/>
  <c r="L513" i="36"/>
  <c r="F513" i="36"/>
  <c r="L512" i="36"/>
  <c r="F512" i="36"/>
  <c r="L511" i="36"/>
  <c r="F511" i="36"/>
  <c r="L510" i="36"/>
  <c r="F510" i="36"/>
  <c r="L509" i="36"/>
  <c r="F509" i="36"/>
  <c r="L508" i="36"/>
  <c r="F508" i="36"/>
  <c r="L507" i="36"/>
  <c r="F507" i="36"/>
  <c r="L506" i="36"/>
  <c r="F506" i="36"/>
  <c r="L505" i="36"/>
  <c r="F505" i="36"/>
  <c r="L504" i="36"/>
  <c r="F504" i="36"/>
  <c r="L503" i="36"/>
  <c r="F503" i="36"/>
  <c r="L502" i="36"/>
  <c r="F502" i="36"/>
  <c r="L501" i="36"/>
  <c r="F501" i="36"/>
  <c r="L500" i="36"/>
  <c r="F500" i="36"/>
  <c r="L499" i="36"/>
  <c r="F499" i="36"/>
  <c r="L498" i="36"/>
  <c r="F498" i="36"/>
  <c r="L497" i="36"/>
  <c r="F497" i="36"/>
  <c r="L496" i="36"/>
  <c r="F496" i="36"/>
  <c r="L495" i="36"/>
  <c r="F495" i="36"/>
  <c r="L494" i="36"/>
  <c r="F494" i="36"/>
  <c r="L493" i="36"/>
  <c r="F493" i="36"/>
  <c r="L492" i="36"/>
  <c r="F492" i="36"/>
  <c r="L491" i="36"/>
  <c r="F491" i="36"/>
  <c r="L490" i="36"/>
  <c r="F490" i="36"/>
  <c r="L489" i="36"/>
  <c r="F489" i="36"/>
  <c r="L488" i="36"/>
  <c r="F488" i="36"/>
  <c r="L487" i="36"/>
  <c r="F487" i="36"/>
  <c r="L486" i="36"/>
  <c r="F486" i="36"/>
  <c r="L485" i="36"/>
  <c r="F485" i="36"/>
  <c r="L484" i="36"/>
  <c r="F484" i="36"/>
  <c r="L483" i="36"/>
  <c r="F483" i="36"/>
  <c r="L482" i="36"/>
  <c r="F482" i="36"/>
  <c r="L481" i="36"/>
  <c r="F481" i="36"/>
  <c r="L480" i="36"/>
  <c r="F480" i="36"/>
  <c r="L479" i="36"/>
  <c r="F479" i="36"/>
  <c r="L478" i="36"/>
  <c r="F478" i="36"/>
  <c r="L477" i="36"/>
  <c r="F477" i="36"/>
  <c r="L476" i="36"/>
  <c r="F476" i="36"/>
  <c r="L475" i="36"/>
  <c r="F475" i="36"/>
  <c r="L474" i="36"/>
  <c r="F474" i="36"/>
  <c r="L473" i="36"/>
  <c r="F473" i="36"/>
  <c r="L472" i="36"/>
  <c r="F472" i="36"/>
  <c r="L471" i="36"/>
  <c r="F471" i="36"/>
  <c r="L470" i="36"/>
  <c r="F470" i="36"/>
  <c r="L469" i="36"/>
  <c r="F469" i="36"/>
  <c r="L468" i="36"/>
  <c r="F468" i="36"/>
  <c r="L467" i="36"/>
  <c r="F467" i="36"/>
  <c r="L466" i="36"/>
  <c r="F466" i="36"/>
  <c r="L465" i="36"/>
  <c r="F465" i="36"/>
  <c r="L464" i="36"/>
  <c r="F464" i="36"/>
  <c r="L463" i="36"/>
  <c r="F463" i="36"/>
  <c r="L462" i="36"/>
  <c r="F462" i="36"/>
  <c r="L461" i="36"/>
  <c r="F461" i="36"/>
  <c r="L460" i="36"/>
  <c r="F460" i="36"/>
  <c r="L459" i="36"/>
  <c r="F459" i="36"/>
  <c r="L458" i="36"/>
  <c r="F458" i="36"/>
  <c r="L457" i="36"/>
  <c r="F457" i="36"/>
  <c r="L456" i="36"/>
  <c r="F456" i="36"/>
  <c r="L455" i="36"/>
  <c r="F455" i="36"/>
  <c r="L454" i="36"/>
  <c r="F454" i="36"/>
  <c r="L453" i="36"/>
  <c r="F453" i="36"/>
  <c r="L452" i="36"/>
  <c r="F452" i="36"/>
  <c r="L451" i="36"/>
  <c r="F451" i="36"/>
  <c r="L450" i="36"/>
  <c r="F450" i="36"/>
  <c r="L449" i="36"/>
  <c r="F449" i="36"/>
  <c r="L448" i="36"/>
  <c r="F448" i="36"/>
  <c r="L447" i="36"/>
  <c r="F447" i="36"/>
  <c r="L446" i="36"/>
  <c r="F446" i="36"/>
  <c r="L445" i="36"/>
  <c r="F445" i="36"/>
  <c r="L444" i="36"/>
  <c r="F444" i="36"/>
  <c r="L443" i="36"/>
  <c r="F443" i="36"/>
  <c r="L442" i="36"/>
  <c r="F442" i="36"/>
  <c r="L441" i="36"/>
  <c r="F441" i="36"/>
  <c r="L440" i="36"/>
  <c r="F440" i="36"/>
  <c r="L439" i="36"/>
  <c r="F439" i="36"/>
  <c r="L438" i="36"/>
  <c r="F438" i="36"/>
  <c r="L437" i="36"/>
  <c r="F437" i="36"/>
  <c r="L436" i="36"/>
  <c r="F436" i="36"/>
  <c r="L435" i="36"/>
  <c r="F435" i="36"/>
  <c r="L434" i="36"/>
  <c r="F434" i="36"/>
  <c r="L433" i="36"/>
  <c r="F433" i="36"/>
  <c r="L432" i="36"/>
  <c r="F432" i="36"/>
  <c r="L431" i="36"/>
  <c r="F431" i="36"/>
  <c r="L430" i="36"/>
  <c r="F430" i="36"/>
  <c r="L429" i="36"/>
  <c r="F429" i="36"/>
  <c r="L428" i="36"/>
  <c r="F428" i="36"/>
  <c r="L427" i="36"/>
  <c r="F427" i="36"/>
  <c r="L426" i="36"/>
  <c r="F426" i="36"/>
  <c r="L425" i="36"/>
  <c r="F425" i="36"/>
  <c r="L424" i="36"/>
  <c r="F424" i="36"/>
  <c r="L423" i="36"/>
  <c r="F423" i="36"/>
  <c r="L422" i="36"/>
  <c r="F422" i="36"/>
  <c r="L421" i="36"/>
  <c r="F421" i="36"/>
  <c r="L420" i="36"/>
  <c r="F420" i="36"/>
  <c r="L419" i="36"/>
  <c r="F419" i="36"/>
  <c r="L418" i="36"/>
  <c r="F418" i="36"/>
  <c r="L417" i="36"/>
  <c r="F417" i="36"/>
  <c r="L416" i="36"/>
  <c r="F416" i="36"/>
  <c r="L415" i="36"/>
  <c r="F415" i="36"/>
  <c r="L414" i="36"/>
  <c r="F414" i="36"/>
  <c r="L413" i="36"/>
  <c r="F413" i="36"/>
  <c r="L412" i="36"/>
  <c r="F412" i="36"/>
  <c r="L411" i="36"/>
  <c r="F411" i="36"/>
  <c r="L410" i="36"/>
  <c r="F410" i="36"/>
  <c r="L409" i="36"/>
  <c r="F409" i="36"/>
  <c r="L408" i="36"/>
  <c r="F408" i="36"/>
  <c r="L407" i="36"/>
  <c r="F407" i="36"/>
  <c r="L406" i="36"/>
  <c r="F406" i="36"/>
  <c r="L405" i="36"/>
  <c r="F405" i="36"/>
  <c r="L404" i="36"/>
  <c r="F404" i="36"/>
  <c r="L403" i="36"/>
  <c r="F403" i="36"/>
  <c r="L402" i="36"/>
  <c r="F402" i="36"/>
  <c r="L401" i="36"/>
  <c r="F401" i="36"/>
  <c r="L400" i="36"/>
  <c r="F400" i="36"/>
  <c r="L399" i="36"/>
  <c r="F399" i="36"/>
  <c r="L398" i="36"/>
  <c r="F398" i="36"/>
  <c r="L397" i="36"/>
  <c r="F397" i="36"/>
  <c r="L396" i="36"/>
  <c r="F396" i="36"/>
  <c r="L395" i="36"/>
  <c r="F395" i="36"/>
  <c r="L394" i="36"/>
  <c r="F394" i="36"/>
  <c r="L393" i="36"/>
  <c r="F393" i="36"/>
  <c r="L392" i="36"/>
  <c r="F392" i="36"/>
  <c r="L391" i="36"/>
  <c r="F391" i="36"/>
  <c r="L390" i="36"/>
  <c r="F390" i="36"/>
  <c r="L389" i="36"/>
  <c r="F389" i="36"/>
  <c r="L388" i="36"/>
  <c r="F388" i="36"/>
  <c r="L387" i="36"/>
  <c r="F387" i="36"/>
  <c r="L386" i="36"/>
  <c r="F386" i="36"/>
  <c r="L385" i="36"/>
  <c r="F385" i="36"/>
  <c r="L384" i="36"/>
  <c r="F384" i="36"/>
  <c r="L383" i="36"/>
  <c r="F383" i="36"/>
  <c r="L382" i="36"/>
  <c r="F382" i="36"/>
  <c r="L381" i="36"/>
  <c r="F381" i="36"/>
  <c r="L380" i="36"/>
  <c r="F380" i="36"/>
  <c r="L379" i="36"/>
  <c r="F379" i="36"/>
  <c r="L378" i="36"/>
  <c r="F378" i="36"/>
  <c r="L377" i="36"/>
  <c r="F377" i="36"/>
  <c r="L376" i="36"/>
  <c r="F376" i="36"/>
  <c r="L375" i="36"/>
  <c r="F375" i="36"/>
  <c r="L374" i="36"/>
  <c r="F374" i="36"/>
  <c r="L373" i="36"/>
  <c r="F373" i="36"/>
  <c r="L372" i="36"/>
  <c r="F372" i="36"/>
  <c r="L371" i="36"/>
  <c r="F371" i="36"/>
  <c r="L370" i="36"/>
  <c r="F370" i="36"/>
  <c r="L369" i="36"/>
  <c r="F369" i="36"/>
  <c r="L368" i="36"/>
  <c r="F368" i="36"/>
  <c r="L367" i="36"/>
  <c r="F367" i="36"/>
  <c r="L366" i="36"/>
  <c r="F366" i="36"/>
  <c r="L365" i="36"/>
  <c r="F365" i="36"/>
  <c r="L364" i="36"/>
  <c r="F364" i="36"/>
  <c r="L363" i="36"/>
  <c r="F363" i="36"/>
  <c r="L362" i="36"/>
  <c r="F362" i="36"/>
  <c r="L361" i="36"/>
  <c r="F361" i="36"/>
  <c r="L360" i="36"/>
  <c r="F360" i="36"/>
  <c r="L359" i="36"/>
  <c r="F359" i="36"/>
  <c r="L358" i="36"/>
  <c r="F358" i="36"/>
  <c r="L357" i="36"/>
  <c r="F357" i="36"/>
  <c r="L356" i="36"/>
  <c r="F356" i="36"/>
  <c r="L355" i="36"/>
  <c r="F355" i="36"/>
  <c r="L354" i="36"/>
  <c r="F354" i="36"/>
  <c r="L353" i="36"/>
  <c r="F353" i="36"/>
  <c r="L352" i="36"/>
  <c r="F352" i="36"/>
  <c r="L351" i="36"/>
  <c r="F351" i="36"/>
  <c r="L350" i="36"/>
  <c r="F350" i="36"/>
  <c r="L349" i="36"/>
  <c r="F349" i="36"/>
  <c r="L348" i="36"/>
  <c r="F348" i="36"/>
  <c r="L347" i="36"/>
  <c r="F347" i="36"/>
  <c r="L346" i="36"/>
  <c r="F346" i="36"/>
  <c r="L345" i="36"/>
  <c r="F345" i="36"/>
  <c r="L344" i="36"/>
  <c r="F344" i="36"/>
  <c r="L343" i="36"/>
  <c r="F343" i="36"/>
  <c r="L342" i="36"/>
  <c r="F342" i="36"/>
  <c r="L341" i="36"/>
  <c r="F341" i="36"/>
  <c r="L340" i="36"/>
  <c r="F340" i="36"/>
  <c r="L339" i="36"/>
  <c r="F339" i="36"/>
  <c r="L338" i="36"/>
  <c r="F338" i="36"/>
  <c r="L337" i="36"/>
  <c r="F337" i="36"/>
  <c r="L336" i="36"/>
  <c r="F336" i="36"/>
  <c r="L335" i="36"/>
  <c r="F335" i="36"/>
  <c r="L334" i="36"/>
  <c r="F334" i="36"/>
  <c r="L333" i="36"/>
  <c r="F333" i="36"/>
  <c r="L332" i="36"/>
  <c r="F332" i="36"/>
  <c r="L331" i="36"/>
  <c r="F331" i="36"/>
  <c r="L330" i="36"/>
  <c r="F330" i="36"/>
  <c r="L329" i="36"/>
  <c r="F329" i="36"/>
  <c r="L328" i="36"/>
  <c r="F328" i="36"/>
  <c r="L327" i="36"/>
  <c r="F327" i="36"/>
  <c r="L326" i="36"/>
  <c r="F326" i="36"/>
  <c r="L325" i="36"/>
  <c r="F325" i="36"/>
  <c r="L324" i="36"/>
  <c r="F324" i="36"/>
  <c r="L323" i="36"/>
  <c r="F323" i="36"/>
  <c r="L322" i="36"/>
  <c r="F322" i="36"/>
  <c r="L321" i="36"/>
  <c r="F321" i="36"/>
  <c r="L320" i="36"/>
  <c r="F320" i="36"/>
  <c r="L319" i="36"/>
  <c r="F319" i="36"/>
  <c r="L318" i="36"/>
  <c r="F318" i="36"/>
  <c r="L317" i="36"/>
  <c r="F317" i="36"/>
  <c r="L316" i="36"/>
  <c r="F316" i="36"/>
  <c r="L315" i="36"/>
  <c r="F315" i="36"/>
  <c r="L314" i="36"/>
  <c r="F314" i="36"/>
  <c r="L313" i="36"/>
  <c r="F313" i="36"/>
  <c r="L312" i="36"/>
  <c r="F312" i="36"/>
  <c r="L311" i="36"/>
  <c r="F311" i="36"/>
  <c r="L310" i="36"/>
  <c r="F310" i="36"/>
  <c r="L309" i="36"/>
  <c r="F309" i="36"/>
  <c r="L308" i="36"/>
  <c r="F308" i="36"/>
  <c r="L307" i="36"/>
  <c r="F307" i="36"/>
  <c r="L306" i="36"/>
  <c r="F306" i="36"/>
  <c r="L305" i="36"/>
  <c r="F305" i="36"/>
  <c r="L304" i="36"/>
  <c r="F304" i="36"/>
  <c r="L303" i="36"/>
  <c r="F303" i="36"/>
  <c r="L302" i="36"/>
  <c r="F302" i="36"/>
  <c r="L301" i="36"/>
  <c r="F301" i="36"/>
  <c r="L300" i="36"/>
  <c r="F300" i="36"/>
  <c r="L299" i="36"/>
  <c r="F299" i="36"/>
  <c r="L298" i="36"/>
  <c r="F298" i="36"/>
  <c r="L297" i="36"/>
  <c r="F297" i="36"/>
  <c r="L296" i="36"/>
  <c r="F296" i="36"/>
  <c r="L295" i="36"/>
  <c r="F295" i="36"/>
  <c r="L294" i="36"/>
  <c r="F294" i="36"/>
  <c r="L293" i="36"/>
  <c r="F293" i="36"/>
  <c r="L292" i="36"/>
  <c r="F292" i="36"/>
  <c r="L291" i="36"/>
  <c r="F291" i="36"/>
  <c r="L290" i="36"/>
  <c r="F290" i="36"/>
  <c r="L289" i="36"/>
  <c r="F289" i="36"/>
  <c r="L288" i="36"/>
  <c r="F288" i="36"/>
  <c r="L287" i="36"/>
  <c r="F287" i="36"/>
  <c r="L286" i="36"/>
  <c r="F286" i="36"/>
  <c r="L285" i="36"/>
  <c r="F285" i="36"/>
  <c r="L284" i="36"/>
  <c r="F284" i="36"/>
  <c r="L283" i="36"/>
  <c r="F283" i="36"/>
  <c r="L282" i="36"/>
  <c r="F282" i="36"/>
  <c r="L281" i="36"/>
  <c r="F281" i="36"/>
  <c r="L280" i="36"/>
  <c r="F280" i="36"/>
  <c r="L279" i="36"/>
  <c r="F279" i="36"/>
  <c r="L278" i="36"/>
  <c r="F278" i="36"/>
  <c r="L277" i="36"/>
  <c r="F277" i="36"/>
  <c r="L276" i="36"/>
  <c r="F276" i="36"/>
  <c r="L275" i="36"/>
  <c r="F275" i="36"/>
  <c r="L274" i="36"/>
  <c r="F274" i="36"/>
  <c r="L273" i="36"/>
  <c r="F273" i="36"/>
  <c r="L272" i="36"/>
  <c r="F272" i="36"/>
  <c r="L271" i="36"/>
  <c r="F271" i="36"/>
  <c r="L270" i="36"/>
  <c r="F270" i="36"/>
  <c r="L269" i="36"/>
  <c r="F269" i="36"/>
  <c r="L268" i="36"/>
  <c r="F268" i="36"/>
  <c r="L267" i="36"/>
  <c r="F267" i="36"/>
  <c r="L266" i="36"/>
  <c r="F266" i="36"/>
  <c r="L265" i="36"/>
  <c r="F265" i="36"/>
  <c r="L264" i="36"/>
  <c r="F264" i="36"/>
  <c r="L263" i="36"/>
  <c r="F263" i="36"/>
  <c r="L262" i="36"/>
  <c r="F262" i="36"/>
  <c r="L261" i="36"/>
  <c r="F261" i="36"/>
  <c r="L260" i="36"/>
  <c r="F260" i="36"/>
  <c r="L259" i="36"/>
  <c r="F259" i="36"/>
  <c r="L258" i="36"/>
  <c r="F258" i="36"/>
  <c r="L257" i="36"/>
  <c r="F257" i="36"/>
  <c r="L256" i="36"/>
  <c r="F256" i="36"/>
  <c r="L255" i="36"/>
  <c r="F255" i="36"/>
  <c r="L254" i="36"/>
  <c r="F254" i="36"/>
  <c r="L253" i="36"/>
  <c r="F253" i="36"/>
  <c r="L252" i="36"/>
  <c r="F252" i="36"/>
  <c r="L251" i="36"/>
  <c r="F251" i="36"/>
  <c r="L250" i="36"/>
  <c r="F250" i="36"/>
  <c r="L249" i="36"/>
  <c r="F249" i="36"/>
  <c r="L248" i="36"/>
  <c r="F248" i="36"/>
  <c r="L247" i="36"/>
  <c r="F247" i="36"/>
  <c r="L246" i="36"/>
  <c r="F246" i="36"/>
  <c r="L245" i="36"/>
  <c r="F245" i="36"/>
  <c r="L244" i="36"/>
  <c r="F244" i="36"/>
  <c r="L243" i="36"/>
  <c r="F243" i="36"/>
  <c r="L242" i="36"/>
  <c r="F242" i="36"/>
  <c r="L241" i="36"/>
  <c r="F241" i="36"/>
  <c r="L240" i="36"/>
  <c r="F240" i="36"/>
  <c r="L239" i="36"/>
  <c r="F239" i="36"/>
  <c r="L238" i="36"/>
  <c r="F238" i="36"/>
  <c r="L237" i="36"/>
  <c r="F237" i="36"/>
  <c r="L236" i="36"/>
  <c r="F236" i="36"/>
  <c r="L235" i="36"/>
  <c r="F235" i="36"/>
  <c r="L234" i="36"/>
  <c r="F234" i="36"/>
  <c r="L233" i="36"/>
  <c r="F233" i="36"/>
  <c r="L232" i="36"/>
  <c r="F232" i="36"/>
  <c r="L231" i="36"/>
  <c r="F231" i="36"/>
  <c r="L230" i="36"/>
  <c r="F230" i="36"/>
  <c r="L229" i="36"/>
  <c r="F229" i="36"/>
  <c r="L228" i="36"/>
  <c r="F228" i="36"/>
  <c r="L227" i="36"/>
  <c r="F227" i="36"/>
  <c r="L226" i="36"/>
  <c r="F226" i="36"/>
  <c r="L225" i="36"/>
  <c r="F225" i="36"/>
  <c r="L224" i="36"/>
  <c r="F224" i="36"/>
  <c r="L223" i="36"/>
  <c r="F223" i="36"/>
  <c r="L222" i="36"/>
  <c r="F222" i="36"/>
  <c r="L221" i="36"/>
  <c r="F221" i="36"/>
  <c r="L220" i="36"/>
  <c r="F220" i="36"/>
  <c r="L219" i="36"/>
  <c r="F219" i="36"/>
  <c r="L218" i="36"/>
  <c r="F218" i="36"/>
  <c r="L217" i="36"/>
  <c r="F217" i="36"/>
  <c r="L216" i="36"/>
  <c r="F216" i="36"/>
  <c r="L215" i="36"/>
  <c r="F215" i="36"/>
  <c r="L214" i="36"/>
  <c r="F214" i="36"/>
  <c r="L213" i="36"/>
  <c r="F213" i="36"/>
  <c r="L212" i="36"/>
  <c r="F212" i="36"/>
  <c r="L211" i="36"/>
  <c r="F211" i="36"/>
  <c r="L210" i="36"/>
  <c r="F210" i="36"/>
  <c r="L209" i="36"/>
  <c r="F209" i="36"/>
  <c r="L208" i="36"/>
  <c r="F208" i="36"/>
  <c r="L207" i="36"/>
  <c r="F207" i="36"/>
  <c r="L206" i="36"/>
  <c r="F206" i="36"/>
  <c r="L205" i="36"/>
  <c r="F205" i="36"/>
  <c r="L204" i="36"/>
  <c r="F204" i="36"/>
  <c r="L203" i="36"/>
  <c r="F203" i="36"/>
  <c r="L202" i="36"/>
  <c r="F202" i="36"/>
  <c r="L201" i="36"/>
  <c r="F201" i="36"/>
  <c r="L200" i="36"/>
  <c r="F200" i="36"/>
  <c r="L199" i="36"/>
  <c r="F199" i="36"/>
  <c r="L198" i="36"/>
  <c r="F198" i="36"/>
  <c r="L197" i="36"/>
  <c r="F197" i="36"/>
  <c r="L196" i="36"/>
  <c r="F196" i="36"/>
  <c r="L195" i="36"/>
  <c r="F195" i="36"/>
  <c r="L194" i="36"/>
  <c r="F194" i="36"/>
  <c r="L193" i="36"/>
  <c r="F193" i="36"/>
  <c r="L192" i="36"/>
  <c r="F192" i="36"/>
  <c r="L191" i="36"/>
  <c r="F191" i="36"/>
  <c r="L190" i="36"/>
  <c r="F190" i="36"/>
  <c r="L189" i="36"/>
  <c r="F189" i="36"/>
  <c r="L188" i="36"/>
  <c r="F188" i="36"/>
  <c r="L187" i="36"/>
  <c r="F187" i="36"/>
  <c r="L186" i="36"/>
  <c r="F186" i="36"/>
  <c r="L185" i="36"/>
  <c r="F185" i="36"/>
  <c r="L184" i="36"/>
  <c r="F184" i="36"/>
  <c r="L183" i="36"/>
  <c r="F183" i="36"/>
  <c r="L182" i="36"/>
  <c r="F182" i="36"/>
  <c r="L181" i="36"/>
  <c r="F181" i="36"/>
  <c r="L180" i="36"/>
  <c r="F180" i="36"/>
  <c r="L179" i="36"/>
  <c r="F179" i="36"/>
  <c r="L178" i="36"/>
  <c r="F178" i="36"/>
  <c r="L177" i="36"/>
  <c r="F177" i="36"/>
  <c r="L176" i="36"/>
  <c r="F176" i="36"/>
  <c r="L175" i="36"/>
  <c r="F175" i="36"/>
  <c r="L174" i="36"/>
  <c r="F174" i="36"/>
  <c r="L173" i="36"/>
  <c r="F173" i="36"/>
  <c r="L172" i="36"/>
  <c r="F172" i="36"/>
  <c r="L171" i="36"/>
  <c r="F171" i="36"/>
  <c r="L170" i="36"/>
  <c r="F170" i="36"/>
  <c r="L169" i="36"/>
  <c r="F169" i="36"/>
  <c r="L168" i="36"/>
  <c r="F168" i="36"/>
  <c r="L167" i="36"/>
  <c r="F167" i="36"/>
  <c r="L166" i="36"/>
  <c r="F166" i="36"/>
  <c r="L165" i="36"/>
  <c r="F165" i="36"/>
  <c r="L164" i="36"/>
  <c r="F164" i="36"/>
  <c r="L163" i="36"/>
  <c r="F163" i="36"/>
  <c r="L162" i="36"/>
  <c r="F162" i="36"/>
  <c r="L161" i="36"/>
  <c r="F161" i="36"/>
  <c r="L160" i="36"/>
  <c r="F160" i="36"/>
  <c r="L159" i="36"/>
  <c r="F159" i="36"/>
  <c r="L158" i="36"/>
  <c r="F158" i="36"/>
  <c r="L157" i="36"/>
  <c r="F157" i="36"/>
  <c r="L156" i="36"/>
  <c r="F156" i="36"/>
  <c r="L155" i="36"/>
  <c r="F155" i="36"/>
  <c r="L154" i="36"/>
  <c r="F154" i="36"/>
  <c r="L153" i="36"/>
  <c r="F153" i="36"/>
  <c r="L152" i="36"/>
  <c r="F152" i="36"/>
  <c r="L151" i="36"/>
  <c r="F151" i="36"/>
  <c r="L150" i="36"/>
  <c r="F150" i="36"/>
  <c r="L149" i="36"/>
  <c r="F149" i="36"/>
  <c r="L148" i="36"/>
  <c r="F148" i="36"/>
  <c r="L147" i="36"/>
  <c r="F147" i="36"/>
  <c r="L146" i="36"/>
  <c r="F146" i="36"/>
  <c r="L145" i="36"/>
  <c r="F145" i="36"/>
  <c r="L144" i="36"/>
  <c r="F144" i="36"/>
  <c r="L143" i="36"/>
  <c r="F143" i="36"/>
  <c r="L142" i="36"/>
  <c r="F142" i="36"/>
  <c r="L141" i="36"/>
  <c r="F141" i="36"/>
  <c r="L140" i="36"/>
  <c r="F140" i="36"/>
  <c r="L139" i="36"/>
  <c r="F139" i="36"/>
  <c r="L138" i="36"/>
  <c r="F138" i="36"/>
  <c r="L137" i="36"/>
  <c r="F137" i="36"/>
  <c r="L136" i="36"/>
  <c r="F136" i="36"/>
  <c r="L135" i="36"/>
  <c r="F135" i="36"/>
  <c r="L134" i="36"/>
  <c r="F134" i="36"/>
  <c r="L133" i="36"/>
  <c r="F133" i="36"/>
  <c r="L132" i="36"/>
  <c r="F132" i="36"/>
  <c r="L131" i="36"/>
  <c r="F131" i="36"/>
  <c r="L130" i="36"/>
  <c r="F130" i="36"/>
  <c r="L129" i="36"/>
  <c r="F129" i="36"/>
  <c r="L128" i="36"/>
  <c r="F128" i="36"/>
  <c r="L127" i="36"/>
  <c r="F127" i="36"/>
  <c r="L126" i="36"/>
  <c r="F126" i="36"/>
  <c r="L125" i="36"/>
  <c r="F125" i="36"/>
  <c r="L124" i="36"/>
  <c r="F124" i="36"/>
  <c r="L123" i="36"/>
  <c r="F123" i="36"/>
  <c r="L122" i="36"/>
  <c r="F122" i="36"/>
  <c r="L121" i="36"/>
  <c r="F121" i="36"/>
  <c r="L120" i="36"/>
  <c r="F120" i="36"/>
  <c r="L119" i="36"/>
  <c r="F119" i="36"/>
  <c r="L118" i="36"/>
  <c r="F118" i="36"/>
  <c r="L117" i="36"/>
  <c r="F117" i="36"/>
  <c r="L116" i="36"/>
  <c r="F116" i="36"/>
  <c r="L115" i="36"/>
  <c r="F115" i="36"/>
  <c r="L114" i="36"/>
  <c r="F114" i="36"/>
  <c r="L113" i="36"/>
  <c r="F113" i="36"/>
  <c r="L112" i="36"/>
  <c r="F112" i="36"/>
  <c r="L111" i="36"/>
  <c r="F111" i="36"/>
  <c r="L110" i="36"/>
  <c r="F110" i="36"/>
  <c r="L109" i="36"/>
  <c r="F109" i="36"/>
  <c r="L108" i="36"/>
  <c r="F108" i="36"/>
  <c r="L107" i="36"/>
  <c r="F107" i="36"/>
  <c r="L106" i="36"/>
  <c r="F106" i="36"/>
  <c r="L105" i="36"/>
  <c r="F105" i="36"/>
  <c r="L104" i="36"/>
  <c r="F104" i="36"/>
  <c r="L103" i="36"/>
  <c r="F103" i="36"/>
  <c r="L102" i="36"/>
  <c r="F102" i="36"/>
  <c r="L101" i="36"/>
  <c r="F101" i="36"/>
  <c r="L100" i="36"/>
  <c r="F100" i="36"/>
  <c r="L99" i="36"/>
  <c r="F99" i="36"/>
  <c r="L98" i="36"/>
  <c r="F98" i="36"/>
  <c r="L97" i="36"/>
  <c r="F97" i="36"/>
  <c r="L96" i="36"/>
  <c r="F96" i="36"/>
  <c r="L95" i="36"/>
  <c r="F95" i="36"/>
  <c r="L94" i="36"/>
  <c r="F94" i="36"/>
  <c r="L93" i="36"/>
  <c r="F93" i="36"/>
  <c r="L92" i="36"/>
  <c r="F92" i="36"/>
  <c r="L91" i="36"/>
  <c r="F91" i="36"/>
  <c r="L90" i="36"/>
  <c r="F90" i="36"/>
  <c r="L89" i="36"/>
  <c r="F89" i="36"/>
  <c r="L88" i="36"/>
  <c r="F88" i="36"/>
  <c r="L87" i="36"/>
  <c r="F87" i="36"/>
  <c r="L86" i="36"/>
  <c r="F86" i="36"/>
  <c r="L85" i="36"/>
  <c r="F85" i="36"/>
  <c r="L84" i="36"/>
  <c r="F84" i="36"/>
  <c r="L83" i="36"/>
  <c r="F83" i="36"/>
  <c r="L82" i="36"/>
  <c r="F82" i="36"/>
  <c r="L81" i="36"/>
  <c r="F81" i="36"/>
  <c r="L80" i="36"/>
  <c r="F80" i="36"/>
  <c r="L79" i="36"/>
  <c r="F79" i="36"/>
  <c r="L78" i="36"/>
  <c r="F78" i="36"/>
  <c r="L77" i="36"/>
  <c r="F77" i="36"/>
  <c r="L76" i="36"/>
  <c r="F76" i="36"/>
  <c r="L75" i="36"/>
  <c r="F75" i="36"/>
  <c r="L74" i="36"/>
  <c r="F74" i="36"/>
  <c r="L73" i="36"/>
  <c r="F73" i="36"/>
  <c r="L72" i="36"/>
  <c r="F72" i="36"/>
  <c r="L71" i="36"/>
  <c r="F71" i="36"/>
  <c r="L70" i="36"/>
  <c r="F70" i="36"/>
  <c r="L69" i="36"/>
  <c r="F69" i="36"/>
  <c r="L68" i="36"/>
  <c r="F68" i="36"/>
  <c r="L67" i="36"/>
  <c r="F67" i="36"/>
  <c r="L66" i="36"/>
  <c r="F66" i="36"/>
  <c r="L65" i="36"/>
  <c r="F65" i="36"/>
  <c r="L64" i="36"/>
  <c r="F64" i="36"/>
  <c r="L63" i="36"/>
  <c r="F63" i="36"/>
  <c r="L62" i="36"/>
  <c r="F62" i="36"/>
  <c r="L61" i="36"/>
  <c r="F61" i="36"/>
  <c r="L60" i="36"/>
  <c r="F60" i="36"/>
  <c r="L59" i="36"/>
  <c r="F59" i="36"/>
  <c r="L58" i="36"/>
  <c r="F58" i="36"/>
  <c r="L57" i="36"/>
  <c r="F57" i="36"/>
  <c r="L56" i="36"/>
  <c r="F56" i="36"/>
  <c r="L55" i="36"/>
  <c r="F55" i="36"/>
  <c r="L54" i="36"/>
  <c r="F54" i="36"/>
  <c r="L53" i="36"/>
  <c r="F53" i="36"/>
  <c r="L52" i="36"/>
  <c r="F52" i="36"/>
  <c r="L51" i="36"/>
  <c r="F51" i="36"/>
  <c r="L50" i="36"/>
  <c r="F50" i="36"/>
  <c r="L49" i="36"/>
  <c r="F49" i="36"/>
  <c r="L48" i="36"/>
  <c r="F48" i="36"/>
  <c r="L47" i="36"/>
  <c r="F47" i="36"/>
  <c r="L46" i="36"/>
  <c r="F46" i="36"/>
  <c r="L45" i="36"/>
  <c r="F45" i="36"/>
  <c r="L44" i="36"/>
  <c r="F44" i="36"/>
  <c r="L43" i="36"/>
  <c r="F43" i="36"/>
  <c r="L42" i="36"/>
  <c r="F42" i="36"/>
  <c r="L41" i="36"/>
  <c r="F41" i="36"/>
  <c r="L40" i="36"/>
  <c r="F40" i="36"/>
  <c r="L39" i="36"/>
  <c r="F39" i="36"/>
  <c r="L38" i="36"/>
  <c r="F38" i="36"/>
  <c r="L37" i="36"/>
  <c r="F37" i="36"/>
  <c r="L36" i="36"/>
  <c r="F36" i="36"/>
  <c r="L35" i="36"/>
  <c r="F35" i="36"/>
  <c r="L34" i="36"/>
  <c r="F34" i="36"/>
  <c r="L33" i="36"/>
  <c r="F33" i="36"/>
  <c r="L32" i="36"/>
  <c r="F32" i="36"/>
  <c r="L31" i="36"/>
  <c r="F31" i="36"/>
  <c r="J26" i="36"/>
  <c r="H26" i="36"/>
  <c r="L26" i="36" s="1"/>
  <c r="F26" i="36"/>
  <c r="J25" i="36"/>
  <c r="H25" i="36"/>
  <c r="L25" i="36" s="1"/>
  <c r="F25" i="36"/>
  <c r="J24" i="36"/>
  <c r="H24" i="36"/>
  <c r="L24" i="36" s="1"/>
  <c r="F24" i="36"/>
  <c r="J23" i="36"/>
  <c r="H23" i="36"/>
  <c r="F23" i="36"/>
  <c r="J22" i="36"/>
  <c r="H22" i="36"/>
  <c r="L22" i="36" s="1"/>
  <c r="F22" i="36"/>
  <c r="J21" i="36"/>
  <c r="H21" i="36"/>
  <c r="L21" i="36" s="1"/>
  <c r="F21" i="36"/>
  <c r="J20" i="36"/>
  <c r="H20" i="36"/>
  <c r="F20" i="36"/>
  <c r="J19" i="36"/>
  <c r="H19" i="36"/>
  <c r="F19" i="36"/>
  <c r="J18" i="36"/>
  <c r="H18" i="36"/>
  <c r="L18" i="36" s="1"/>
  <c r="F18" i="36"/>
  <c r="J17" i="36"/>
  <c r="H17" i="36"/>
  <c r="L17" i="36" s="1"/>
  <c r="F17" i="36"/>
  <c r="J16" i="36"/>
  <c r="H16" i="36"/>
  <c r="F16" i="36"/>
  <c r="J15" i="36"/>
  <c r="H15" i="36"/>
  <c r="F15" i="36"/>
  <c r="J14" i="36"/>
  <c r="H14" i="36"/>
  <c r="L14" i="36" s="1"/>
  <c r="F14" i="36"/>
  <c r="J13" i="36"/>
  <c r="H13" i="36"/>
  <c r="L13" i="36" s="1"/>
  <c r="F13" i="36"/>
  <c r="J12" i="36"/>
  <c r="H12" i="36"/>
  <c r="F12" i="36"/>
  <c r="J11" i="36"/>
  <c r="H11" i="36"/>
  <c r="F11" i="36"/>
  <c r="J10" i="36"/>
  <c r="H10" i="36"/>
  <c r="L10" i="36" s="1"/>
  <c r="F10" i="36"/>
  <c r="L12" i="36" l="1"/>
  <c r="L16" i="36"/>
  <c r="L20" i="36"/>
  <c r="L11" i="36"/>
  <c r="L15" i="36"/>
  <c r="L19" i="36"/>
  <c r="L23" i="36"/>
  <c r="J23" i="35"/>
  <c r="I23" i="35"/>
  <c r="H23" i="35"/>
  <c r="F23" i="35"/>
  <c r="J22" i="35"/>
  <c r="I22" i="35"/>
  <c r="H22" i="35"/>
  <c r="F22" i="35"/>
  <c r="J21" i="35"/>
  <c r="I21" i="35"/>
  <c r="H21" i="35"/>
  <c r="F21" i="35"/>
  <c r="J20" i="35"/>
  <c r="I20" i="35"/>
  <c r="H20" i="35"/>
  <c r="F20" i="35"/>
  <c r="J19" i="35"/>
  <c r="I19" i="35"/>
  <c r="H19" i="35"/>
  <c r="F19" i="35"/>
  <c r="J18" i="35"/>
  <c r="I18" i="35"/>
  <c r="H18" i="35"/>
  <c r="F18" i="35"/>
  <c r="J13" i="35"/>
  <c r="I13" i="35"/>
  <c r="H13" i="35"/>
  <c r="F13" i="35"/>
  <c r="J12" i="35"/>
  <c r="I12" i="35"/>
  <c r="H12" i="35"/>
  <c r="F12" i="35"/>
  <c r="J11" i="35"/>
  <c r="I11" i="35"/>
  <c r="H11" i="35"/>
  <c r="F11" i="35"/>
  <c r="J10" i="35"/>
  <c r="I10" i="35"/>
  <c r="H10" i="35"/>
  <c r="F10" i="35"/>
  <c r="L13" i="35" l="1"/>
  <c r="L19" i="35"/>
  <c r="L20" i="35"/>
  <c r="L21" i="35"/>
  <c r="L22" i="35"/>
  <c r="L23" i="35"/>
  <c r="L12" i="35"/>
  <c r="L18" i="35"/>
  <c r="L10" i="35"/>
  <c r="L11" i="35"/>
  <c r="L27" i="34"/>
  <c r="F27" i="34"/>
  <c r="J26" i="34"/>
  <c r="L26" i="34" s="1"/>
  <c r="F26" i="34"/>
  <c r="L25" i="34"/>
  <c r="F25" i="34"/>
  <c r="L24" i="34"/>
  <c r="F24" i="34"/>
  <c r="L23" i="34"/>
  <c r="F23" i="34"/>
  <c r="L22" i="34"/>
  <c r="F22" i="34"/>
  <c r="L21" i="34"/>
  <c r="F21" i="34"/>
  <c r="L16" i="34"/>
  <c r="C16" i="34"/>
  <c r="F16" i="34" s="1"/>
  <c r="L15" i="34"/>
  <c r="F15" i="34"/>
  <c r="L14" i="34"/>
  <c r="C14" i="34"/>
  <c r="F14" i="34" s="1"/>
  <c r="L13" i="34"/>
  <c r="C13" i="34"/>
  <c r="F13" i="34" s="1"/>
  <c r="L12" i="34"/>
  <c r="C12" i="34"/>
  <c r="F12" i="34" s="1"/>
  <c r="L11" i="34"/>
  <c r="C11" i="34"/>
  <c r="F11" i="34" s="1"/>
  <c r="L10" i="34"/>
  <c r="C10" i="34"/>
  <c r="F10" i="34" s="1"/>
  <c r="L18" i="33" l="1"/>
  <c r="F18" i="33"/>
  <c r="L17" i="33"/>
  <c r="F17" i="33"/>
  <c r="L16" i="33"/>
  <c r="F16" i="33"/>
  <c r="L11" i="33"/>
  <c r="F11" i="33"/>
  <c r="L10" i="33"/>
  <c r="F10" i="33"/>
  <c r="J63" i="32" l="1"/>
  <c r="I63" i="32"/>
  <c r="F63" i="32"/>
  <c r="K62" i="32"/>
  <c r="J62" i="32"/>
  <c r="I62" i="32"/>
  <c r="F62" i="32"/>
  <c r="K61" i="32"/>
  <c r="J61" i="32"/>
  <c r="I61" i="32"/>
  <c r="F61" i="32"/>
  <c r="K60" i="32"/>
  <c r="J60" i="32"/>
  <c r="I60" i="32"/>
  <c r="F60" i="32"/>
  <c r="K59" i="32"/>
  <c r="J59" i="32"/>
  <c r="I59" i="32"/>
  <c r="F59" i="32"/>
  <c r="K58" i="32"/>
  <c r="J58" i="32"/>
  <c r="I58" i="32"/>
  <c r="F58" i="32"/>
  <c r="K57" i="32"/>
  <c r="J57" i="32"/>
  <c r="I57" i="32"/>
  <c r="F57" i="32"/>
  <c r="K56" i="32"/>
  <c r="J56" i="32"/>
  <c r="I56" i="32"/>
  <c r="F56" i="32"/>
  <c r="K55" i="32"/>
  <c r="J55" i="32"/>
  <c r="I55" i="32"/>
  <c r="F55" i="32"/>
  <c r="K54" i="32"/>
  <c r="J54" i="32"/>
  <c r="I54" i="32"/>
  <c r="F54" i="32"/>
  <c r="K53" i="32"/>
  <c r="J53" i="32"/>
  <c r="I53" i="32"/>
  <c r="F53" i="32"/>
  <c r="K52" i="32"/>
  <c r="J52" i="32"/>
  <c r="I52" i="32"/>
  <c r="F52" i="32"/>
  <c r="K51" i="32"/>
  <c r="J51" i="32"/>
  <c r="I51" i="32"/>
  <c r="F51" i="32"/>
  <c r="K50" i="32"/>
  <c r="J50" i="32"/>
  <c r="I50" i="32"/>
  <c r="F50" i="32"/>
  <c r="K49" i="32"/>
  <c r="J49" i="32"/>
  <c r="I49" i="32"/>
  <c r="F49" i="32"/>
  <c r="K48" i="32"/>
  <c r="J48" i="32"/>
  <c r="I48" i="32"/>
  <c r="F48" i="32"/>
  <c r="K47" i="32"/>
  <c r="J47" i="32"/>
  <c r="I47" i="32"/>
  <c r="F47" i="32"/>
  <c r="K46" i="32"/>
  <c r="J46" i="32"/>
  <c r="I46" i="32"/>
  <c r="F46" i="32"/>
  <c r="K45" i="32"/>
  <c r="J45" i="32"/>
  <c r="I45" i="32"/>
  <c r="F45" i="32"/>
  <c r="K44" i="32"/>
  <c r="J44" i="32"/>
  <c r="I44" i="32"/>
  <c r="F44" i="32"/>
  <c r="K43" i="32"/>
  <c r="J43" i="32"/>
  <c r="I43" i="32"/>
  <c r="F43" i="32"/>
  <c r="K42" i="32"/>
  <c r="J42" i="32"/>
  <c r="I42" i="32"/>
  <c r="F42" i="32"/>
  <c r="K41" i="32"/>
  <c r="J41" i="32"/>
  <c r="I41" i="32"/>
  <c r="F41" i="32"/>
  <c r="K40" i="32"/>
  <c r="J40" i="32"/>
  <c r="I40" i="32"/>
  <c r="F40" i="32"/>
  <c r="K39" i="32"/>
  <c r="J39" i="32"/>
  <c r="I39" i="32"/>
  <c r="F39" i="32"/>
  <c r="K38" i="32"/>
  <c r="J38" i="32"/>
  <c r="I38" i="32"/>
  <c r="F38" i="32"/>
  <c r="K37" i="32"/>
  <c r="J37" i="32"/>
  <c r="I37" i="32"/>
  <c r="F37" i="32"/>
  <c r="K36" i="32"/>
  <c r="J36" i="32"/>
  <c r="I36" i="32"/>
  <c r="F36" i="32"/>
  <c r="K35" i="32"/>
  <c r="J35" i="32"/>
  <c r="I35" i="32"/>
  <c r="F35" i="32"/>
  <c r="K34" i="32"/>
  <c r="J34" i="32"/>
  <c r="I34" i="32"/>
  <c r="F34" i="32"/>
  <c r="K33" i="32"/>
  <c r="J33" i="32"/>
  <c r="I33" i="32"/>
  <c r="F33" i="32"/>
  <c r="J32" i="32"/>
  <c r="I32" i="32"/>
  <c r="F32" i="32"/>
  <c r="J31" i="32"/>
  <c r="I31" i="32"/>
  <c r="L31" i="32" s="1"/>
  <c r="F31" i="32"/>
  <c r="K30" i="32"/>
  <c r="J30" i="32"/>
  <c r="I30" i="32"/>
  <c r="L30" i="32" s="1"/>
  <c r="F30" i="32"/>
  <c r="K29" i="32"/>
  <c r="J29" i="32"/>
  <c r="I29" i="32"/>
  <c r="F29" i="32"/>
  <c r="K28" i="32"/>
  <c r="J28" i="32"/>
  <c r="I28" i="32"/>
  <c r="F28" i="32"/>
  <c r="J27" i="32"/>
  <c r="I27" i="32"/>
  <c r="F27" i="32"/>
  <c r="J26" i="32"/>
  <c r="I26" i="32"/>
  <c r="F26" i="32"/>
  <c r="J25" i="32"/>
  <c r="I25" i="32"/>
  <c r="F25" i="32"/>
  <c r="J24" i="32"/>
  <c r="I24" i="32"/>
  <c r="F24" i="32"/>
  <c r="J23" i="32"/>
  <c r="I23" i="32"/>
  <c r="L23" i="32" s="1"/>
  <c r="F23" i="32"/>
  <c r="J17" i="32"/>
  <c r="I17" i="32"/>
  <c r="F17" i="32"/>
  <c r="J16" i="32"/>
  <c r="I16" i="32"/>
  <c r="F16" i="32"/>
  <c r="J15" i="32"/>
  <c r="I15" i="32"/>
  <c r="F15" i="32"/>
  <c r="J14" i="32"/>
  <c r="I14" i="32"/>
  <c r="L14" i="32" s="1"/>
  <c r="F14" i="32"/>
  <c r="J13" i="32"/>
  <c r="I13" i="32"/>
  <c r="F13" i="32"/>
  <c r="J12" i="32"/>
  <c r="I12" i="32"/>
  <c r="F12" i="32"/>
  <c r="J11" i="32"/>
  <c r="I11" i="32"/>
  <c r="F11" i="32"/>
  <c r="J10" i="32"/>
  <c r="I10" i="32"/>
  <c r="L10" i="32" s="1"/>
  <c r="F10" i="32"/>
  <c r="L27" i="32" l="1"/>
  <c r="L29" i="32"/>
  <c r="L33" i="32"/>
  <c r="L34" i="32"/>
  <c r="L35" i="32"/>
  <c r="L40" i="32"/>
  <c r="L41" i="32"/>
  <c r="L43" i="32"/>
  <c r="L48" i="32"/>
  <c r="L49" i="32"/>
  <c r="L51" i="32"/>
  <c r="L56" i="32"/>
  <c r="L57" i="32"/>
  <c r="L59" i="32"/>
  <c r="L12" i="32"/>
  <c r="L16" i="32"/>
  <c r="L25" i="32"/>
  <c r="L39" i="32"/>
  <c r="L47" i="32"/>
  <c r="L55" i="32"/>
  <c r="L50" i="32"/>
  <c r="L11" i="32"/>
  <c r="L15" i="32"/>
  <c r="L24" i="32"/>
  <c r="L28" i="32"/>
  <c r="L32" i="32"/>
  <c r="L36" i="32"/>
  <c r="L37" i="32"/>
  <c r="L38" i="32"/>
  <c r="L52" i="32"/>
  <c r="L53" i="32"/>
  <c r="L54" i="32"/>
  <c r="L42" i="32"/>
  <c r="L58" i="32"/>
  <c r="L13" i="32"/>
  <c r="L17" i="32"/>
  <c r="L26" i="32"/>
  <c r="L44" i="32"/>
  <c r="L45" i="32"/>
  <c r="L46" i="32"/>
  <c r="L60" i="32"/>
  <c r="L61" i="32"/>
  <c r="L62" i="32"/>
  <c r="L63" i="32"/>
  <c r="K29" i="30"/>
  <c r="F29" i="30"/>
  <c r="K28" i="30"/>
  <c r="F28" i="30"/>
  <c r="K27" i="30"/>
  <c r="F27" i="30"/>
  <c r="K26" i="30"/>
  <c r="F26" i="30"/>
  <c r="K25" i="30"/>
  <c r="F25" i="30"/>
  <c r="K24" i="30"/>
  <c r="F24" i="30"/>
  <c r="K23" i="30"/>
  <c r="F23" i="30"/>
  <c r="K22" i="30"/>
  <c r="F22" i="30"/>
  <c r="K21" i="30"/>
  <c r="F21" i="30"/>
  <c r="K16" i="30"/>
  <c r="F16" i="30"/>
  <c r="K15" i="30"/>
  <c r="F15" i="30"/>
  <c r="K14" i="30"/>
  <c r="F14" i="30"/>
  <c r="K13" i="30"/>
  <c r="F13" i="30"/>
  <c r="K12" i="30"/>
  <c r="F12" i="30"/>
  <c r="K11" i="30"/>
  <c r="F11" i="30"/>
  <c r="K10" i="30"/>
  <c r="F10" i="30"/>
  <c r="L404" i="29" l="1"/>
  <c r="F404" i="29"/>
  <c r="L403" i="29"/>
  <c r="F403" i="29"/>
  <c r="L402" i="29"/>
  <c r="F402" i="29"/>
  <c r="L401" i="29"/>
  <c r="F401" i="29"/>
  <c r="L400" i="29"/>
  <c r="F400" i="29"/>
  <c r="L399" i="29"/>
  <c r="F399" i="29"/>
  <c r="L398" i="29"/>
  <c r="F398" i="29"/>
  <c r="L397" i="29"/>
  <c r="F397" i="29"/>
  <c r="L396" i="29"/>
  <c r="F396" i="29"/>
  <c r="L395" i="29"/>
  <c r="F395" i="29"/>
  <c r="L394" i="29"/>
  <c r="F394" i="29"/>
  <c r="L393" i="29"/>
  <c r="F393" i="29"/>
  <c r="L392" i="29"/>
  <c r="F392" i="29"/>
  <c r="L391" i="29"/>
  <c r="F391" i="29"/>
  <c r="L390" i="29"/>
  <c r="F390" i="29"/>
  <c r="L389" i="29"/>
  <c r="F389" i="29"/>
  <c r="L388" i="29"/>
  <c r="F388" i="29"/>
  <c r="L387" i="29"/>
  <c r="F387" i="29"/>
  <c r="L386" i="29"/>
  <c r="F386" i="29"/>
  <c r="L385" i="29"/>
  <c r="F385" i="29"/>
  <c r="L384" i="29"/>
  <c r="F384" i="29"/>
  <c r="L383" i="29"/>
  <c r="F383" i="29"/>
  <c r="L382" i="29"/>
  <c r="F382" i="29"/>
  <c r="L381" i="29"/>
  <c r="F381" i="29"/>
  <c r="L380" i="29"/>
  <c r="F380" i="29"/>
  <c r="L379" i="29"/>
  <c r="F379" i="29"/>
  <c r="L378" i="29"/>
  <c r="F378" i="29"/>
  <c r="L377" i="29"/>
  <c r="F377" i="29"/>
  <c r="L376" i="29"/>
  <c r="F376" i="29"/>
  <c r="L375" i="29"/>
  <c r="F375" i="29"/>
  <c r="L374" i="29"/>
  <c r="F374" i="29"/>
  <c r="L373" i="29"/>
  <c r="F373" i="29"/>
  <c r="L372" i="29"/>
  <c r="F372" i="29"/>
  <c r="L371" i="29"/>
  <c r="F371" i="29"/>
  <c r="L370" i="29"/>
  <c r="F370" i="29"/>
  <c r="L369" i="29"/>
  <c r="F369" i="29"/>
  <c r="L368" i="29"/>
  <c r="F368" i="29"/>
  <c r="L367" i="29"/>
  <c r="F367" i="29"/>
  <c r="L366" i="29"/>
  <c r="F366" i="29"/>
  <c r="L365" i="29"/>
  <c r="F365" i="29"/>
  <c r="L364" i="29"/>
  <c r="F364" i="29"/>
  <c r="L363" i="29"/>
  <c r="F363" i="29"/>
  <c r="L362" i="29"/>
  <c r="F362" i="29"/>
  <c r="L361" i="29"/>
  <c r="F361" i="29"/>
  <c r="L360" i="29"/>
  <c r="F360" i="29"/>
  <c r="L359" i="29"/>
  <c r="F359" i="29"/>
  <c r="L358" i="29"/>
  <c r="F358" i="29"/>
  <c r="L357" i="29"/>
  <c r="F357" i="29"/>
  <c r="L356" i="29"/>
  <c r="F356" i="29"/>
  <c r="L355" i="29"/>
  <c r="F355" i="29"/>
  <c r="L354" i="29"/>
  <c r="F354" i="29"/>
  <c r="L353" i="29"/>
  <c r="F353" i="29"/>
  <c r="L352" i="29"/>
  <c r="F352" i="29"/>
  <c r="L351" i="29"/>
  <c r="F351" i="29"/>
  <c r="L350" i="29"/>
  <c r="F350" i="29"/>
  <c r="L349" i="29"/>
  <c r="F349" i="29"/>
  <c r="L348" i="29"/>
  <c r="F348" i="29"/>
  <c r="L347" i="29"/>
  <c r="F347" i="29"/>
  <c r="L346" i="29"/>
  <c r="F346" i="29"/>
  <c r="L345" i="29"/>
  <c r="F345" i="29"/>
  <c r="L344" i="29"/>
  <c r="F344" i="29"/>
  <c r="L343" i="29"/>
  <c r="F343" i="29"/>
  <c r="L342" i="29"/>
  <c r="F342" i="29"/>
  <c r="L341" i="29"/>
  <c r="F341" i="29"/>
  <c r="L340" i="29"/>
  <c r="F340" i="29"/>
  <c r="L339" i="29"/>
  <c r="F339" i="29"/>
  <c r="L338" i="29"/>
  <c r="F338" i="29"/>
  <c r="L337" i="29"/>
  <c r="F337" i="29"/>
  <c r="L336" i="29"/>
  <c r="F336" i="29"/>
  <c r="L335" i="29"/>
  <c r="F335" i="29"/>
  <c r="L334" i="29"/>
  <c r="F334" i="29"/>
  <c r="L333" i="29"/>
  <c r="F333" i="29"/>
  <c r="L332" i="29"/>
  <c r="F332" i="29"/>
  <c r="L331" i="29"/>
  <c r="F331" i="29"/>
  <c r="L330" i="29"/>
  <c r="F330" i="29"/>
  <c r="L329" i="29"/>
  <c r="F329" i="29"/>
  <c r="L328" i="29"/>
  <c r="F328" i="29"/>
  <c r="L327" i="29"/>
  <c r="F327" i="29"/>
  <c r="L326" i="29"/>
  <c r="F326" i="29"/>
  <c r="L325" i="29"/>
  <c r="F325" i="29"/>
  <c r="L324" i="29"/>
  <c r="F324" i="29"/>
  <c r="L323" i="29"/>
  <c r="F323" i="29"/>
  <c r="L322" i="29"/>
  <c r="F322" i="29"/>
  <c r="L321" i="29"/>
  <c r="F321" i="29"/>
  <c r="L320" i="29"/>
  <c r="F320" i="29"/>
  <c r="L319" i="29"/>
  <c r="F319" i="29"/>
  <c r="L318" i="29"/>
  <c r="F318" i="29"/>
  <c r="L317" i="29"/>
  <c r="F317" i="29"/>
  <c r="L316" i="29"/>
  <c r="F316" i="29"/>
  <c r="L315" i="29"/>
  <c r="F315" i="29"/>
  <c r="L314" i="29"/>
  <c r="F314" i="29"/>
  <c r="L313" i="29"/>
  <c r="F313" i="29"/>
  <c r="L312" i="29"/>
  <c r="F312" i="29"/>
  <c r="L311" i="29"/>
  <c r="F311" i="29"/>
  <c r="L310" i="29"/>
  <c r="F310" i="29"/>
  <c r="L309" i="29"/>
  <c r="F309" i="29"/>
  <c r="L308" i="29"/>
  <c r="F308" i="29"/>
  <c r="L307" i="29"/>
  <c r="F307" i="29"/>
  <c r="L306" i="29"/>
  <c r="F306" i="29"/>
  <c r="L305" i="29"/>
  <c r="F305" i="29"/>
  <c r="L304" i="29"/>
  <c r="F304" i="29"/>
  <c r="L303" i="29"/>
  <c r="F303" i="29"/>
  <c r="L302" i="29"/>
  <c r="F302" i="29"/>
  <c r="L301" i="29"/>
  <c r="F301" i="29"/>
  <c r="L300" i="29"/>
  <c r="F300" i="29"/>
  <c r="L299" i="29"/>
  <c r="F299" i="29"/>
  <c r="L298" i="29"/>
  <c r="F298" i="29"/>
  <c r="L297" i="29"/>
  <c r="F297" i="29"/>
  <c r="L296" i="29"/>
  <c r="F296" i="29"/>
  <c r="L295" i="29"/>
  <c r="F295" i="29"/>
  <c r="L294" i="29"/>
  <c r="F294" i="29"/>
  <c r="L293" i="29"/>
  <c r="F293" i="29"/>
  <c r="L292" i="29"/>
  <c r="F292" i="29"/>
  <c r="L291" i="29"/>
  <c r="F291" i="29"/>
  <c r="L290" i="29"/>
  <c r="F290" i="29"/>
  <c r="L289" i="29"/>
  <c r="F289" i="29"/>
  <c r="L288" i="29"/>
  <c r="F288" i="29"/>
  <c r="L287" i="29"/>
  <c r="F287" i="29"/>
  <c r="L286" i="29"/>
  <c r="F286" i="29"/>
  <c r="L285" i="29"/>
  <c r="F285" i="29"/>
  <c r="L284" i="29"/>
  <c r="F284" i="29"/>
  <c r="L283" i="29"/>
  <c r="F283" i="29"/>
  <c r="L282" i="29"/>
  <c r="F282" i="29"/>
  <c r="L281" i="29"/>
  <c r="F281" i="29"/>
  <c r="L280" i="29"/>
  <c r="F280" i="29"/>
  <c r="L279" i="29"/>
  <c r="F279" i="29"/>
  <c r="L278" i="29"/>
  <c r="F278" i="29"/>
  <c r="L277" i="29"/>
  <c r="F277" i="29"/>
  <c r="L276" i="29"/>
  <c r="F276" i="29"/>
  <c r="L275" i="29"/>
  <c r="F275" i="29"/>
  <c r="L274" i="29"/>
  <c r="F274" i="29"/>
  <c r="L273" i="29"/>
  <c r="F273" i="29"/>
  <c r="L272" i="29"/>
  <c r="F272" i="29"/>
  <c r="L271" i="29"/>
  <c r="F271" i="29"/>
  <c r="L270" i="29"/>
  <c r="F270" i="29"/>
  <c r="L269" i="29"/>
  <c r="F269" i="29"/>
  <c r="L268" i="29"/>
  <c r="F268" i="29"/>
  <c r="L267" i="29"/>
  <c r="F267" i="29"/>
  <c r="L266" i="29"/>
  <c r="F266" i="29"/>
  <c r="L265" i="29"/>
  <c r="F265" i="29"/>
  <c r="L264" i="29"/>
  <c r="F264" i="29"/>
  <c r="L263" i="29"/>
  <c r="F263" i="29"/>
  <c r="L262" i="29"/>
  <c r="F262" i="29"/>
  <c r="L261" i="29"/>
  <c r="F261" i="29"/>
  <c r="L260" i="29"/>
  <c r="F260" i="29"/>
  <c r="L259" i="29"/>
  <c r="F259" i="29"/>
  <c r="L258" i="29"/>
  <c r="F258" i="29"/>
  <c r="L257" i="29"/>
  <c r="F257" i="29"/>
  <c r="L256" i="29"/>
  <c r="F256" i="29"/>
  <c r="L255" i="29"/>
  <c r="F255" i="29"/>
  <c r="L254" i="29"/>
  <c r="F254" i="29"/>
  <c r="L253" i="29"/>
  <c r="F253" i="29"/>
  <c r="L252" i="29"/>
  <c r="F252" i="29"/>
  <c r="L251" i="29"/>
  <c r="F251" i="29"/>
  <c r="L250" i="29"/>
  <c r="F250" i="29"/>
  <c r="L249" i="29"/>
  <c r="F249" i="29"/>
  <c r="L248" i="29"/>
  <c r="F248" i="29"/>
  <c r="L247" i="29"/>
  <c r="F247" i="29"/>
  <c r="L246" i="29"/>
  <c r="F246" i="29"/>
  <c r="L245" i="29"/>
  <c r="F245" i="29"/>
  <c r="L244" i="29"/>
  <c r="F244" i="29"/>
  <c r="L243" i="29"/>
  <c r="F243" i="29"/>
  <c r="L242" i="29"/>
  <c r="F242" i="29"/>
  <c r="L241" i="29"/>
  <c r="F241" i="29"/>
  <c r="L240" i="29"/>
  <c r="F240" i="29"/>
  <c r="L239" i="29"/>
  <c r="F239" i="29"/>
  <c r="L238" i="29"/>
  <c r="F238" i="29"/>
  <c r="L237" i="29"/>
  <c r="F237" i="29"/>
  <c r="L236" i="29"/>
  <c r="F236" i="29"/>
  <c r="L235" i="29"/>
  <c r="F235" i="29"/>
  <c r="L234" i="29"/>
  <c r="F234" i="29"/>
  <c r="L233" i="29"/>
  <c r="F233" i="29"/>
  <c r="L232" i="29"/>
  <c r="F232" i="29"/>
  <c r="L231" i="29"/>
  <c r="F231" i="29"/>
  <c r="L230" i="29"/>
  <c r="F230" i="29"/>
  <c r="L229" i="29"/>
  <c r="F229" i="29"/>
  <c r="L228" i="29"/>
  <c r="F228" i="29"/>
  <c r="L227" i="29"/>
  <c r="F227" i="29"/>
  <c r="L226" i="29"/>
  <c r="F226" i="29"/>
  <c r="L225" i="29"/>
  <c r="F225" i="29"/>
  <c r="L224" i="29"/>
  <c r="F224" i="29"/>
  <c r="L223" i="29"/>
  <c r="F223" i="29"/>
  <c r="L222" i="29"/>
  <c r="F222" i="29"/>
  <c r="L221" i="29"/>
  <c r="F221" i="29"/>
  <c r="L220" i="29"/>
  <c r="F220" i="29"/>
  <c r="L219" i="29"/>
  <c r="F219" i="29"/>
  <c r="L218" i="29"/>
  <c r="F218" i="29"/>
  <c r="L217" i="29"/>
  <c r="F217" i="29"/>
  <c r="L216" i="29"/>
  <c r="F216" i="29"/>
  <c r="L215" i="29"/>
  <c r="F215" i="29"/>
  <c r="L214" i="29"/>
  <c r="F214" i="29"/>
  <c r="L213" i="29"/>
  <c r="F213" i="29"/>
  <c r="L212" i="29"/>
  <c r="F212" i="29"/>
  <c r="L211" i="29"/>
  <c r="F211" i="29"/>
  <c r="L210" i="29"/>
  <c r="F210" i="29"/>
  <c r="L209" i="29"/>
  <c r="F209" i="29"/>
  <c r="L208" i="29"/>
  <c r="F208" i="29"/>
  <c r="L207" i="29"/>
  <c r="F207" i="29"/>
  <c r="L206" i="29"/>
  <c r="F206" i="29"/>
  <c r="L205" i="29"/>
  <c r="F205" i="29"/>
  <c r="L204" i="29"/>
  <c r="F204" i="29"/>
  <c r="L203" i="29"/>
  <c r="F203" i="29"/>
  <c r="L202" i="29"/>
  <c r="F202" i="29"/>
  <c r="L201" i="29"/>
  <c r="F201" i="29"/>
  <c r="L200" i="29"/>
  <c r="F200" i="29"/>
  <c r="L199" i="29"/>
  <c r="F199" i="29"/>
  <c r="L198" i="29"/>
  <c r="F198" i="29"/>
  <c r="L197" i="29"/>
  <c r="F197" i="29"/>
  <c r="L196" i="29"/>
  <c r="F196" i="29"/>
  <c r="L195" i="29"/>
  <c r="F195" i="29"/>
  <c r="L194" i="29"/>
  <c r="F194" i="29"/>
  <c r="L193" i="29"/>
  <c r="F193" i="29"/>
  <c r="L192" i="29"/>
  <c r="F192" i="29"/>
  <c r="L191" i="29"/>
  <c r="F191" i="29"/>
  <c r="L190" i="29"/>
  <c r="F190" i="29"/>
  <c r="L189" i="29"/>
  <c r="F189" i="29"/>
  <c r="L188" i="29"/>
  <c r="F188" i="29"/>
  <c r="L187" i="29"/>
  <c r="F187" i="29"/>
  <c r="L186" i="29"/>
  <c r="F186" i="29"/>
  <c r="L185" i="29"/>
  <c r="F185" i="29"/>
  <c r="L184" i="29"/>
  <c r="F184" i="29"/>
  <c r="L183" i="29"/>
  <c r="F183" i="29"/>
  <c r="L182" i="29"/>
  <c r="F182" i="29"/>
  <c r="L181" i="29"/>
  <c r="F181" i="29"/>
  <c r="L180" i="29"/>
  <c r="F180" i="29"/>
  <c r="L179" i="29"/>
  <c r="F179" i="29"/>
  <c r="L178" i="29"/>
  <c r="F178" i="29"/>
  <c r="L177" i="29"/>
  <c r="F177" i="29"/>
  <c r="L176" i="29"/>
  <c r="F176" i="29"/>
  <c r="L175" i="29"/>
  <c r="F175" i="29"/>
  <c r="L174" i="29"/>
  <c r="F174" i="29"/>
  <c r="L173" i="29"/>
  <c r="F173" i="29"/>
  <c r="L172" i="29"/>
  <c r="F172" i="29"/>
  <c r="L171" i="29"/>
  <c r="F171" i="29"/>
  <c r="L170" i="29"/>
  <c r="F170" i="29"/>
  <c r="L169" i="29"/>
  <c r="F169" i="29"/>
  <c r="L168" i="29"/>
  <c r="F168" i="29"/>
  <c r="L167" i="29"/>
  <c r="F167" i="29"/>
  <c r="L166" i="29"/>
  <c r="F166" i="29"/>
  <c r="L165" i="29"/>
  <c r="F165" i="29"/>
  <c r="L164" i="29"/>
  <c r="F164" i="29"/>
  <c r="L163" i="29"/>
  <c r="F163" i="29"/>
  <c r="L162" i="29"/>
  <c r="F162" i="29"/>
  <c r="L161" i="29"/>
  <c r="F161" i="29"/>
  <c r="L160" i="29"/>
  <c r="F160" i="29"/>
  <c r="L159" i="29"/>
  <c r="F159" i="29"/>
  <c r="L158" i="29"/>
  <c r="F158" i="29"/>
  <c r="L157" i="29"/>
  <c r="F157" i="29"/>
  <c r="L156" i="29"/>
  <c r="F156" i="29"/>
  <c r="L155" i="29"/>
  <c r="F155" i="29"/>
  <c r="L154" i="29"/>
  <c r="F154" i="29"/>
  <c r="L153" i="29"/>
  <c r="F153" i="29"/>
  <c r="L152" i="29"/>
  <c r="F152" i="29"/>
  <c r="L151" i="29"/>
  <c r="F151" i="29"/>
  <c r="L150" i="29"/>
  <c r="F150" i="29"/>
  <c r="L149" i="29"/>
  <c r="F149" i="29"/>
  <c r="L148" i="29"/>
  <c r="F148" i="29"/>
  <c r="L147" i="29"/>
  <c r="F147" i="29"/>
  <c r="L146" i="29"/>
  <c r="F146" i="29"/>
  <c r="L145" i="29"/>
  <c r="F145" i="29"/>
  <c r="L144" i="29"/>
  <c r="F144" i="29"/>
  <c r="L143" i="29"/>
  <c r="F143" i="29"/>
  <c r="L142" i="29"/>
  <c r="F142" i="29"/>
  <c r="L141" i="29"/>
  <c r="F141" i="29"/>
  <c r="L140" i="29"/>
  <c r="F140" i="29"/>
  <c r="L139" i="29"/>
  <c r="F139" i="29"/>
  <c r="L138" i="29"/>
  <c r="F138" i="29"/>
  <c r="L137" i="29"/>
  <c r="F137" i="29"/>
  <c r="L136" i="29"/>
  <c r="F136" i="29"/>
  <c r="L135" i="29"/>
  <c r="F135" i="29"/>
  <c r="L134" i="29"/>
  <c r="F134" i="29"/>
  <c r="L133" i="29"/>
  <c r="F133" i="29"/>
  <c r="L132" i="29"/>
  <c r="F132" i="29"/>
  <c r="L131" i="29"/>
  <c r="F131" i="29"/>
  <c r="L130" i="29"/>
  <c r="F130" i="29"/>
  <c r="L129" i="29"/>
  <c r="F129" i="29"/>
  <c r="L128" i="29"/>
  <c r="F128" i="29"/>
  <c r="L127" i="29"/>
  <c r="F127" i="29"/>
  <c r="L126" i="29"/>
  <c r="F126" i="29"/>
  <c r="L125" i="29"/>
  <c r="F125" i="29"/>
  <c r="L124" i="29"/>
  <c r="F124" i="29"/>
  <c r="L123" i="29"/>
  <c r="F123" i="29"/>
  <c r="L122" i="29"/>
  <c r="F122" i="29"/>
  <c r="L121" i="29"/>
  <c r="F121" i="29"/>
  <c r="L120" i="29"/>
  <c r="F120" i="29"/>
  <c r="L119" i="29"/>
  <c r="F119" i="29"/>
  <c r="L118" i="29"/>
  <c r="F118" i="29"/>
  <c r="L117" i="29"/>
  <c r="F117" i="29"/>
  <c r="L116" i="29"/>
  <c r="F116" i="29"/>
  <c r="L115" i="29"/>
  <c r="F115" i="29"/>
  <c r="L114" i="29"/>
  <c r="F114" i="29"/>
  <c r="L113" i="29"/>
  <c r="F113" i="29"/>
  <c r="L112" i="29"/>
  <c r="F112" i="29"/>
  <c r="J111" i="29"/>
  <c r="L111" i="29" s="1"/>
  <c r="F111" i="29"/>
  <c r="J110" i="29"/>
  <c r="L110" i="29" s="1"/>
  <c r="F110" i="29"/>
  <c r="J109" i="29"/>
  <c r="L109" i="29" s="1"/>
  <c r="F109" i="29"/>
  <c r="J108" i="29"/>
  <c r="L108" i="29" s="1"/>
  <c r="F108" i="29"/>
  <c r="J107" i="29"/>
  <c r="L107" i="29" s="1"/>
  <c r="F107" i="29"/>
  <c r="J106" i="29"/>
  <c r="L106" i="29" s="1"/>
  <c r="F106" i="29"/>
  <c r="J105" i="29"/>
  <c r="L105" i="29" s="1"/>
  <c r="F105" i="29"/>
  <c r="J104" i="29"/>
  <c r="L104" i="29" s="1"/>
  <c r="F104" i="29"/>
  <c r="J103" i="29"/>
  <c r="L103" i="29" s="1"/>
  <c r="F103" i="29"/>
  <c r="J102" i="29"/>
  <c r="L102" i="29" s="1"/>
  <c r="F102" i="29"/>
  <c r="J101" i="29"/>
  <c r="L101" i="29" s="1"/>
  <c r="F101" i="29"/>
  <c r="J100" i="29"/>
  <c r="L100" i="29" s="1"/>
  <c r="F100" i="29"/>
  <c r="J99" i="29"/>
  <c r="L99" i="29" s="1"/>
  <c r="F99" i="29"/>
  <c r="J98" i="29"/>
  <c r="L98" i="29" s="1"/>
  <c r="F98" i="29"/>
  <c r="L97" i="29"/>
  <c r="J97" i="29"/>
  <c r="F97" i="29"/>
  <c r="J96" i="29"/>
  <c r="L96" i="29" s="1"/>
  <c r="F96" i="29"/>
  <c r="J95" i="29"/>
  <c r="L95" i="29" s="1"/>
  <c r="F95" i="29"/>
  <c r="J94" i="29"/>
  <c r="L94" i="29" s="1"/>
  <c r="F94" i="29"/>
  <c r="J93" i="29"/>
  <c r="L93" i="29" s="1"/>
  <c r="F93" i="29"/>
  <c r="J92" i="29"/>
  <c r="L92" i="29" s="1"/>
  <c r="F92" i="29"/>
  <c r="J91" i="29"/>
  <c r="L91" i="29" s="1"/>
  <c r="F91" i="29"/>
  <c r="J90" i="29"/>
  <c r="L90" i="29" s="1"/>
  <c r="F90" i="29"/>
  <c r="L89" i="29"/>
  <c r="J89" i="29"/>
  <c r="F89" i="29"/>
  <c r="J88" i="29"/>
  <c r="L88" i="29" s="1"/>
  <c r="F88" i="29"/>
  <c r="J87" i="29"/>
  <c r="L87" i="29" s="1"/>
  <c r="F87" i="29"/>
  <c r="J86" i="29"/>
  <c r="L86" i="29" s="1"/>
  <c r="F86" i="29"/>
  <c r="J85" i="29"/>
  <c r="L85" i="29" s="1"/>
  <c r="F85" i="29"/>
  <c r="J84" i="29"/>
  <c r="L84" i="29" s="1"/>
  <c r="F84" i="29"/>
  <c r="J83" i="29"/>
  <c r="L83" i="29" s="1"/>
  <c r="F83" i="29"/>
  <c r="J82" i="29"/>
  <c r="L82" i="29" s="1"/>
  <c r="F82" i="29"/>
  <c r="J81" i="29"/>
  <c r="L81" i="29" s="1"/>
  <c r="F81" i="29"/>
  <c r="J80" i="29"/>
  <c r="L80" i="29" s="1"/>
  <c r="F80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J26" i="29"/>
  <c r="L26" i="29" s="1"/>
  <c r="F26" i="29"/>
  <c r="J25" i="29"/>
  <c r="L25" i="29" s="1"/>
  <c r="F25" i="29"/>
  <c r="J24" i="29"/>
  <c r="L24" i="29" s="1"/>
  <c r="F24" i="29"/>
  <c r="J23" i="29"/>
  <c r="L23" i="29" s="1"/>
  <c r="F23" i="29"/>
  <c r="J22" i="29"/>
  <c r="L22" i="29" s="1"/>
  <c r="F22" i="29"/>
  <c r="J21" i="29"/>
  <c r="L21" i="29" s="1"/>
  <c r="F21" i="29"/>
  <c r="J20" i="29"/>
  <c r="L20" i="29" s="1"/>
  <c r="F20" i="29"/>
  <c r="J19" i="29"/>
  <c r="L19" i="29" s="1"/>
  <c r="F19" i="29"/>
  <c r="J18" i="29"/>
  <c r="L18" i="29" s="1"/>
  <c r="F18" i="29"/>
  <c r="J17" i="29"/>
  <c r="L17" i="29" s="1"/>
  <c r="F17" i="29"/>
  <c r="J16" i="29"/>
  <c r="L16" i="29" s="1"/>
  <c r="F16" i="29"/>
  <c r="J15" i="29"/>
  <c r="L15" i="29" s="1"/>
  <c r="F15" i="29"/>
  <c r="J14" i="29"/>
  <c r="L14" i="29" s="1"/>
  <c r="F14" i="29"/>
  <c r="J13" i="29"/>
  <c r="L13" i="29" s="1"/>
  <c r="F13" i="29"/>
  <c r="J12" i="29"/>
  <c r="L12" i="29" s="1"/>
  <c r="F12" i="29"/>
  <c r="L11" i="29"/>
  <c r="J11" i="29"/>
  <c r="F11" i="29"/>
  <c r="J10" i="29"/>
  <c r="L10" i="29" s="1"/>
  <c r="F10" i="29"/>
  <c r="J52" i="28" l="1"/>
  <c r="I52" i="28"/>
  <c r="H52" i="28"/>
  <c r="L52" i="28" s="1"/>
  <c r="F52" i="28"/>
  <c r="J51" i="28"/>
  <c r="I51" i="28"/>
  <c r="H51" i="28"/>
  <c r="L51" i="28" s="1"/>
  <c r="F51" i="28"/>
  <c r="J50" i="28"/>
  <c r="I50" i="28"/>
  <c r="H50" i="28"/>
  <c r="L50" i="28" s="1"/>
  <c r="F50" i="28"/>
  <c r="J49" i="28"/>
  <c r="I49" i="28"/>
  <c r="H49" i="28"/>
  <c r="F49" i="28"/>
  <c r="J48" i="28"/>
  <c r="I48" i="28"/>
  <c r="H48" i="28"/>
  <c r="F48" i="28"/>
  <c r="J47" i="28"/>
  <c r="I47" i="28"/>
  <c r="H47" i="28"/>
  <c r="F47" i="28"/>
  <c r="J46" i="28"/>
  <c r="I46" i="28"/>
  <c r="H46" i="28"/>
  <c r="F46" i="28"/>
  <c r="J45" i="28"/>
  <c r="I45" i="28"/>
  <c r="H45" i="28"/>
  <c r="F45" i="28"/>
  <c r="J44" i="28"/>
  <c r="I44" i="28"/>
  <c r="H44" i="28"/>
  <c r="F44" i="28"/>
  <c r="J43" i="28"/>
  <c r="I43" i="28"/>
  <c r="H43" i="28"/>
  <c r="F43" i="28"/>
  <c r="J42" i="28"/>
  <c r="I42" i="28"/>
  <c r="H42" i="28"/>
  <c r="F42" i="28"/>
  <c r="J41" i="28"/>
  <c r="I41" i="28"/>
  <c r="H41" i="28"/>
  <c r="L41" i="28" s="1"/>
  <c r="F41" i="28"/>
  <c r="J40" i="28"/>
  <c r="I40" i="28"/>
  <c r="H40" i="28"/>
  <c r="L40" i="28" s="1"/>
  <c r="F40" i="28"/>
  <c r="J39" i="28"/>
  <c r="I39" i="28"/>
  <c r="H39" i="28"/>
  <c r="F39" i="28"/>
  <c r="J38" i="28"/>
  <c r="I38" i="28"/>
  <c r="H38" i="28"/>
  <c r="L38" i="28" s="1"/>
  <c r="F38" i="28"/>
  <c r="J37" i="28"/>
  <c r="I37" i="28"/>
  <c r="H37" i="28"/>
  <c r="L37" i="28" s="1"/>
  <c r="F37" i="28"/>
  <c r="J36" i="28"/>
  <c r="I36" i="28"/>
  <c r="H36" i="28"/>
  <c r="L36" i="28" s="1"/>
  <c r="F36" i="28"/>
  <c r="J35" i="28"/>
  <c r="I35" i="28"/>
  <c r="H35" i="28"/>
  <c r="F35" i="28"/>
  <c r="J34" i="28"/>
  <c r="I34" i="28"/>
  <c r="H34" i="28"/>
  <c r="L34" i="28" s="1"/>
  <c r="F34" i="28"/>
  <c r="J33" i="28"/>
  <c r="I33" i="28"/>
  <c r="H33" i="28"/>
  <c r="F33" i="28"/>
  <c r="J32" i="28"/>
  <c r="I32" i="28"/>
  <c r="H32" i="28"/>
  <c r="F32" i="28"/>
  <c r="J31" i="28"/>
  <c r="I31" i="28"/>
  <c r="H31" i="28"/>
  <c r="F31" i="28"/>
  <c r="J30" i="28"/>
  <c r="I30" i="28"/>
  <c r="H30" i="28"/>
  <c r="F30" i="28"/>
  <c r="J29" i="28"/>
  <c r="I29" i="28"/>
  <c r="H29" i="28"/>
  <c r="F29" i="28"/>
  <c r="J28" i="28"/>
  <c r="I28" i="28"/>
  <c r="H28" i="28"/>
  <c r="F28" i="28"/>
  <c r="J27" i="28"/>
  <c r="I27" i="28"/>
  <c r="H27" i="28"/>
  <c r="F27" i="28"/>
  <c r="J26" i="28"/>
  <c r="I26" i="28"/>
  <c r="H26" i="28"/>
  <c r="F26" i="28"/>
  <c r="J25" i="28"/>
  <c r="I25" i="28"/>
  <c r="H25" i="28"/>
  <c r="L25" i="28" s="1"/>
  <c r="F25" i="28"/>
  <c r="J24" i="28"/>
  <c r="I24" i="28"/>
  <c r="H24" i="28"/>
  <c r="F24" i="28"/>
  <c r="J23" i="28"/>
  <c r="I23" i="28"/>
  <c r="H23" i="28"/>
  <c r="F23" i="28"/>
  <c r="J18" i="28"/>
  <c r="I18" i="28"/>
  <c r="H18" i="28"/>
  <c r="F18" i="28"/>
  <c r="J17" i="28"/>
  <c r="I17" i="28"/>
  <c r="H17" i="28"/>
  <c r="F17" i="28"/>
  <c r="J16" i="28"/>
  <c r="I16" i="28"/>
  <c r="H16" i="28"/>
  <c r="F16" i="28"/>
  <c r="J15" i="28"/>
  <c r="I15" i="28"/>
  <c r="H15" i="28"/>
  <c r="F15" i="28"/>
  <c r="J14" i="28"/>
  <c r="I14" i="28"/>
  <c r="H14" i="28"/>
  <c r="F14" i="28"/>
  <c r="J13" i="28"/>
  <c r="I13" i="28"/>
  <c r="L13" i="28" s="1"/>
  <c r="H13" i="28"/>
  <c r="F13" i="28"/>
  <c r="J12" i="28"/>
  <c r="I12" i="28"/>
  <c r="H12" i="28"/>
  <c r="F12" i="28"/>
  <c r="J11" i="28"/>
  <c r="I11" i="28"/>
  <c r="L11" i="28" s="1"/>
  <c r="H11" i="28"/>
  <c r="F11" i="28"/>
  <c r="J10" i="28"/>
  <c r="I10" i="28"/>
  <c r="H10" i="28"/>
  <c r="F10" i="28"/>
  <c r="L31" i="28" l="1"/>
  <c r="L33" i="28"/>
  <c r="L29" i="28"/>
  <c r="L47" i="28"/>
  <c r="L49" i="28"/>
  <c r="L14" i="28"/>
  <c r="L16" i="28"/>
  <c r="L17" i="28"/>
  <c r="L18" i="28"/>
  <c r="L23" i="28"/>
  <c r="L24" i="28"/>
  <c r="L45" i="28"/>
  <c r="L35" i="28"/>
  <c r="L26" i="28"/>
  <c r="L28" i="28"/>
  <c r="L39" i="28"/>
  <c r="L42" i="28"/>
  <c r="L44" i="28"/>
  <c r="L10" i="28"/>
  <c r="L12" i="28"/>
  <c r="L27" i="28"/>
  <c r="L30" i="28"/>
  <c r="L32" i="28"/>
  <c r="L43" i="28"/>
  <c r="L46" i="28"/>
  <c r="L48" i="28"/>
  <c r="L15" i="28"/>
  <c r="J38" i="27"/>
  <c r="L38" i="27" s="1"/>
  <c r="F38" i="27"/>
  <c r="J37" i="27"/>
  <c r="L37" i="27" s="1"/>
  <c r="F37" i="27"/>
  <c r="J36" i="27"/>
  <c r="L36" i="27" s="1"/>
  <c r="F36" i="27"/>
  <c r="J35" i="27"/>
  <c r="L35" i="27" s="1"/>
  <c r="F35" i="27"/>
  <c r="J34" i="27"/>
  <c r="L34" i="27" s="1"/>
  <c r="F34" i="27"/>
  <c r="J33" i="27"/>
  <c r="L33" i="27" s="1"/>
  <c r="F33" i="27"/>
  <c r="J32" i="27"/>
  <c r="L32" i="27" s="1"/>
  <c r="F32" i="27"/>
  <c r="J31" i="27"/>
  <c r="L31" i="27" s="1"/>
  <c r="F31" i="27"/>
  <c r="J30" i="27"/>
  <c r="L30" i="27" s="1"/>
  <c r="F30" i="27"/>
  <c r="J29" i="27"/>
  <c r="L29" i="27" s="1"/>
  <c r="F29" i="27"/>
  <c r="J28" i="27"/>
  <c r="L28" i="27" s="1"/>
  <c r="F28" i="27"/>
  <c r="J27" i="27"/>
  <c r="L27" i="27" s="1"/>
  <c r="F27" i="27"/>
  <c r="J26" i="27"/>
  <c r="L26" i="27" s="1"/>
  <c r="F26" i="27"/>
  <c r="J25" i="27"/>
  <c r="L25" i="27" s="1"/>
  <c r="F25" i="27"/>
  <c r="J24" i="27"/>
  <c r="L24" i="27" s="1"/>
  <c r="F24" i="27"/>
  <c r="J23" i="27"/>
  <c r="L23" i="27" s="1"/>
  <c r="F23" i="27"/>
  <c r="J22" i="27"/>
  <c r="L22" i="27" s="1"/>
  <c r="F22" i="27"/>
  <c r="J21" i="27"/>
  <c r="L21" i="27" s="1"/>
  <c r="F21" i="27"/>
  <c r="J16" i="27"/>
  <c r="L16" i="27" s="1"/>
  <c r="F16" i="27"/>
  <c r="J15" i="27"/>
  <c r="I15" i="27"/>
  <c r="H15" i="27"/>
  <c r="F15" i="27"/>
  <c r="J14" i="27"/>
  <c r="L14" i="27" s="1"/>
  <c r="F14" i="27"/>
  <c r="J13" i="27"/>
  <c r="L13" i="27" s="1"/>
  <c r="F13" i="27"/>
  <c r="J12" i="27"/>
  <c r="L12" i="27" s="1"/>
  <c r="F12" i="27"/>
  <c r="J11" i="27"/>
  <c r="L11" i="27" s="1"/>
  <c r="F11" i="27"/>
  <c r="J10" i="27"/>
  <c r="L10" i="27" s="1"/>
  <c r="F10" i="27"/>
  <c r="L15" i="27" l="1"/>
  <c r="L25" i="26"/>
  <c r="F25" i="26"/>
  <c r="L24" i="26"/>
  <c r="F24" i="26"/>
  <c r="L23" i="26"/>
  <c r="F23" i="26"/>
  <c r="L22" i="26"/>
  <c r="F22" i="26"/>
  <c r="L21" i="26"/>
  <c r="F21" i="26"/>
  <c r="L20" i="26"/>
  <c r="F20" i="26"/>
  <c r="L19" i="26"/>
  <c r="F19" i="26"/>
  <c r="L14" i="26"/>
  <c r="F14" i="26"/>
  <c r="L13" i="26"/>
  <c r="F13" i="26"/>
  <c r="L12" i="26"/>
  <c r="F12" i="26"/>
  <c r="L11" i="26"/>
  <c r="F11" i="26"/>
  <c r="L10" i="26"/>
  <c r="F10" i="26"/>
  <c r="I55" i="25" l="1"/>
  <c r="H55" i="25"/>
  <c r="L55" i="25" s="1"/>
  <c r="F55" i="25"/>
  <c r="I54" i="25"/>
  <c r="H54" i="25"/>
  <c r="F54" i="25"/>
  <c r="I53" i="25"/>
  <c r="H53" i="25"/>
  <c r="L53" i="25" s="1"/>
  <c r="F53" i="25"/>
  <c r="I52" i="25"/>
  <c r="H52" i="25"/>
  <c r="F52" i="25"/>
  <c r="I51" i="25"/>
  <c r="H51" i="25"/>
  <c r="L51" i="25" s="1"/>
  <c r="F51" i="25"/>
  <c r="I50" i="25"/>
  <c r="H50" i="25"/>
  <c r="F50" i="25"/>
  <c r="I49" i="25"/>
  <c r="H49" i="25"/>
  <c r="L49" i="25" s="1"/>
  <c r="F49" i="25"/>
  <c r="I48" i="25"/>
  <c r="H48" i="25"/>
  <c r="F48" i="25"/>
  <c r="I47" i="25"/>
  <c r="H47" i="25"/>
  <c r="L47" i="25" s="1"/>
  <c r="F47" i="25"/>
  <c r="I46" i="25"/>
  <c r="H46" i="25"/>
  <c r="F46" i="25"/>
  <c r="I45" i="25"/>
  <c r="H45" i="25"/>
  <c r="L45" i="25" s="1"/>
  <c r="F45" i="25"/>
  <c r="I44" i="25"/>
  <c r="H44" i="25"/>
  <c r="F44" i="25"/>
  <c r="I43" i="25"/>
  <c r="H43" i="25"/>
  <c r="L43" i="25" s="1"/>
  <c r="F43" i="25"/>
  <c r="I42" i="25"/>
  <c r="H42" i="25"/>
  <c r="F42" i="25"/>
  <c r="I41" i="25"/>
  <c r="H41" i="25"/>
  <c r="L41" i="25" s="1"/>
  <c r="F41" i="25"/>
  <c r="I40" i="25"/>
  <c r="H40" i="25"/>
  <c r="F40" i="25"/>
  <c r="I39" i="25"/>
  <c r="H39" i="25"/>
  <c r="L39" i="25" s="1"/>
  <c r="F39" i="25"/>
  <c r="I38" i="25"/>
  <c r="H38" i="25"/>
  <c r="F38" i="25"/>
  <c r="I37" i="25"/>
  <c r="H37" i="25"/>
  <c r="L37" i="25" s="1"/>
  <c r="F37" i="25"/>
  <c r="I36" i="25"/>
  <c r="H36" i="25"/>
  <c r="F36" i="25"/>
  <c r="I35" i="25"/>
  <c r="H35" i="25"/>
  <c r="L35" i="25" s="1"/>
  <c r="F35" i="25"/>
  <c r="I34" i="25"/>
  <c r="H34" i="25"/>
  <c r="F34" i="25"/>
  <c r="I33" i="25"/>
  <c r="H33" i="25"/>
  <c r="L33" i="25" s="1"/>
  <c r="F33" i="25"/>
  <c r="I32" i="25"/>
  <c r="H32" i="25"/>
  <c r="F32" i="25"/>
  <c r="I31" i="25"/>
  <c r="H31" i="25"/>
  <c r="L31" i="25" s="1"/>
  <c r="F31" i="25"/>
  <c r="I30" i="25"/>
  <c r="H30" i="25"/>
  <c r="F30" i="25"/>
  <c r="I29" i="25"/>
  <c r="H29" i="25"/>
  <c r="L29" i="25" s="1"/>
  <c r="F29" i="25"/>
  <c r="I28" i="25"/>
  <c r="H28" i="25"/>
  <c r="F28" i="25"/>
  <c r="I27" i="25"/>
  <c r="H27" i="25"/>
  <c r="L27" i="25" s="1"/>
  <c r="F27" i="25"/>
  <c r="I26" i="25"/>
  <c r="H26" i="25"/>
  <c r="F26" i="25"/>
  <c r="I25" i="25"/>
  <c r="H25" i="25"/>
  <c r="L25" i="25" s="1"/>
  <c r="F25" i="25"/>
  <c r="I24" i="25"/>
  <c r="H24" i="25"/>
  <c r="F24" i="25"/>
  <c r="I23" i="25"/>
  <c r="H23" i="25"/>
  <c r="L23" i="25" s="1"/>
  <c r="F23" i="25"/>
  <c r="I22" i="25"/>
  <c r="H22" i="25"/>
  <c r="F22" i="25"/>
  <c r="I21" i="25"/>
  <c r="H21" i="25"/>
  <c r="L21" i="25" s="1"/>
  <c r="F21" i="25"/>
  <c r="I20" i="25"/>
  <c r="H20" i="25"/>
  <c r="F20" i="25"/>
  <c r="J15" i="25"/>
  <c r="I15" i="25"/>
  <c r="H15" i="25"/>
  <c r="F15" i="25"/>
  <c r="J14" i="25"/>
  <c r="I14" i="25"/>
  <c r="L14" i="25" s="1"/>
  <c r="H14" i="25"/>
  <c r="F14" i="25"/>
  <c r="J13" i="25"/>
  <c r="I13" i="25"/>
  <c r="H13" i="25"/>
  <c r="F13" i="25"/>
  <c r="J12" i="25"/>
  <c r="I12" i="25"/>
  <c r="H12" i="25"/>
  <c r="F12" i="25"/>
  <c r="J11" i="25"/>
  <c r="I11" i="25"/>
  <c r="H11" i="25"/>
  <c r="F11" i="25"/>
  <c r="J10" i="25"/>
  <c r="I10" i="25"/>
  <c r="H10" i="25"/>
  <c r="F10" i="25"/>
  <c r="L12" i="25" l="1"/>
  <c r="L22" i="25"/>
  <c r="L26" i="25"/>
  <c r="L30" i="25"/>
  <c r="L34" i="25"/>
  <c r="L38" i="25"/>
  <c r="L42" i="25"/>
  <c r="L46" i="25"/>
  <c r="L50" i="25"/>
  <c r="L54" i="25"/>
  <c r="L11" i="25"/>
  <c r="L10" i="25"/>
  <c r="L13" i="25"/>
  <c r="L15" i="25"/>
  <c r="L20" i="25"/>
  <c r="L24" i="25"/>
  <c r="L28" i="25"/>
  <c r="L32" i="25"/>
  <c r="L36" i="25"/>
  <c r="L40" i="25"/>
  <c r="L44" i="25"/>
  <c r="L48" i="25"/>
  <c r="L52" i="25"/>
  <c r="L97" i="24"/>
  <c r="F97" i="24"/>
  <c r="L96" i="24"/>
  <c r="F96" i="24"/>
  <c r="L95" i="24"/>
  <c r="F95" i="24"/>
  <c r="L94" i="24"/>
  <c r="F94" i="24"/>
  <c r="L93" i="24"/>
  <c r="F93" i="24"/>
  <c r="L92" i="24"/>
  <c r="F92" i="24"/>
  <c r="L91" i="24"/>
  <c r="F91" i="24"/>
  <c r="L90" i="24"/>
  <c r="F90" i="24"/>
  <c r="L89" i="24"/>
  <c r="F89" i="24"/>
  <c r="L88" i="24"/>
  <c r="F88" i="24"/>
  <c r="L87" i="24"/>
  <c r="F87" i="24"/>
  <c r="L86" i="24"/>
  <c r="F86" i="24"/>
  <c r="L85" i="24"/>
  <c r="F85" i="24"/>
  <c r="L84" i="24"/>
  <c r="F84" i="24"/>
  <c r="L83" i="24"/>
  <c r="F83" i="24"/>
  <c r="L82" i="24"/>
  <c r="F82" i="24"/>
  <c r="L81" i="24"/>
  <c r="F81" i="24"/>
  <c r="L80" i="24"/>
  <c r="F80" i="24"/>
  <c r="L79" i="24"/>
  <c r="F79" i="24"/>
  <c r="L78" i="24"/>
  <c r="F78" i="24"/>
  <c r="L77" i="24"/>
  <c r="F77" i="24"/>
  <c r="L76" i="24"/>
  <c r="F76" i="24"/>
  <c r="L75" i="24"/>
  <c r="F75" i="24"/>
  <c r="L74" i="24"/>
  <c r="F74" i="24"/>
  <c r="L73" i="24"/>
  <c r="F73" i="24"/>
  <c r="L72" i="24"/>
  <c r="F72" i="24"/>
  <c r="L71" i="24"/>
  <c r="F71" i="24"/>
  <c r="L70" i="24"/>
  <c r="F70" i="24"/>
  <c r="L69" i="24"/>
  <c r="F69" i="24"/>
  <c r="L68" i="24"/>
  <c r="F68" i="24"/>
  <c r="L67" i="24"/>
  <c r="F67" i="24"/>
  <c r="L66" i="24"/>
  <c r="F66" i="24"/>
  <c r="L65" i="24"/>
  <c r="F65" i="24"/>
  <c r="L64" i="24"/>
  <c r="F64" i="24"/>
  <c r="L63" i="24"/>
  <c r="F63" i="24"/>
  <c r="L62" i="24"/>
  <c r="F62" i="24"/>
  <c r="L61" i="24"/>
  <c r="F61" i="24"/>
  <c r="L60" i="24"/>
  <c r="F60" i="24"/>
  <c r="L59" i="24"/>
  <c r="F59" i="24"/>
  <c r="L58" i="24"/>
  <c r="F58" i="24"/>
  <c r="L57" i="24"/>
  <c r="F57" i="24"/>
  <c r="L56" i="24"/>
  <c r="F56" i="24"/>
  <c r="L55" i="24"/>
  <c r="F55" i="24"/>
  <c r="L54" i="24"/>
  <c r="F54" i="24"/>
  <c r="L53" i="24"/>
  <c r="F53" i="24"/>
  <c r="L52" i="24"/>
  <c r="F52" i="24"/>
  <c r="L51" i="24"/>
  <c r="F51" i="24"/>
  <c r="L50" i="24"/>
  <c r="F50" i="24"/>
  <c r="L49" i="24"/>
  <c r="F49" i="24"/>
  <c r="L48" i="24"/>
  <c r="F48" i="24"/>
  <c r="L47" i="24"/>
  <c r="F47" i="24"/>
  <c r="L46" i="24"/>
  <c r="F46" i="24"/>
  <c r="L45" i="24"/>
  <c r="F45" i="24"/>
  <c r="L44" i="24"/>
  <c r="F44" i="24"/>
  <c r="L43" i="24"/>
  <c r="F43" i="24"/>
  <c r="L42" i="24"/>
  <c r="F42" i="24"/>
  <c r="L41" i="24"/>
  <c r="F41" i="24"/>
  <c r="L40" i="24"/>
  <c r="F40" i="24"/>
  <c r="L39" i="24"/>
  <c r="F39" i="24"/>
  <c r="L38" i="24"/>
  <c r="F38" i="24"/>
  <c r="L37" i="24"/>
  <c r="F37" i="24"/>
  <c r="L36" i="24"/>
  <c r="F36" i="24"/>
  <c r="L35" i="24"/>
  <c r="F35" i="24"/>
  <c r="L34" i="24"/>
  <c r="F34" i="24"/>
  <c r="L33" i="24"/>
  <c r="F33" i="24"/>
  <c r="L32" i="24"/>
  <c r="F32" i="24"/>
  <c r="L31" i="24"/>
  <c r="F31" i="24"/>
  <c r="L30" i="24"/>
  <c r="F30" i="24"/>
  <c r="L29" i="24"/>
  <c r="F29" i="24"/>
  <c r="L28" i="24"/>
  <c r="F28" i="24"/>
  <c r="L27" i="24"/>
  <c r="F27" i="24"/>
  <c r="L26" i="24"/>
  <c r="F26" i="24"/>
  <c r="L25" i="24"/>
  <c r="F25" i="24"/>
  <c r="L24" i="24"/>
  <c r="F24" i="24"/>
  <c r="L23" i="24"/>
  <c r="F23" i="24"/>
  <c r="L22" i="24"/>
  <c r="F22" i="24"/>
  <c r="L21" i="24"/>
  <c r="F21" i="24"/>
  <c r="L20" i="24"/>
  <c r="F20" i="24"/>
  <c r="L19" i="24"/>
  <c r="F19" i="24"/>
  <c r="L18" i="24"/>
  <c r="F18" i="24"/>
  <c r="L13" i="24"/>
  <c r="F13" i="24"/>
  <c r="L12" i="24"/>
  <c r="F12" i="24"/>
  <c r="L11" i="24"/>
  <c r="F11" i="24"/>
  <c r="J40" i="23" l="1"/>
  <c r="L40" i="23" s="1"/>
  <c r="F40" i="23"/>
  <c r="J39" i="23"/>
  <c r="L39" i="23" s="1"/>
  <c r="F39" i="23"/>
  <c r="L38" i="23"/>
  <c r="J38" i="23"/>
  <c r="F38" i="23"/>
  <c r="J37" i="23"/>
  <c r="L37" i="23" s="1"/>
  <c r="F37" i="23"/>
  <c r="J36" i="23"/>
  <c r="L36" i="23" s="1"/>
  <c r="F36" i="23"/>
  <c r="J35" i="23"/>
  <c r="L35" i="23" s="1"/>
  <c r="F35" i="23"/>
  <c r="J34" i="23"/>
  <c r="L34" i="23" s="1"/>
  <c r="F34" i="23"/>
  <c r="L33" i="23"/>
  <c r="J33" i="23"/>
  <c r="F33" i="23"/>
  <c r="J32" i="23"/>
  <c r="L32" i="23" s="1"/>
  <c r="F32" i="23"/>
  <c r="J31" i="23"/>
  <c r="L31" i="23" s="1"/>
  <c r="F31" i="23"/>
  <c r="J30" i="23"/>
  <c r="L30" i="23" s="1"/>
  <c r="F30" i="23"/>
  <c r="J29" i="23"/>
  <c r="L29" i="23" s="1"/>
  <c r="F29" i="23"/>
  <c r="L28" i="23"/>
  <c r="J28" i="23"/>
  <c r="F28" i="23"/>
  <c r="J27" i="23"/>
  <c r="L27" i="23" s="1"/>
  <c r="F27" i="23"/>
  <c r="J26" i="23"/>
  <c r="L26" i="23" s="1"/>
  <c r="F26" i="23"/>
  <c r="J25" i="23"/>
  <c r="L25" i="23" s="1"/>
  <c r="F25" i="23"/>
  <c r="J24" i="23"/>
  <c r="L24" i="23" s="1"/>
  <c r="F24" i="23"/>
  <c r="J23" i="23"/>
  <c r="L23" i="23" s="1"/>
  <c r="F23" i="23"/>
  <c r="J22" i="23"/>
  <c r="L22" i="23" s="1"/>
  <c r="F22" i="23"/>
  <c r="J21" i="23"/>
  <c r="L21" i="23" s="1"/>
  <c r="F21" i="23"/>
  <c r="J20" i="23"/>
  <c r="L20" i="23" s="1"/>
  <c r="F20" i="23"/>
  <c r="L15" i="23"/>
  <c r="F15" i="23"/>
  <c r="L14" i="23"/>
  <c r="F14" i="23"/>
  <c r="L13" i="23"/>
  <c r="F13" i="23"/>
  <c r="L12" i="23"/>
  <c r="F12" i="23"/>
  <c r="L11" i="23"/>
  <c r="F11" i="23"/>
  <c r="L10" i="23"/>
  <c r="F10" i="23"/>
  <c r="L20" i="22" l="1"/>
  <c r="F20" i="22"/>
  <c r="L19" i="22"/>
  <c r="F19" i="22"/>
  <c r="L18" i="22"/>
  <c r="F18" i="22"/>
  <c r="L17" i="22"/>
  <c r="F17" i="22"/>
  <c r="L12" i="22"/>
  <c r="F12" i="22"/>
  <c r="L11" i="22"/>
  <c r="F11" i="22"/>
  <c r="L10" i="22"/>
  <c r="F10" i="22"/>
  <c r="J36" i="21" l="1"/>
  <c r="I36" i="21"/>
  <c r="H36" i="21"/>
  <c r="F36" i="21"/>
  <c r="J35" i="21"/>
  <c r="I35" i="21"/>
  <c r="H35" i="21"/>
  <c r="F35" i="21"/>
  <c r="J34" i="21"/>
  <c r="I34" i="21"/>
  <c r="H34" i="21"/>
  <c r="F34" i="21"/>
  <c r="J33" i="21"/>
  <c r="I33" i="21"/>
  <c r="H33" i="21"/>
  <c r="F33" i="21"/>
  <c r="J32" i="21"/>
  <c r="I32" i="21"/>
  <c r="H32" i="21"/>
  <c r="F32" i="21"/>
  <c r="J31" i="21"/>
  <c r="I31" i="21"/>
  <c r="H31" i="21"/>
  <c r="F31" i="21"/>
  <c r="J30" i="21"/>
  <c r="I30" i="21"/>
  <c r="H30" i="21"/>
  <c r="F30" i="21"/>
  <c r="J29" i="21"/>
  <c r="I29" i="21"/>
  <c r="H29" i="21"/>
  <c r="F29" i="21"/>
  <c r="J28" i="21"/>
  <c r="I28" i="21"/>
  <c r="H28" i="21"/>
  <c r="F28" i="21"/>
  <c r="J27" i="21"/>
  <c r="I27" i="21"/>
  <c r="H27" i="21"/>
  <c r="F27" i="21"/>
  <c r="J26" i="21"/>
  <c r="I26" i="21"/>
  <c r="H26" i="21"/>
  <c r="F26" i="21"/>
  <c r="J25" i="21"/>
  <c r="L25" i="21" s="1"/>
  <c r="I25" i="21"/>
  <c r="H25" i="21"/>
  <c r="F25" i="21"/>
  <c r="J24" i="21"/>
  <c r="I24" i="21"/>
  <c r="H24" i="21"/>
  <c r="F24" i="21"/>
  <c r="J23" i="21"/>
  <c r="I23" i="21"/>
  <c r="H23" i="21"/>
  <c r="F23" i="21"/>
  <c r="J22" i="21"/>
  <c r="I22" i="21"/>
  <c r="H22" i="21"/>
  <c r="F22" i="21"/>
  <c r="L18" i="21"/>
  <c r="J18" i="21"/>
  <c r="H18" i="21"/>
  <c r="F18" i="21"/>
  <c r="L17" i="21"/>
  <c r="J17" i="21"/>
  <c r="H17" i="21"/>
  <c r="F17" i="21"/>
  <c r="L16" i="21"/>
  <c r="J16" i="21"/>
  <c r="H16" i="21"/>
  <c r="F16" i="21"/>
  <c r="L15" i="21"/>
  <c r="J15" i="21"/>
  <c r="H15" i="21"/>
  <c r="F15" i="21"/>
  <c r="L14" i="21"/>
  <c r="J14" i="21"/>
  <c r="H14" i="21"/>
  <c r="F14" i="21"/>
  <c r="L13" i="21"/>
  <c r="J13" i="21"/>
  <c r="H13" i="21"/>
  <c r="F13" i="21"/>
  <c r="L12" i="21"/>
  <c r="J12" i="21"/>
  <c r="H12" i="21"/>
  <c r="F12" i="21"/>
  <c r="L11" i="21"/>
  <c r="J11" i="21"/>
  <c r="H11" i="21"/>
  <c r="F11" i="21"/>
  <c r="L29" i="21" l="1"/>
  <c r="L30" i="21"/>
  <c r="L31" i="21"/>
  <c r="L32" i="21"/>
  <c r="L33" i="21"/>
  <c r="L34" i="21"/>
  <c r="L35" i="21"/>
  <c r="L36" i="21"/>
  <c r="L27" i="21"/>
  <c r="L22" i="21"/>
  <c r="L24" i="21"/>
  <c r="L23" i="21"/>
  <c r="L26" i="21"/>
  <c r="L28" i="21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I62" i="19" l="1"/>
  <c r="H62" i="19"/>
  <c r="L62" i="19" s="1"/>
  <c r="F62" i="19"/>
  <c r="I61" i="19"/>
  <c r="H61" i="19"/>
  <c r="F61" i="19"/>
  <c r="I60" i="19"/>
  <c r="H60" i="19"/>
  <c r="L60" i="19" s="1"/>
  <c r="F60" i="19"/>
  <c r="I59" i="19"/>
  <c r="H59" i="19"/>
  <c r="F59" i="19"/>
  <c r="I58" i="19"/>
  <c r="H58" i="19"/>
  <c r="L58" i="19" s="1"/>
  <c r="F58" i="19"/>
  <c r="I57" i="19"/>
  <c r="H57" i="19"/>
  <c r="F57" i="19"/>
  <c r="I56" i="19"/>
  <c r="H56" i="19"/>
  <c r="L56" i="19" s="1"/>
  <c r="F56" i="19"/>
  <c r="I55" i="19"/>
  <c r="H55" i="19"/>
  <c r="F55" i="19"/>
  <c r="I54" i="19"/>
  <c r="H54" i="19"/>
  <c r="L54" i="19" s="1"/>
  <c r="F54" i="19"/>
  <c r="I53" i="19"/>
  <c r="H53" i="19"/>
  <c r="F53" i="19"/>
  <c r="I52" i="19"/>
  <c r="H52" i="19"/>
  <c r="L52" i="19" s="1"/>
  <c r="F52" i="19"/>
  <c r="I51" i="19"/>
  <c r="H51" i="19"/>
  <c r="F51" i="19"/>
  <c r="I50" i="19"/>
  <c r="H50" i="19"/>
  <c r="L50" i="19" s="1"/>
  <c r="F50" i="19"/>
  <c r="I49" i="19"/>
  <c r="H49" i="19"/>
  <c r="F49" i="19"/>
  <c r="I48" i="19"/>
  <c r="H48" i="19"/>
  <c r="L48" i="19" s="1"/>
  <c r="F48" i="19"/>
  <c r="I47" i="19"/>
  <c r="H47" i="19"/>
  <c r="F47" i="19"/>
  <c r="I46" i="19"/>
  <c r="H46" i="19"/>
  <c r="L46" i="19" s="1"/>
  <c r="F46" i="19"/>
  <c r="I45" i="19"/>
  <c r="H45" i="19"/>
  <c r="F45" i="19"/>
  <c r="I44" i="19"/>
  <c r="H44" i="19"/>
  <c r="L44" i="19" s="1"/>
  <c r="F44" i="19"/>
  <c r="I43" i="19"/>
  <c r="H43" i="19"/>
  <c r="F43" i="19"/>
  <c r="I42" i="19"/>
  <c r="H42" i="19"/>
  <c r="L42" i="19" s="1"/>
  <c r="F42" i="19"/>
  <c r="I41" i="19"/>
  <c r="H41" i="19"/>
  <c r="F41" i="19"/>
  <c r="I40" i="19"/>
  <c r="H40" i="19"/>
  <c r="L40" i="19" s="1"/>
  <c r="F40" i="19"/>
  <c r="I39" i="19"/>
  <c r="H39" i="19"/>
  <c r="F39" i="19"/>
  <c r="I38" i="19"/>
  <c r="H38" i="19"/>
  <c r="L38" i="19" s="1"/>
  <c r="F38" i="19"/>
  <c r="I37" i="19"/>
  <c r="H37" i="19"/>
  <c r="F37" i="19"/>
  <c r="I36" i="19"/>
  <c r="H36" i="19"/>
  <c r="L36" i="19" s="1"/>
  <c r="F36" i="19"/>
  <c r="I35" i="19"/>
  <c r="H35" i="19"/>
  <c r="F35" i="19"/>
  <c r="I34" i="19"/>
  <c r="H34" i="19"/>
  <c r="L34" i="19" s="1"/>
  <c r="F34" i="19"/>
  <c r="I33" i="19"/>
  <c r="H33" i="19"/>
  <c r="F33" i="19"/>
  <c r="I32" i="19"/>
  <c r="H32" i="19"/>
  <c r="L32" i="19" s="1"/>
  <c r="F32" i="19"/>
  <c r="I31" i="19"/>
  <c r="H31" i="19"/>
  <c r="F31" i="19"/>
  <c r="I30" i="19"/>
  <c r="H30" i="19"/>
  <c r="L30" i="19" s="1"/>
  <c r="F30" i="19"/>
  <c r="I29" i="19"/>
  <c r="H29" i="19"/>
  <c r="F29" i="19"/>
  <c r="I28" i="19"/>
  <c r="H28" i="19"/>
  <c r="L28" i="19" s="1"/>
  <c r="F28" i="19"/>
  <c r="I27" i="19"/>
  <c r="H27" i="19"/>
  <c r="F27" i="19"/>
  <c r="I26" i="19"/>
  <c r="H26" i="19"/>
  <c r="L26" i="19" s="1"/>
  <c r="F26" i="19"/>
  <c r="I25" i="19"/>
  <c r="H25" i="19"/>
  <c r="F25" i="19"/>
  <c r="I24" i="19"/>
  <c r="H24" i="19"/>
  <c r="L24" i="19" s="1"/>
  <c r="F24" i="19"/>
  <c r="I23" i="19"/>
  <c r="H23" i="19"/>
  <c r="F23" i="19"/>
  <c r="I22" i="19"/>
  <c r="H22" i="19"/>
  <c r="L22" i="19" s="1"/>
  <c r="F22" i="19"/>
  <c r="I21" i="19"/>
  <c r="H21" i="19"/>
  <c r="F21" i="19"/>
  <c r="I20" i="19"/>
  <c r="H20" i="19"/>
  <c r="L20" i="19" s="1"/>
  <c r="F20" i="19"/>
  <c r="I19" i="19"/>
  <c r="H19" i="19"/>
  <c r="F19" i="19"/>
  <c r="I18" i="19"/>
  <c r="H18" i="19"/>
  <c r="L18" i="19" s="1"/>
  <c r="F18" i="19"/>
  <c r="I17" i="19"/>
  <c r="H17" i="19"/>
  <c r="F17" i="19"/>
  <c r="J12" i="19"/>
  <c r="I12" i="19"/>
  <c r="H12" i="19"/>
  <c r="F12" i="19"/>
  <c r="J11" i="19"/>
  <c r="I11" i="19"/>
  <c r="H11" i="19"/>
  <c r="F11" i="19"/>
  <c r="J10" i="19"/>
  <c r="I10" i="19"/>
  <c r="H10" i="19"/>
  <c r="F10" i="19"/>
  <c r="L11" i="19" l="1"/>
  <c r="L12" i="19"/>
  <c r="L17" i="19"/>
  <c r="L21" i="19"/>
  <c r="L25" i="19"/>
  <c r="L29" i="19"/>
  <c r="L33" i="19"/>
  <c r="L37" i="19"/>
  <c r="L41" i="19"/>
  <c r="L45" i="19"/>
  <c r="L49" i="19"/>
  <c r="L53" i="19"/>
  <c r="L57" i="19"/>
  <c r="L61" i="19"/>
  <c r="L10" i="19"/>
  <c r="L19" i="19"/>
  <c r="L23" i="19"/>
  <c r="L27" i="19"/>
  <c r="L31" i="19"/>
  <c r="L35" i="19"/>
  <c r="L39" i="19"/>
  <c r="L43" i="19"/>
  <c r="L47" i="19"/>
  <c r="L51" i="19"/>
  <c r="L55" i="19"/>
  <c r="L59" i="19"/>
  <c r="L29" i="18"/>
  <c r="L28" i="18"/>
  <c r="L27" i="18"/>
  <c r="L26" i="18"/>
  <c r="L25" i="18"/>
  <c r="L24" i="18"/>
  <c r="L23" i="18"/>
  <c r="L22" i="18"/>
  <c r="L21" i="18"/>
  <c r="L20" i="18"/>
  <c r="L19" i="18"/>
  <c r="L14" i="18"/>
  <c r="L13" i="18"/>
  <c r="L12" i="18"/>
  <c r="L11" i="18"/>
  <c r="L10" i="18"/>
  <c r="I22" i="17" l="1"/>
  <c r="H22" i="17"/>
  <c r="L22" i="17" s="1"/>
  <c r="F22" i="17"/>
  <c r="I21" i="17"/>
  <c r="H21" i="17"/>
  <c r="F21" i="17"/>
  <c r="I20" i="17"/>
  <c r="H20" i="17"/>
  <c r="F20" i="17"/>
  <c r="I19" i="17"/>
  <c r="H19" i="17"/>
  <c r="F19" i="17"/>
  <c r="I18" i="17"/>
  <c r="H18" i="17"/>
  <c r="F18" i="17"/>
  <c r="L13" i="17"/>
  <c r="F13" i="17"/>
  <c r="L12" i="17"/>
  <c r="F12" i="17"/>
  <c r="L11" i="17"/>
  <c r="F11" i="17"/>
  <c r="L20" i="17" l="1"/>
  <c r="L19" i="17"/>
  <c r="L18" i="17"/>
  <c r="L21" i="17"/>
  <c r="J19" i="16" l="1"/>
  <c r="I19" i="16"/>
  <c r="H19" i="16"/>
  <c r="F19" i="16"/>
  <c r="J18" i="16"/>
  <c r="I18" i="16"/>
  <c r="H18" i="16"/>
  <c r="L18" i="16" s="1"/>
  <c r="F18" i="16"/>
  <c r="J17" i="16"/>
  <c r="I17" i="16"/>
  <c r="H17" i="16"/>
  <c r="F17" i="16"/>
  <c r="J16" i="16"/>
  <c r="I16" i="16"/>
  <c r="H16" i="16"/>
  <c r="F16" i="16"/>
  <c r="J15" i="16"/>
  <c r="I15" i="16"/>
  <c r="H15" i="16"/>
  <c r="F15" i="16"/>
  <c r="J14" i="16"/>
  <c r="I14" i="16"/>
  <c r="L14" i="16" s="1"/>
  <c r="H14" i="16"/>
  <c r="F14" i="16"/>
  <c r="J13" i="16"/>
  <c r="I13" i="16"/>
  <c r="H13" i="16"/>
  <c r="F13" i="16"/>
  <c r="J12" i="16"/>
  <c r="I12" i="16"/>
  <c r="H12" i="16"/>
  <c r="F12" i="16"/>
  <c r="J11" i="16"/>
  <c r="I11" i="16"/>
  <c r="H11" i="16"/>
  <c r="F11" i="16"/>
  <c r="L11" i="16" l="1"/>
  <c r="L13" i="16"/>
  <c r="L12" i="16"/>
  <c r="L15" i="16"/>
  <c r="L16" i="16"/>
  <c r="L17" i="16"/>
  <c r="L19" i="16"/>
  <c r="L12" i="15"/>
  <c r="F12" i="15"/>
  <c r="L11" i="15"/>
  <c r="F11" i="15"/>
  <c r="L11" i="14" l="1"/>
  <c r="F11" i="14"/>
  <c r="L10" i="14"/>
  <c r="F10" i="14"/>
  <c r="I94" i="13" l="1"/>
  <c r="H94" i="13"/>
  <c r="L94" i="13" s="1"/>
  <c r="F94" i="13"/>
  <c r="L93" i="13"/>
  <c r="F93" i="13"/>
  <c r="L92" i="13"/>
  <c r="F92" i="13"/>
  <c r="L91" i="13"/>
  <c r="F91" i="13"/>
  <c r="L90" i="13"/>
  <c r="F90" i="13"/>
  <c r="L89" i="13"/>
  <c r="F89" i="13"/>
  <c r="L88" i="13"/>
  <c r="F88" i="13"/>
  <c r="L87" i="13"/>
  <c r="F87" i="13"/>
  <c r="L86" i="13"/>
  <c r="F86" i="13"/>
  <c r="L85" i="13"/>
  <c r="F85" i="13"/>
  <c r="L84" i="13"/>
  <c r="F84" i="13"/>
  <c r="L83" i="13"/>
  <c r="F83" i="13"/>
  <c r="L82" i="13"/>
  <c r="F82" i="13"/>
  <c r="L81" i="13"/>
  <c r="F81" i="13"/>
  <c r="L80" i="13"/>
  <c r="F80" i="13"/>
  <c r="L79" i="13"/>
  <c r="F79" i="13"/>
  <c r="L78" i="13"/>
  <c r="F78" i="13"/>
  <c r="L77" i="13"/>
  <c r="F77" i="13"/>
  <c r="L76" i="13"/>
  <c r="F76" i="13"/>
  <c r="L75" i="13"/>
  <c r="F75" i="13"/>
  <c r="L74" i="13"/>
  <c r="F74" i="13"/>
  <c r="L73" i="13"/>
  <c r="F73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F25" i="13"/>
  <c r="I24" i="13"/>
  <c r="L24" i="13" s="1"/>
  <c r="F24" i="13"/>
  <c r="I23" i="13"/>
  <c r="L23" i="13" s="1"/>
  <c r="F23" i="13"/>
  <c r="I22" i="13"/>
  <c r="L22" i="13" s="1"/>
  <c r="F22" i="13"/>
  <c r="I21" i="13"/>
  <c r="L21" i="13" s="1"/>
  <c r="F21" i="13"/>
  <c r="I20" i="13"/>
  <c r="L20" i="13" s="1"/>
  <c r="F20" i="13"/>
  <c r="I19" i="13"/>
  <c r="L19" i="13" s="1"/>
  <c r="F19" i="13"/>
  <c r="I18" i="13"/>
  <c r="L18" i="13" s="1"/>
  <c r="F18" i="13"/>
  <c r="I17" i="13"/>
  <c r="L17" i="13" s="1"/>
  <c r="F17" i="13"/>
  <c r="I16" i="13"/>
  <c r="L16" i="13" s="1"/>
  <c r="F16" i="13"/>
  <c r="I15" i="13"/>
  <c r="L15" i="13" s="1"/>
  <c r="F15" i="13"/>
  <c r="I14" i="13"/>
  <c r="L14" i="13" s="1"/>
  <c r="F14" i="13"/>
  <c r="I13" i="13"/>
  <c r="L13" i="13" s="1"/>
  <c r="F13" i="13"/>
  <c r="I12" i="13"/>
  <c r="L12" i="13" s="1"/>
  <c r="F12" i="13"/>
  <c r="I11" i="13"/>
  <c r="L11" i="13" s="1"/>
  <c r="F11" i="13"/>
  <c r="I10" i="13"/>
  <c r="L10" i="13" s="1"/>
  <c r="F10" i="13"/>
  <c r="L22" i="12" l="1"/>
  <c r="F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L11" i="12"/>
  <c r="L24" i="11" l="1"/>
  <c r="F24" i="11"/>
  <c r="L23" i="11"/>
  <c r="F23" i="11"/>
  <c r="L22" i="11"/>
  <c r="F22" i="11"/>
  <c r="L21" i="11"/>
  <c r="F21" i="11"/>
  <c r="L20" i="11"/>
  <c r="F20" i="11"/>
  <c r="L15" i="11"/>
  <c r="F15" i="11"/>
  <c r="L14" i="11"/>
  <c r="F14" i="11"/>
  <c r="L13" i="11"/>
  <c r="F13" i="11"/>
  <c r="L12" i="11"/>
  <c r="F12" i="11"/>
  <c r="L11" i="11"/>
  <c r="F11" i="11"/>
  <c r="A1" i="11"/>
  <c r="L25" i="10" l="1"/>
  <c r="F25" i="10"/>
  <c r="L24" i="10"/>
  <c r="F24" i="10"/>
  <c r="L23" i="10"/>
  <c r="F23" i="10"/>
  <c r="L22" i="10"/>
  <c r="F22" i="10"/>
  <c r="L21" i="10"/>
  <c r="F21" i="10"/>
  <c r="L20" i="10"/>
  <c r="F20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J16" i="9" l="1"/>
  <c r="I16" i="9"/>
  <c r="H16" i="9"/>
  <c r="L16" i="9" s="1"/>
  <c r="F16" i="9"/>
  <c r="J11" i="9"/>
  <c r="I11" i="9"/>
  <c r="H11" i="9"/>
  <c r="L11" i="9" s="1"/>
  <c r="F11" i="9"/>
  <c r="J10" i="9"/>
  <c r="I10" i="9"/>
  <c r="H10" i="9"/>
  <c r="L10" i="9" s="1"/>
  <c r="F10" i="9"/>
  <c r="L161" i="8" l="1"/>
  <c r="F161" i="8"/>
  <c r="L160" i="8"/>
  <c r="F160" i="8"/>
  <c r="L159" i="8"/>
  <c r="F159" i="8"/>
  <c r="L158" i="8"/>
  <c r="F158" i="8"/>
  <c r="L157" i="8"/>
  <c r="F157" i="8"/>
  <c r="L156" i="8"/>
  <c r="F156" i="8"/>
  <c r="L155" i="8"/>
  <c r="F155" i="8"/>
  <c r="L154" i="8"/>
  <c r="F154" i="8"/>
  <c r="L153" i="8"/>
  <c r="F153" i="8"/>
  <c r="L152" i="8"/>
  <c r="F152" i="8"/>
  <c r="L151" i="8"/>
  <c r="F151" i="8"/>
  <c r="L150" i="8"/>
  <c r="F150" i="8"/>
  <c r="L149" i="8"/>
  <c r="F149" i="8"/>
  <c r="L148" i="8"/>
  <c r="F148" i="8"/>
  <c r="L147" i="8"/>
  <c r="F147" i="8"/>
  <c r="L146" i="8"/>
  <c r="F146" i="8"/>
  <c r="L145" i="8"/>
  <c r="F145" i="8"/>
  <c r="L144" i="8"/>
  <c r="F144" i="8"/>
  <c r="L143" i="8"/>
  <c r="F143" i="8"/>
  <c r="L142" i="8"/>
  <c r="F142" i="8"/>
  <c r="L141" i="8"/>
  <c r="F141" i="8"/>
  <c r="L140" i="8"/>
  <c r="F140" i="8"/>
  <c r="L139" i="8"/>
  <c r="F139" i="8"/>
  <c r="L138" i="8"/>
  <c r="F138" i="8"/>
  <c r="L137" i="8"/>
  <c r="F137" i="8"/>
  <c r="L136" i="8"/>
  <c r="F136" i="8"/>
  <c r="L135" i="8"/>
  <c r="F135" i="8"/>
  <c r="L134" i="8"/>
  <c r="F134" i="8"/>
  <c r="J133" i="8"/>
  <c r="L133" i="8" s="1"/>
  <c r="F133" i="8"/>
  <c r="K132" i="8"/>
  <c r="L132" i="8" s="1"/>
  <c r="F132" i="8"/>
  <c r="L131" i="8"/>
  <c r="F131" i="8"/>
  <c r="L130" i="8"/>
  <c r="F130" i="8"/>
  <c r="L129" i="8"/>
  <c r="F129" i="8"/>
  <c r="L128" i="8"/>
  <c r="F128" i="8"/>
  <c r="L127" i="8"/>
  <c r="F127" i="8"/>
  <c r="L126" i="8"/>
  <c r="F126" i="8"/>
  <c r="L125" i="8"/>
  <c r="F125" i="8"/>
  <c r="L124" i="8"/>
  <c r="F124" i="8"/>
  <c r="L123" i="8"/>
  <c r="F123" i="8"/>
  <c r="L122" i="8"/>
  <c r="F122" i="8"/>
  <c r="L121" i="8"/>
  <c r="F121" i="8"/>
  <c r="L120" i="8"/>
  <c r="F120" i="8"/>
  <c r="L119" i="8"/>
  <c r="F119" i="8"/>
  <c r="L118" i="8"/>
  <c r="F118" i="8"/>
  <c r="L117" i="8"/>
  <c r="F117" i="8"/>
  <c r="L116" i="8"/>
  <c r="F116" i="8"/>
  <c r="L115" i="8"/>
  <c r="F115" i="8"/>
  <c r="L114" i="8"/>
  <c r="F114" i="8"/>
  <c r="L113" i="8"/>
  <c r="F113" i="8"/>
  <c r="L112" i="8"/>
  <c r="F112" i="8"/>
  <c r="L111" i="8"/>
  <c r="F111" i="8"/>
  <c r="L110" i="8"/>
  <c r="F110" i="8"/>
  <c r="L109" i="8"/>
  <c r="F109" i="8"/>
  <c r="L108" i="8"/>
  <c r="F108" i="8"/>
  <c r="L107" i="8"/>
  <c r="F107" i="8"/>
  <c r="L106" i="8"/>
  <c r="F106" i="8"/>
  <c r="L105" i="8"/>
  <c r="F105" i="8"/>
  <c r="L104" i="8"/>
  <c r="F104" i="8"/>
  <c r="L103" i="8"/>
  <c r="F103" i="8"/>
  <c r="L102" i="8"/>
  <c r="F102" i="8"/>
  <c r="L101" i="8"/>
  <c r="F101" i="8"/>
  <c r="L100" i="8"/>
  <c r="F100" i="8"/>
  <c r="L99" i="8"/>
  <c r="F99" i="8"/>
  <c r="L98" i="8"/>
  <c r="F98" i="8"/>
  <c r="L97" i="8"/>
  <c r="F97" i="8"/>
  <c r="L96" i="8"/>
  <c r="F96" i="8"/>
  <c r="L95" i="8"/>
  <c r="F95" i="8"/>
  <c r="L94" i="8"/>
  <c r="F94" i="8"/>
  <c r="L93" i="8"/>
  <c r="F93" i="8"/>
  <c r="L92" i="8"/>
  <c r="F92" i="8"/>
  <c r="L91" i="8"/>
  <c r="F91" i="8"/>
  <c r="L90" i="8"/>
  <c r="F90" i="8"/>
  <c r="L89" i="8"/>
  <c r="F89" i="8"/>
  <c r="L88" i="8"/>
  <c r="F88" i="8"/>
  <c r="L87" i="8"/>
  <c r="F87" i="8"/>
  <c r="L86" i="8"/>
  <c r="F86" i="8"/>
  <c r="L85" i="8"/>
  <c r="F85" i="8"/>
  <c r="L84" i="8"/>
  <c r="F84" i="8"/>
  <c r="L83" i="8"/>
  <c r="F83" i="8"/>
  <c r="L82" i="8"/>
  <c r="F82" i="8"/>
  <c r="L81" i="8"/>
  <c r="F81" i="8"/>
  <c r="L80" i="8"/>
  <c r="F80" i="8"/>
  <c r="L79" i="8"/>
  <c r="F79" i="8"/>
  <c r="L78" i="8"/>
  <c r="F78" i="8"/>
  <c r="L77" i="8"/>
  <c r="F77" i="8"/>
  <c r="L76" i="8"/>
  <c r="F76" i="8"/>
  <c r="L75" i="8"/>
  <c r="F75" i="8"/>
  <c r="L74" i="8"/>
  <c r="F74" i="8"/>
  <c r="L73" i="8"/>
  <c r="F73" i="8"/>
  <c r="L72" i="8"/>
  <c r="F72" i="8"/>
  <c r="L71" i="8"/>
  <c r="F71" i="8"/>
  <c r="L70" i="8"/>
  <c r="F70" i="8"/>
  <c r="L69" i="8"/>
  <c r="F69" i="8"/>
  <c r="L68" i="8"/>
  <c r="F68" i="8"/>
  <c r="L67" i="8"/>
  <c r="F67" i="8"/>
  <c r="L66" i="8"/>
  <c r="F66" i="8"/>
  <c r="L65" i="8"/>
  <c r="F65" i="8"/>
  <c r="L64" i="8"/>
  <c r="F64" i="8"/>
  <c r="L63" i="8"/>
  <c r="F63" i="8"/>
  <c r="L62" i="8"/>
  <c r="F62" i="8"/>
  <c r="L61" i="8"/>
  <c r="F61" i="8"/>
  <c r="L60" i="8"/>
  <c r="K60" i="8"/>
  <c r="F60" i="8"/>
  <c r="K59" i="8"/>
  <c r="L59" i="8" s="1"/>
  <c r="F59" i="8"/>
  <c r="K58" i="8"/>
  <c r="L58" i="8" s="1"/>
  <c r="F58" i="8"/>
  <c r="K57" i="8"/>
  <c r="L57" i="8" s="1"/>
  <c r="F57" i="8"/>
  <c r="L56" i="8"/>
  <c r="K56" i="8"/>
  <c r="F56" i="8"/>
  <c r="K55" i="8"/>
  <c r="L55" i="8" s="1"/>
  <c r="F55" i="8"/>
  <c r="K54" i="8"/>
  <c r="L54" i="8" s="1"/>
  <c r="F54" i="8"/>
  <c r="K53" i="8"/>
  <c r="L53" i="8" s="1"/>
  <c r="F53" i="8"/>
  <c r="L52" i="8"/>
  <c r="K52" i="8"/>
  <c r="F52" i="8"/>
  <c r="K51" i="8"/>
  <c r="L51" i="8" s="1"/>
  <c r="F51" i="8"/>
  <c r="K50" i="8"/>
  <c r="L50" i="8" s="1"/>
  <c r="F50" i="8"/>
  <c r="K49" i="8"/>
  <c r="L49" i="8" s="1"/>
  <c r="F49" i="8"/>
  <c r="L48" i="8"/>
  <c r="K48" i="8"/>
  <c r="F48" i="8"/>
  <c r="K47" i="8"/>
  <c r="L47" i="8" s="1"/>
  <c r="F47" i="8"/>
  <c r="K46" i="8"/>
  <c r="L46" i="8" s="1"/>
  <c r="F46" i="8"/>
  <c r="K45" i="8"/>
  <c r="L45" i="8" s="1"/>
  <c r="F45" i="8"/>
  <c r="L44" i="8"/>
  <c r="K44" i="8"/>
  <c r="F44" i="8"/>
  <c r="K43" i="8"/>
  <c r="L43" i="8" s="1"/>
  <c r="F43" i="8"/>
  <c r="K42" i="8"/>
  <c r="L42" i="8" s="1"/>
  <c r="F42" i="8"/>
  <c r="K41" i="8"/>
  <c r="L41" i="8" s="1"/>
  <c r="F41" i="8"/>
  <c r="L40" i="8"/>
  <c r="K40" i="8"/>
  <c r="F40" i="8"/>
  <c r="K39" i="8"/>
  <c r="L39" i="8" s="1"/>
  <c r="F39" i="8"/>
  <c r="K38" i="8"/>
  <c r="L38" i="8" s="1"/>
  <c r="F38" i="8"/>
  <c r="K37" i="8"/>
  <c r="L37" i="8" s="1"/>
  <c r="F37" i="8"/>
  <c r="L36" i="8"/>
  <c r="K36" i="8"/>
  <c r="F36" i="8"/>
  <c r="K35" i="8"/>
  <c r="L35" i="8" s="1"/>
  <c r="F35" i="8"/>
  <c r="K34" i="8"/>
  <c r="L34" i="8" s="1"/>
  <c r="F34" i="8"/>
  <c r="L33" i="8"/>
  <c r="K33" i="8"/>
  <c r="F33" i="8"/>
  <c r="K32" i="8"/>
  <c r="L32" i="8" s="1"/>
  <c r="F32" i="8"/>
  <c r="K31" i="8"/>
  <c r="L31" i="8" s="1"/>
  <c r="F31" i="8"/>
  <c r="K30" i="8"/>
  <c r="L30" i="8" s="1"/>
  <c r="F30" i="8"/>
  <c r="L29" i="8"/>
  <c r="F29" i="8"/>
  <c r="L24" i="8"/>
  <c r="F24" i="8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L12" i="8"/>
  <c r="F12" i="8"/>
  <c r="H11" i="8"/>
  <c r="L11" i="8" s="1"/>
  <c r="F11" i="8"/>
  <c r="K10" i="8"/>
  <c r="L10" i="8" s="1"/>
  <c r="F10" i="8"/>
  <c r="J123" i="7"/>
  <c r="L123" i="7" s="1"/>
  <c r="F123" i="7"/>
  <c r="J122" i="7"/>
  <c r="L122" i="7" s="1"/>
  <c r="F122" i="7"/>
  <c r="J121" i="7"/>
  <c r="L121" i="7" s="1"/>
  <c r="F121" i="7"/>
  <c r="J120" i="7"/>
  <c r="L120" i="7" s="1"/>
  <c r="F120" i="7"/>
  <c r="J119" i="7"/>
  <c r="L119" i="7" s="1"/>
  <c r="F119" i="7"/>
  <c r="L118" i="7"/>
  <c r="J118" i="7"/>
  <c r="F118" i="7"/>
  <c r="J117" i="7"/>
  <c r="L117" i="7" s="1"/>
  <c r="F117" i="7"/>
  <c r="J116" i="7"/>
  <c r="L116" i="7" s="1"/>
  <c r="F116" i="7"/>
  <c r="J115" i="7"/>
  <c r="L115" i="7" s="1"/>
  <c r="F115" i="7"/>
  <c r="J114" i="7"/>
  <c r="L114" i="7" s="1"/>
  <c r="F114" i="7"/>
  <c r="J113" i="7"/>
  <c r="L113" i="7" s="1"/>
  <c r="F113" i="7"/>
  <c r="J112" i="7"/>
  <c r="L112" i="7" s="1"/>
  <c r="F112" i="7"/>
  <c r="J111" i="7"/>
  <c r="L111" i="7" s="1"/>
  <c r="F111" i="7"/>
  <c r="J110" i="7"/>
  <c r="L110" i="7" s="1"/>
  <c r="F110" i="7"/>
  <c r="J109" i="7"/>
  <c r="L109" i="7" s="1"/>
  <c r="F109" i="7"/>
  <c r="L108" i="7"/>
  <c r="J108" i="7"/>
  <c r="F108" i="7"/>
  <c r="J107" i="7"/>
  <c r="L107" i="7" s="1"/>
  <c r="F107" i="7"/>
  <c r="J106" i="7"/>
  <c r="L106" i="7" s="1"/>
  <c r="F106" i="7"/>
  <c r="J105" i="7"/>
  <c r="L105" i="7" s="1"/>
  <c r="F105" i="7"/>
  <c r="J104" i="7"/>
  <c r="L104" i="7" s="1"/>
  <c r="F104" i="7"/>
  <c r="J103" i="7"/>
  <c r="L103" i="7" s="1"/>
  <c r="F103" i="7"/>
  <c r="J102" i="7"/>
  <c r="L102" i="7" s="1"/>
  <c r="F102" i="7"/>
  <c r="J101" i="7"/>
  <c r="L101" i="7" s="1"/>
  <c r="F101" i="7"/>
  <c r="J100" i="7"/>
  <c r="L100" i="7" s="1"/>
  <c r="F100" i="7"/>
  <c r="J99" i="7"/>
  <c r="L99" i="7" s="1"/>
  <c r="F99" i="7"/>
  <c r="L98" i="7"/>
  <c r="J98" i="7"/>
  <c r="F98" i="7"/>
  <c r="J97" i="7"/>
  <c r="L97" i="7" s="1"/>
  <c r="F97" i="7"/>
  <c r="J96" i="7"/>
  <c r="L96" i="7" s="1"/>
  <c r="F96" i="7"/>
  <c r="J95" i="7"/>
  <c r="L95" i="7" s="1"/>
  <c r="F95" i="7"/>
  <c r="J94" i="7"/>
  <c r="L94" i="7" s="1"/>
  <c r="F94" i="7"/>
  <c r="J93" i="7"/>
  <c r="L93" i="7" s="1"/>
  <c r="F93" i="7"/>
  <c r="J92" i="7"/>
  <c r="L92" i="7" s="1"/>
  <c r="F92" i="7"/>
  <c r="J91" i="7"/>
  <c r="L91" i="7" s="1"/>
  <c r="F91" i="7"/>
  <c r="J90" i="7"/>
  <c r="L90" i="7" s="1"/>
  <c r="F90" i="7"/>
  <c r="J89" i="7"/>
  <c r="L89" i="7" s="1"/>
  <c r="F89" i="7"/>
  <c r="L88" i="7"/>
  <c r="J88" i="7"/>
  <c r="F88" i="7"/>
  <c r="J87" i="7"/>
  <c r="L87" i="7" s="1"/>
  <c r="F87" i="7"/>
  <c r="J86" i="7"/>
  <c r="L86" i="7" s="1"/>
  <c r="F86" i="7"/>
  <c r="J85" i="7"/>
  <c r="L85" i="7" s="1"/>
  <c r="F85" i="7"/>
  <c r="J84" i="7"/>
  <c r="L84" i="7" s="1"/>
  <c r="F84" i="7"/>
  <c r="J83" i="7"/>
  <c r="L83" i="7" s="1"/>
  <c r="F83" i="7"/>
  <c r="L82" i="7"/>
  <c r="J82" i="7"/>
  <c r="F82" i="7"/>
  <c r="J81" i="7"/>
  <c r="L81" i="7" s="1"/>
  <c r="F81" i="7"/>
  <c r="J80" i="7"/>
  <c r="L80" i="7" s="1"/>
  <c r="F80" i="7"/>
  <c r="L79" i="7"/>
  <c r="F79" i="7"/>
  <c r="L78" i="7"/>
  <c r="F78" i="7"/>
  <c r="J77" i="7"/>
  <c r="L77" i="7" s="1"/>
  <c r="F77" i="7"/>
  <c r="J76" i="7"/>
  <c r="L76" i="7" s="1"/>
  <c r="F76" i="7"/>
  <c r="J75" i="7"/>
  <c r="L75" i="7" s="1"/>
  <c r="F75" i="7"/>
  <c r="J74" i="7"/>
  <c r="L74" i="7" s="1"/>
  <c r="F74" i="7"/>
  <c r="L73" i="7"/>
  <c r="F73" i="7"/>
  <c r="L72" i="7"/>
  <c r="F72" i="7"/>
  <c r="J71" i="7"/>
  <c r="L71" i="7" s="1"/>
  <c r="F71" i="7"/>
  <c r="L70" i="7"/>
  <c r="J70" i="7"/>
  <c r="F70" i="7"/>
  <c r="J69" i="7"/>
  <c r="L69" i="7" s="1"/>
  <c r="F69" i="7"/>
  <c r="J68" i="7"/>
  <c r="L68" i="7" s="1"/>
  <c r="F68" i="7"/>
  <c r="J67" i="7"/>
  <c r="L67" i="7" s="1"/>
  <c r="F67" i="7"/>
  <c r="J66" i="7"/>
  <c r="L66" i="7" s="1"/>
  <c r="F66" i="7"/>
  <c r="J65" i="7"/>
  <c r="L65" i="7" s="1"/>
  <c r="F65" i="7"/>
  <c r="J64" i="7"/>
  <c r="L64" i="7" s="1"/>
  <c r="F64" i="7"/>
  <c r="J63" i="7"/>
  <c r="L63" i="7" s="1"/>
  <c r="F63" i="7"/>
  <c r="J62" i="7"/>
  <c r="L62" i="7" s="1"/>
  <c r="F62" i="7"/>
  <c r="J61" i="7"/>
  <c r="L61" i="7" s="1"/>
  <c r="F61" i="7"/>
  <c r="L60" i="7"/>
  <c r="J60" i="7"/>
  <c r="F60" i="7"/>
  <c r="J59" i="7"/>
  <c r="L59" i="7" s="1"/>
  <c r="F59" i="7"/>
  <c r="J58" i="7"/>
  <c r="L58" i="7" s="1"/>
  <c r="F58" i="7"/>
  <c r="J57" i="7"/>
  <c r="L57" i="7" s="1"/>
  <c r="F57" i="7"/>
  <c r="J56" i="7"/>
  <c r="L56" i="7" s="1"/>
  <c r="F56" i="7"/>
  <c r="J55" i="7"/>
  <c r="L55" i="7" s="1"/>
  <c r="F55" i="7"/>
  <c r="L54" i="7"/>
  <c r="J54" i="7"/>
  <c r="F54" i="7"/>
  <c r="J53" i="7"/>
  <c r="L53" i="7" s="1"/>
  <c r="F53" i="7"/>
  <c r="J52" i="7"/>
  <c r="L52" i="7" s="1"/>
  <c r="F52" i="7"/>
  <c r="J51" i="7"/>
  <c r="L51" i="7" s="1"/>
  <c r="F51" i="7"/>
  <c r="J50" i="7"/>
  <c r="L50" i="7" s="1"/>
  <c r="F50" i="7"/>
  <c r="J49" i="7"/>
  <c r="L49" i="7" s="1"/>
  <c r="F49" i="7"/>
  <c r="J48" i="7"/>
  <c r="L48" i="7" s="1"/>
  <c r="F48" i="7"/>
  <c r="J47" i="7"/>
  <c r="L47" i="7" s="1"/>
  <c r="F47" i="7"/>
  <c r="L46" i="7"/>
  <c r="J46" i="7"/>
  <c r="F46" i="7"/>
  <c r="J45" i="7"/>
  <c r="L45" i="7" s="1"/>
  <c r="F45" i="7"/>
  <c r="J44" i="7"/>
  <c r="L44" i="7" s="1"/>
  <c r="F44" i="7"/>
  <c r="J43" i="7"/>
  <c r="L43" i="7" s="1"/>
  <c r="F43" i="7"/>
  <c r="J42" i="7"/>
  <c r="L42" i="7" s="1"/>
  <c r="F42" i="7"/>
  <c r="J41" i="7"/>
  <c r="L41" i="7" s="1"/>
  <c r="F41" i="7"/>
  <c r="J40" i="7"/>
  <c r="L40" i="7" s="1"/>
  <c r="F40" i="7"/>
  <c r="J39" i="7"/>
  <c r="L39" i="7" s="1"/>
  <c r="F39" i="7"/>
  <c r="L38" i="7"/>
  <c r="J38" i="7"/>
  <c r="F38" i="7"/>
  <c r="J37" i="7"/>
  <c r="L37" i="7" s="1"/>
  <c r="F37" i="7"/>
  <c r="J36" i="7"/>
  <c r="L36" i="7" s="1"/>
  <c r="F36" i="7"/>
  <c r="J35" i="7"/>
  <c r="L35" i="7" s="1"/>
  <c r="F35" i="7"/>
  <c r="J34" i="7"/>
  <c r="L34" i="7" s="1"/>
  <c r="F34" i="7"/>
  <c r="J33" i="7"/>
  <c r="L33" i="7" s="1"/>
  <c r="F33" i="7"/>
  <c r="J32" i="7"/>
  <c r="L32" i="7" s="1"/>
  <c r="F32" i="7"/>
  <c r="J31" i="7"/>
  <c r="L31" i="7" s="1"/>
  <c r="F31" i="7"/>
  <c r="L30" i="7"/>
  <c r="J30" i="7"/>
  <c r="F30" i="7"/>
  <c r="J29" i="7"/>
  <c r="L29" i="7" s="1"/>
  <c r="F29" i="7"/>
  <c r="J28" i="7"/>
  <c r="L28" i="7" s="1"/>
  <c r="F28" i="7"/>
  <c r="J27" i="7"/>
  <c r="L27" i="7" s="1"/>
  <c r="F27" i="7"/>
  <c r="J26" i="7"/>
  <c r="L26" i="7" s="1"/>
  <c r="F26" i="7"/>
  <c r="J25" i="7"/>
  <c r="L25" i="7" s="1"/>
  <c r="F25" i="7"/>
  <c r="J24" i="7"/>
  <c r="L24" i="7" s="1"/>
  <c r="F24" i="7"/>
  <c r="J23" i="7"/>
  <c r="L23" i="7" s="1"/>
  <c r="F23" i="7"/>
  <c r="L18" i="7"/>
  <c r="F18" i="7"/>
  <c r="L17" i="7"/>
  <c r="F17" i="7"/>
  <c r="L16" i="7"/>
  <c r="F16" i="7"/>
  <c r="L15" i="7"/>
  <c r="F15" i="7"/>
  <c r="L14" i="7"/>
  <c r="J14" i="7"/>
  <c r="F14" i="7"/>
  <c r="J13" i="7"/>
  <c r="L13" i="7" s="1"/>
  <c r="F13" i="7"/>
  <c r="L12" i="7"/>
  <c r="F12" i="7"/>
  <c r="L11" i="7"/>
  <c r="F11" i="7"/>
  <c r="L10" i="7"/>
  <c r="F10" i="7"/>
  <c r="J90" i="6" l="1"/>
  <c r="I90" i="6"/>
  <c r="H90" i="6"/>
  <c r="L90" i="6" s="1"/>
  <c r="F90" i="6"/>
  <c r="J89" i="6"/>
  <c r="I89" i="6"/>
  <c r="H89" i="6"/>
  <c r="F89" i="6"/>
  <c r="J88" i="6"/>
  <c r="I88" i="6"/>
  <c r="H88" i="6"/>
  <c r="L88" i="6" s="1"/>
  <c r="F88" i="6"/>
  <c r="J87" i="6"/>
  <c r="I87" i="6"/>
  <c r="H87" i="6"/>
  <c r="L87" i="6" s="1"/>
  <c r="F87" i="6"/>
  <c r="J86" i="6"/>
  <c r="I86" i="6"/>
  <c r="H86" i="6"/>
  <c r="L86" i="6" s="1"/>
  <c r="F86" i="6"/>
  <c r="J85" i="6"/>
  <c r="I85" i="6"/>
  <c r="H85" i="6"/>
  <c r="F85" i="6"/>
  <c r="J84" i="6"/>
  <c r="I84" i="6"/>
  <c r="H84" i="6"/>
  <c r="L84" i="6" s="1"/>
  <c r="F84" i="6"/>
  <c r="J83" i="6"/>
  <c r="I83" i="6"/>
  <c r="H83" i="6"/>
  <c r="L83" i="6" s="1"/>
  <c r="F83" i="6"/>
  <c r="J82" i="6"/>
  <c r="I82" i="6"/>
  <c r="H82" i="6"/>
  <c r="F82" i="6"/>
  <c r="J81" i="6"/>
  <c r="I81" i="6"/>
  <c r="H81" i="6"/>
  <c r="F81" i="6"/>
  <c r="J80" i="6"/>
  <c r="I80" i="6"/>
  <c r="H80" i="6"/>
  <c r="F80" i="6"/>
  <c r="J79" i="6"/>
  <c r="L79" i="6" s="1"/>
  <c r="I79" i="6"/>
  <c r="H79" i="6"/>
  <c r="F79" i="6"/>
  <c r="J78" i="6"/>
  <c r="I78" i="6"/>
  <c r="H78" i="6"/>
  <c r="F78" i="6"/>
  <c r="J77" i="6"/>
  <c r="I77" i="6"/>
  <c r="H77" i="6"/>
  <c r="F77" i="6"/>
  <c r="J76" i="6"/>
  <c r="I76" i="6"/>
  <c r="H76" i="6"/>
  <c r="F76" i="6"/>
  <c r="L75" i="6"/>
  <c r="J75" i="6"/>
  <c r="I75" i="6"/>
  <c r="H75" i="6"/>
  <c r="F75" i="6"/>
  <c r="J74" i="6"/>
  <c r="I74" i="6"/>
  <c r="H74" i="6"/>
  <c r="L74" i="6" s="1"/>
  <c r="F74" i="6"/>
  <c r="J73" i="6"/>
  <c r="I73" i="6"/>
  <c r="H73" i="6"/>
  <c r="L73" i="6" s="1"/>
  <c r="F73" i="6"/>
  <c r="J72" i="6"/>
  <c r="I72" i="6"/>
  <c r="H72" i="6"/>
  <c r="L72" i="6" s="1"/>
  <c r="F72" i="6"/>
  <c r="J71" i="6"/>
  <c r="I71" i="6"/>
  <c r="H71" i="6"/>
  <c r="L71" i="6" s="1"/>
  <c r="F71" i="6"/>
  <c r="J70" i="6"/>
  <c r="I70" i="6"/>
  <c r="H70" i="6"/>
  <c r="L70" i="6" s="1"/>
  <c r="F70" i="6"/>
  <c r="J69" i="6"/>
  <c r="I69" i="6"/>
  <c r="H69" i="6"/>
  <c r="L69" i="6" s="1"/>
  <c r="F69" i="6"/>
  <c r="J68" i="6"/>
  <c r="I68" i="6"/>
  <c r="H68" i="6"/>
  <c r="L68" i="6" s="1"/>
  <c r="F68" i="6"/>
  <c r="J67" i="6"/>
  <c r="I67" i="6"/>
  <c r="H67" i="6"/>
  <c r="L67" i="6" s="1"/>
  <c r="F67" i="6"/>
  <c r="I62" i="6"/>
  <c r="L62" i="6" s="1"/>
  <c r="H62" i="6"/>
  <c r="I61" i="6"/>
  <c r="H61" i="6"/>
  <c r="L61" i="6" s="1"/>
  <c r="I60" i="6"/>
  <c r="H60" i="6"/>
  <c r="L60" i="6" s="1"/>
  <c r="I59" i="6"/>
  <c r="H59" i="6"/>
  <c r="L59" i="6" s="1"/>
  <c r="I58" i="6"/>
  <c r="H58" i="6"/>
  <c r="L58" i="6" s="1"/>
  <c r="L57" i="6"/>
  <c r="I57" i="6"/>
  <c r="H57" i="6"/>
  <c r="I56" i="6"/>
  <c r="H56" i="6"/>
  <c r="L56" i="6" s="1"/>
  <c r="I55" i="6"/>
  <c r="H55" i="6"/>
  <c r="L55" i="6" s="1"/>
  <c r="I54" i="6"/>
  <c r="L54" i="6" s="1"/>
  <c r="H54" i="6"/>
  <c r="I53" i="6"/>
  <c r="H53" i="6"/>
  <c r="L53" i="6" s="1"/>
  <c r="I52" i="6"/>
  <c r="H52" i="6"/>
  <c r="L52" i="6" s="1"/>
  <c r="I51" i="6"/>
  <c r="H51" i="6"/>
  <c r="L51" i="6" s="1"/>
  <c r="I50" i="6"/>
  <c r="H50" i="6"/>
  <c r="L50" i="6" s="1"/>
  <c r="L49" i="6"/>
  <c r="I49" i="6"/>
  <c r="H49" i="6"/>
  <c r="I48" i="6"/>
  <c r="H48" i="6"/>
  <c r="L48" i="6" s="1"/>
  <c r="I47" i="6"/>
  <c r="H47" i="6"/>
  <c r="L47" i="6" s="1"/>
  <c r="I46" i="6"/>
  <c r="L46" i="6" s="1"/>
  <c r="H46" i="6"/>
  <c r="I45" i="6"/>
  <c r="H45" i="6"/>
  <c r="L45" i="6" s="1"/>
  <c r="I44" i="6"/>
  <c r="H44" i="6"/>
  <c r="L44" i="6" s="1"/>
  <c r="I43" i="6"/>
  <c r="H43" i="6"/>
  <c r="L43" i="6" s="1"/>
  <c r="I42" i="6"/>
  <c r="H42" i="6"/>
  <c r="L42" i="6" s="1"/>
  <c r="L41" i="6"/>
  <c r="I41" i="6"/>
  <c r="H41" i="6"/>
  <c r="I40" i="6"/>
  <c r="H40" i="6"/>
  <c r="L40" i="6" s="1"/>
  <c r="I39" i="6"/>
  <c r="H39" i="6"/>
  <c r="L39" i="6" s="1"/>
  <c r="I38" i="6"/>
  <c r="L38" i="6" s="1"/>
  <c r="H38" i="6"/>
  <c r="I37" i="6"/>
  <c r="H37" i="6"/>
  <c r="L37" i="6" s="1"/>
  <c r="I36" i="6"/>
  <c r="H36" i="6"/>
  <c r="L36" i="6" s="1"/>
  <c r="I35" i="6"/>
  <c r="H35" i="6"/>
  <c r="L35" i="6" s="1"/>
  <c r="I34" i="6"/>
  <c r="H34" i="6"/>
  <c r="L34" i="6" s="1"/>
  <c r="L33" i="6"/>
  <c r="I33" i="6"/>
  <c r="H33" i="6"/>
  <c r="I32" i="6"/>
  <c r="H32" i="6"/>
  <c r="L32" i="6" s="1"/>
  <c r="I31" i="6"/>
  <c r="H31" i="6"/>
  <c r="L31" i="6" s="1"/>
  <c r="I30" i="6"/>
  <c r="L30" i="6" s="1"/>
  <c r="H30" i="6"/>
  <c r="I29" i="6"/>
  <c r="H29" i="6"/>
  <c r="L29" i="6" s="1"/>
  <c r="I28" i="6"/>
  <c r="H28" i="6"/>
  <c r="L28" i="6" s="1"/>
  <c r="I27" i="6"/>
  <c r="H27" i="6"/>
  <c r="L27" i="6" s="1"/>
  <c r="I26" i="6"/>
  <c r="H26" i="6"/>
  <c r="L26" i="6" s="1"/>
  <c r="L25" i="6"/>
  <c r="I25" i="6"/>
  <c r="H25" i="6"/>
  <c r="I24" i="6"/>
  <c r="H24" i="6"/>
  <c r="L24" i="6" s="1"/>
  <c r="I23" i="6"/>
  <c r="H23" i="6"/>
  <c r="L23" i="6" s="1"/>
  <c r="I22" i="6"/>
  <c r="L22" i="6" s="1"/>
  <c r="H22" i="6"/>
  <c r="I21" i="6"/>
  <c r="H21" i="6"/>
  <c r="L21" i="6" s="1"/>
  <c r="I20" i="6"/>
  <c r="H20" i="6"/>
  <c r="L20" i="6" s="1"/>
  <c r="I19" i="6"/>
  <c r="H19" i="6"/>
  <c r="L19" i="6" s="1"/>
  <c r="I18" i="6"/>
  <c r="H18" i="6"/>
  <c r="L18" i="6" s="1"/>
  <c r="L17" i="6"/>
  <c r="I17" i="6"/>
  <c r="H17" i="6"/>
  <c r="I16" i="6"/>
  <c r="H16" i="6"/>
  <c r="L16" i="6" s="1"/>
  <c r="I15" i="6"/>
  <c r="H15" i="6"/>
  <c r="L15" i="6" s="1"/>
  <c r="I14" i="6"/>
  <c r="L14" i="6" s="1"/>
  <c r="H14" i="6"/>
  <c r="J13" i="6"/>
  <c r="I13" i="6"/>
  <c r="L13" i="6" s="1"/>
  <c r="H13" i="6"/>
  <c r="F13" i="6"/>
  <c r="J12" i="6"/>
  <c r="I12" i="6"/>
  <c r="H12" i="6"/>
  <c r="F12" i="6"/>
  <c r="J11" i="6"/>
  <c r="I11" i="6"/>
  <c r="H11" i="6"/>
  <c r="F11" i="6"/>
  <c r="J10" i="6"/>
  <c r="I10" i="6"/>
  <c r="H10" i="6"/>
  <c r="F10" i="6"/>
  <c r="L85" i="6" l="1"/>
  <c r="L76" i="6"/>
  <c r="L77" i="6"/>
  <c r="L78" i="6"/>
  <c r="L89" i="6"/>
  <c r="L10" i="6"/>
  <c r="L11" i="6"/>
  <c r="L12" i="6"/>
  <c r="L80" i="6"/>
  <c r="L81" i="6"/>
  <c r="L82" i="6"/>
  <c r="J29" i="5"/>
  <c r="I29" i="5"/>
  <c r="H29" i="5"/>
  <c r="F29" i="5"/>
  <c r="J28" i="5"/>
  <c r="I28" i="5"/>
  <c r="H28" i="5"/>
  <c r="F28" i="5"/>
  <c r="J27" i="5"/>
  <c r="I27" i="5"/>
  <c r="H27" i="5"/>
  <c r="F27" i="5"/>
  <c r="J26" i="5"/>
  <c r="I26" i="5"/>
  <c r="H26" i="5"/>
  <c r="F26" i="5"/>
  <c r="J25" i="5"/>
  <c r="I25" i="5"/>
  <c r="H25" i="5"/>
  <c r="F25" i="5"/>
  <c r="J24" i="5"/>
  <c r="I24" i="5"/>
  <c r="H24" i="5"/>
  <c r="F24" i="5"/>
  <c r="J23" i="5"/>
  <c r="I23" i="5"/>
  <c r="H23" i="5"/>
  <c r="F23" i="5"/>
  <c r="J22" i="5"/>
  <c r="I22" i="5"/>
  <c r="H22" i="5"/>
  <c r="F22" i="5"/>
  <c r="J21" i="5"/>
  <c r="I21" i="5"/>
  <c r="H21" i="5"/>
  <c r="F21" i="5"/>
  <c r="J20" i="5"/>
  <c r="I20" i="5"/>
  <c r="H20" i="5"/>
  <c r="F20" i="5"/>
  <c r="J19" i="5"/>
  <c r="I19" i="5"/>
  <c r="H19" i="5"/>
  <c r="F19" i="5"/>
  <c r="J18" i="5"/>
  <c r="I18" i="5"/>
  <c r="H18" i="5"/>
  <c r="F18" i="5"/>
  <c r="J17" i="5"/>
  <c r="I17" i="5"/>
  <c r="H17" i="5"/>
  <c r="F17" i="5"/>
  <c r="J12" i="5"/>
  <c r="L12" i="5" s="1"/>
  <c r="I12" i="5"/>
  <c r="H12" i="5"/>
  <c r="F12" i="5"/>
  <c r="L11" i="5"/>
  <c r="J11" i="5"/>
  <c r="I11" i="5"/>
  <c r="H11" i="5"/>
  <c r="F11" i="5"/>
  <c r="J10" i="5"/>
  <c r="I10" i="5"/>
  <c r="H10" i="5"/>
  <c r="F10" i="5"/>
  <c r="L19" i="5" l="1"/>
  <c r="L23" i="5"/>
  <c r="L25" i="5"/>
  <c r="L26" i="5"/>
  <c r="L27" i="5"/>
  <c r="L29" i="5"/>
  <c r="L10" i="5"/>
  <c r="L20" i="5"/>
  <c r="L17" i="5"/>
  <c r="L18" i="5"/>
  <c r="L24" i="5"/>
  <c r="L21" i="5"/>
  <c r="L22" i="5"/>
  <c r="L28" i="5"/>
  <c r="L24" i="4" l="1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3" i="4"/>
  <c r="F13" i="4"/>
  <c r="L12" i="4"/>
  <c r="F12" i="4"/>
  <c r="L11" i="4"/>
  <c r="F11" i="4"/>
  <c r="L10" i="4"/>
  <c r="F10" i="4"/>
  <c r="L12" i="3" l="1"/>
  <c r="L11" i="3"/>
  <c r="F12" i="3"/>
  <c r="F11" i="3"/>
</calcChain>
</file>

<file path=xl/sharedStrings.xml><?xml version="1.0" encoding="utf-8"?>
<sst xmlns="http://schemas.openxmlformats.org/spreadsheetml/2006/main" count="7216" uniqueCount="3890">
  <si>
    <t>Clave</t>
  </si>
  <si>
    <t>Gobierno del Estado de Yucatán</t>
  </si>
  <si>
    <t>Tabulador de Mandos Medios y Superiores</t>
  </si>
  <si>
    <t>Puesto</t>
  </si>
  <si>
    <t>Percepciones Mensuales</t>
  </si>
  <si>
    <t>Percepciones Anuales</t>
  </si>
  <si>
    <t>Sueldo Base</t>
  </si>
  <si>
    <t>Compensación</t>
  </si>
  <si>
    <t>Despensa</t>
  </si>
  <si>
    <t>Total</t>
  </si>
  <si>
    <t>Prima Vacacional</t>
  </si>
  <si>
    <t>Ajuste Calendario</t>
  </si>
  <si>
    <t>Aguinaldo</t>
  </si>
  <si>
    <t>* Otros se intregran por lo siguiente:</t>
  </si>
  <si>
    <t>Concepto</t>
  </si>
  <si>
    <t xml:space="preserve">Tabulador de Sueldos y Salarios </t>
  </si>
  <si>
    <t>Cordinador Administrativo</t>
  </si>
  <si>
    <t>Director de Administración</t>
  </si>
  <si>
    <t>Presupuesto 2021</t>
  </si>
  <si>
    <t>AEROPUERTO DE CHICHEN ITZA DEL ESTADO DE YUCATÁN, S.A. DE C.V.</t>
  </si>
  <si>
    <t xml:space="preserve">Otros </t>
  </si>
  <si>
    <t>ADMINISTRACIÓN DEL PATRIMONIO DE LA BENEFICENCIA PÚBLICA DEL ESTADO DE YUCATÁN</t>
  </si>
  <si>
    <t>(Importes en pesos)</t>
  </si>
  <si>
    <t>SC0022</t>
  </si>
  <si>
    <t>DIRECTORA GENERAL</t>
  </si>
  <si>
    <t>SC0144</t>
  </si>
  <si>
    <t>JEFE DE DEPARTAMENTO</t>
  </si>
  <si>
    <t>SC0059</t>
  </si>
  <si>
    <t xml:space="preserve">Tabulador Personal Operativo </t>
  </si>
  <si>
    <t>MM0030</t>
  </si>
  <si>
    <t>COORDINADOR</t>
  </si>
  <si>
    <t>MM0013</t>
  </si>
  <si>
    <t>SC0154</t>
  </si>
  <si>
    <t>ARCHIVISTA</t>
  </si>
  <si>
    <t>MM0057</t>
  </si>
  <si>
    <t>ANALISTA ADMINISTRATIVO</t>
  </si>
  <si>
    <t>MM0069</t>
  </si>
  <si>
    <t>CASA DE LAS ARTESANÍAS DEL ESTADO DE YUCATÁN</t>
  </si>
  <si>
    <t>CAE-001</t>
  </si>
  <si>
    <t>DIRECTOR GENERAL</t>
  </si>
  <si>
    <t>CAE-002</t>
  </si>
  <si>
    <t>DIRECTOR DE ÁREA</t>
  </si>
  <si>
    <t>CAE-003</t>
  </si>
  <si>
    <t xml:space="preserve">Tabulador Operativos </t>
  </si>
  <si>
    <t>Otros</t>
  </si>
  <si>
    <t>CAE-006</t>
  </si>
  <si>
    <t>COORDINADOR "A"</t>
  </si>
  <si>
    <t>CAE-005</t>
  </si>
  <si>
    <t>COORDINADOR "B"</t>
  </si>
  <si>
    <t>CAE-008</t>
  </si>
  <si>
    <t>COORDINADOR "C"</t>
  </si>
  <si>
    <t>CAE-011</t>
  </si>
  <si>
    <t>COORDINADOR "F"</t>
  </si>
  <si>
    <t>CAE-013</t>
  </si>
  <si>
    <t>AUXILIAR CONTABLE</t>
  </si>
  <si>
    <t>CAE-015</t>
  </si>
  <si>
    <t>AUXILIAR SERVICIOS GENERALES</t>
  </si>
  <si>
    <t>CAE-016</t>
  </si>
  <si>
    <t>SECRETARIA</t>
  </si>
  <si>
    <t>CAE-017</t>
  </si>
  <si>
    <t>RECEPCIONISTA</t>
  </si>
  <si>
    <t>CAE-018</t>
  </si>
  <si>
    <t>CHOFER</t>
  </si>
  <si>
    <t>CAE-019</t>
  </si>
  <si>
    <t>ENCARGADO DE TIENDA</t>
  </si>
  <si>
    <t>CAE-021</t>
  </si>
  <si>
    <t>AUXILIAR DE TIENDA "B"</t>
  </si>
  <si>
    <t>CAE-022</t>
  </si>
  <si>
    <t>AUXILIAR DE TIENDA "C"</t>
  </si>
  <si>
    <t>CAE-023</t>
  </si>
  <si>
    <t>AUXILIAR DE TIENDA "D"</t>
  </si>
  <si>
    <t>* Otras prestaciones :</t>
  </si>
  <si>
    <t>COMISIÓN EJECUTIVA ESTATAL DE ATENCIÓN A VÍCTIMAS</t>
  </si>
  <si>
    <t>MSGD01</t>
  </si>
  <si>
    <t>MSDA01</t>
  </si>
  <si>
    <t>DIRECTOR DE AREA</t>
  </si>
  <si>
    <t>MMJC01</t>
  </si>
  <si>
    <t>MMJC02</t>
  </si>
  <si>
    <t>MMCS01</t>
  </si>
  <si>
    <t>COORDINADOR JURÍDICO</t>
  </si>
  <si>
    <t>COORDINADOR ADMINISTRATIVO</t>
  </si>
  <si>
    <t>MMCS02</t>
  </si>
  <si>
    <t>MMCS03</t>
  </si>
  <si>
    <t>PSIS01</t>
  </si>
  <si>
    <t>PSICÓLOGO</t>
  </si>
  <si>
    <t>PSIS02</t>
  </si>
  <si>
    <t>PSIS03</t>
  </si>
  <si>
    <t>PSIS04</t>
  </si>
  <si>
    <t>PSIS05</t>
  </si>
  <si>
    <t>PSIS06</t>
  </si>
  <si>
    <t>PSIS07</t>
  </si>
  <si>
    <t>PSIS08</t>
  </si>
  <si>
    <t>AXJS01</t>
  </si>
  <si>
    <t>AUXILIAR JURÍDICO</t>
  </si>
  <si>
    <t>ASJS01</t>
  </si>
  <si>
    <t>ASESOR JURÍDICO</t>
  </si>
  <si>
    <t>ASJS02</t>
  </si>
  <si>
    <t>ASJS03</t>
  </si>
  <si>
    <t>ASJS04</t>
  </si>
  <si>
    <t>ASJS05</t>
  </si>
  <si>
    <t>TBSS01</t>
  </si>
  <si>
    <t>TRABAJADORA SOCIAL</t>
  </si>
  <si>
    <t>TBSS02</t>
  </si>
  <si>
    <t>CHOC01</t>
  </si>
  <si>
    <t>SECS01</t>
  </si>
  <si>
    <t>SECS02</t>
  </si>
  <si>
    <t>ANAS01</t>
  </si>
  <si>
    <t>PATRONATO DE LAS UNIDADES DE SERVICIOS CULTURALES Y TURÌSTICOS DEL ESTADO DE YUCATAN</t>
  </si>
  <si>
    <t>DIR01</t>
  </si>
  <si>
    <t xml:space="preserve"> DIRECTOR</t>
  </si>
  <si>
    <t>DIR02</t>
  </si>
  <si>
    <t>GER02</t>
  </si>
  <si>
    <t xml:space="preserve"> GERENTE</t>
  </si>
  <si>
    <t>JDE01</t>
  </si>
  <si>
    <t xml:space="preserve"> JEFE DE DEPARTAMENTO</t>
  </si>
  <si>
    <t>JDE02</t>
  </si>
  <si>
    <t>JDE03</t>
  </si>
  <si>
    <t>JDE04</t>
  </si>
  <si>
    <t>JDE05</t>
  </si>
  <si>
    <t>JDE06</t>
  </si>
  <si>
    <t>Otros (detallado en Nota al calce)</t>
  </si>
  <si>
    <t>ACP01</t>
  </si>
  <si>
    <t xml:space="preserve"> AUXILIAR DE CONTROL PRESUPUESTAL</t>
  </si>
  <si>
    <t>ACP02</t>
  </si>
  <si>
    <t>ALM01</t>
  </si>
  <si>
    <t xml:space="preserve"> ALMACENISTA</t>
  </si>
  <si>
    <t>ALM02</t>
  </si>
  <si>
    <t xml:space="preserve">  ALMACENISTA</t>
  </si>
  <si>
    <t>ALM04</t>
  </si>
  <si>
    <t>ALS01</t>
  </si>
  <si>
    <t xml:space="preserve"> AUXILIAR DE LUZ Y SONIDO</t>
  </si>
  <si>
    <t>ALS02</t>
  </si>
  <si>
    <t>ANA01</t>
  </si>
  <si>
    <t xml:space="preserve"> ANALISTA ADMINISTRATIVO</t>
  </si>
  <si>
    <t>ASI03</t>
  </si>
  <si>
    <t xml:space="preserve"> ASISTENTE</t>
  </si>
  <si>
    <t>ASI04</t>
  </si>
  <si>
    <t>ASI05</t>
  </si>
  <si>
    <t>ASISTENTE</t>
  </si>
  <si>
    <t>ASI07</t>
  </si>
  <si>
    <t>ASI08</t>
  </si>
  <si>
    <t>ASI09</t>
  </si>
  <si>
    <t>AUA03</t>
  </si>
  <si>
    <t xml:space="preserve"> AUXILIAR ADMINISTRATIVO</t>
  </si>
  <si>
    <t>AUA05</t>
  </si>
  <si>
    <t>AUA06</t>
  </si>
  <si>
    <t>AUA07</t>
  </si>
  <si>
    <t>AUA10</t>
  </si>
  <si>
    <t>AUA11</t>
  </si>
  <si>
    <t>AUA12</t>
  </si>
  <si>
    <t>AUA13</t>
  </si>
  <si>
    <t>AUA14</t>
  </si>
  <si>
    <t xml:space="preserve">  AUXILIAR ADMINISTRATIVO</t>
  </si>
  <si>
    <t>AUC02</t>
  </si>
  <si>
    <t xml:space="preserve"> AUXILIAR CONTABLE</t>
  </si>
  <si>
    <t>AUC03</t>
  </si>
  <si>
    <t>AUC04</t>
  </si>
  <si>
    <t>AUC05</t>
  </si>
  <si>
    <t>AUC06</t>
  </si>
  <si>
    <t>AUD01</t>
  </si>
  <si>
    <t xml:space="preserve">  AUDITOR</t>
  </si>
  <si>
    <t>AUD02</t>
  </si>
  <si>
    <t xml:space="preserve">  AUXILIAR DE DULCERIA</t>
  </si>
  <si>
    <t>AUD03</t>
  </si>
  <si>
    <t>AUI02</t>
  </si>
  <si>
    <t xml:space="preserve"> AUXILIAR DE IMAGEN</t>
  </si>
  <si>
    <t>AUM01</t>
  </si>
  <si>
    <t xml:space="preserve"> AUXILIAR DE MANTENIMIENTO</t>
  </si>
  <si>
    <t>AUM02</t>
  </si>
  <si>
    <t xml:space="preserve">  AUXILIAR DE MANTENIMIENTO</t>
  </si>
  <si>
    <t>AUM03</t>
  </si>
  <si>
    <t>AUM04</t>
  </si>
  <si>
    <t>AUM05</t>
  </si>
  <si>
    <t>AUM07</t>
  </si>
  <si>
    <t>AUM08</t>
  </si>
  <si>
    <t>AUX02</t>
  </si>
  <si>
    <t xml:space="preserve"> AUXILIAR</t>
  </si>
  <si>
    <t>AUX03</t>
  </si>
  <si>
    <t>AUX05</t>
  </si>
  <si>
    <t>AUX06</t>
  </si>
  <si>
    <t>AUX07</t>
  </si>
  <si>
    <t>AUX09</t>
  </si>
  <si>
    <t>CHO02</t>
  </si>
  <si>
    <t xml:space="preserve">  CHOFER</t>
  </si>
  <si>
    <t>CHO03</t>
  </si>
  <si>
    <t xml:space="preserve"> CHOFER</t>
  </si>
  <si>
    <t>COO01</t>
  </si>
  <si>
    <t xml:space="preserve"> COORDINADOR</t>
  </si>
  <si>
    <t>COO02</t>
  </si>
  <si>
    <t>COO03</t>
  </si>
  <si>
    <t>COP01</t>
  </si>
  <si>
    <t xml:space="preserve"> COORDINADOR OPERATIVO</t>
  </si>
  <si>
    <t>COP03</t>
  </si>
  <si>
    <t>COP05</t>
  </si>
  <si>
    <t>COP06</t>
  </si>
  <si>
    <t>COP07</t>
  </si>
  <si>
    <t xml:space="preserve"> COORDINADOR DE SOFWARE</t>
  </si>
  <si>
    <t>COP08</t>
  </si>
  <si>
    <t>COP09</t>
  </si>
  <si>
    <t>ENC01</t>
  </si>
  <si>
    <t xml:space="preserve"> ENCARGADO</t>
  </si>
  <si>
    <t>ENC03</t>
  </si>
  <si>
    <t xml:space="preserve">  ENCARGADO</t>
  </si>
  <si>
    <t>ENC05</t>
  </si>
  <si>
    <t>ENC06</t>
  </si>
  <si>
    <t>ENC07</t>
  </si>
  <si>
    <t>ENC09</t>
  </si>
  <si>
    <t>ENC11</t>
  </si>
  <si>
    <t>GEJ01</t>
  </si>
  <si>
    <t xml:space="preserve"> GUARDIA EJECUTIVO</t>
  </si>
  <si>
    <t>GEJ02</t>
  </si>
  <si>
    <t xml:space="preserve">  GUARDIA EJECUTIVO</t>
  </si>
  <si>
    <t>GUP02</t>
  </si>
  <si>
    <t xml:space="preserve">  GUARDAPARQUES</t>
  </si>
  <si>
    <t>INT01</t>
  </si>
  <si>
    <t xml:space="preserve"> INTENDENTE</t>
  </si>
  <si>
    <t>INT02</t>
  </si>
  <si>
    <t>INT03</t>
  </si>
  <si>
    <t>INT05</t>
  </si>
  <si>
    <t>INT06</t>
  </si>
  <si>
    <t xml:space="preserve">  INTENDENTE</t>
  </si>
  <si>
    <t>INT07</t>
  </si>
  <si>
    <t>INT08</t>
  </si>
  <si>
    <t>JAR01</t>
  </si>
  <si>
    <t xml:space="preserve"> JARDINERO</t>
  </si>
  <si>
    <t>JAR02</t>
  </si>
  <si>
    <t>JAR03</t>
  </si>
  <si>
    <t>PAR03</t>
  </si>
  <si>
    <t xml:space="preserve"> PARAMEDICO</t>
  </si>
  <si>
    <t>PRO01</t>
  </si>
  <si>
    <t xml:space="preserve"> PROGRAMADOR</t>
  </si>
  <si>
    <t>REC01</t>
  </si>
  <si>
    <t xml:space="preserve">  RECEPCIONISTA</t>
  </si>
  <si>
    <t>REH02</t>
  </si>
  <si>
    <t xml:space="preserve"> REHILETERO</t>
  </si>
  <si>
    <t>RTU01</t>
  </si>
  <si>
    <t xml:space="preserve"> RESPONSABLE DE TURNO</t>
  </si>
  <si>
    <t>RTU02</t>
  </si>
  <si>
    <t>SCO01</t>
  </si>
  <si>
    <t xml:space="preserve"> SUBCOORDINADOR</t>
  </si>
  <si>
    <t>SEC02</t>
  </si>
  <si>
    <t xml:space="preserve"> SECRETARIA</t>
  </si>
  <si>
    <t>SEC04</t>
  </si>
  <si>
    <t xml:space="preserve">  SECRETARIA</t>
  </si>
  <si>
    <t>SUG01</t>
  </si>
  <si>
    <t xml:space="preserve"> SUPERVISOR DE GUARDIAS</t>
  </si>
  <si>
    <t>SUM01</t>
  </si>
  <si>
    <t xml:space="preserve"> SUPERVISOR DE MANTENIMIENTO</t>
  </si>
  <si>
    <t>SUP01</t>
  </si>
  <si>
    <t xml:space="preserve"> SUPERVISOR</t>
  </si>
  <si>
    <t>TAQ02</t>
  </si>
  <si>
    <t xml:space="preserve"> TAQUILLERO</t>
  </si>
  <si>
    <t>TAQ03</t>
  </si>
  <si>
    <t>TAQ04</t>
  </si>
  <si>
    <t>TAQ05</t>
  </si>
  <si>
    <t>TAQ06</t>
  </si>
  <si>
    <t>TEC01</t>
  </si>
  <si>
    <t xml:space="preserve"> TECNICO</t>
  </si>
  <si>
    <t>VEL02</t>
  </si>
  <si>
    <t xml:space="preserve"> VELADOR</t>
  </si>
  <si>
    <t>VEL03</t>
  </si>
  <si>
    <t>VEL04</t>
  </si>
  <si>
    <t>VIG02</t>
  </si>
  <si>
    <t xml:space="preserve"> VIGILANTE</t>
  </si>
  <si>
    <t>VIG03</t>
  </si>
  <si>
    <t>VIG04</t>
  </si>
  <si>
    <t>VIGILANTE</t>
  </si>
  <si>
    <t>SISTEMA PARA EL DESARROLLO INTEGRAL DE LA FAMILIA EN YUCATÁN</t>
  </si>
  <si>
    <t>0055</t>
  </si>
  <si>
    <t>0056</t>
  </si>
  <si>
    <t>0068</t>
  </si>
  <si>
    <t>0069</t>
  </si>
  <si>
    <t>0070</t>
  </si>
  <si>
    <t>0081</t>
  </si>
  <si>
    <t>PROCURADOR</t>
  </si>
  <si>
    <t>0109</t>
  </si>
  <si>
    <t>SECRETARIO PARTICULAR</t>
  </si>
  <si>
    <t>0110</t>
  </si>
  <si>
    <t>SERETARIO TECNICO</t>
  </si>
  <si>
    <t>0112</t>
  </si>
  <si>
    <t>SUBPROCURADOR</t>
  </si>
  <si>
    <t>0124</t>
  </si>
  <si>
    <t>0126</t>
  </si>
  <si>
    <t>0127</t>
  </si>
  <si>
    <t>0135</t>
  </si>
  <si>
    <t>0168</t>
  </si>
  <si>
    <t>SECRETARIA EJECUTIVA</t>
  </si>
  <si>
    <t>0173</t>
  </si>
  <si>
    <t>0064</t>
  </si>
  <si>
    <t>INSTRUCTOR CDFM</t>
  </si>
  <si>
    <t>0001</t>
  </si>
  <si>
    <t>ALMACENISTA</t>
  </si>
  <si>
    <t>0002</t>
  </si>
  <si>
    <t>ASISTENTE EDUCATIVO</t>
  </si>
  <si>
    <t>0003</t>
  </si>
  <si>
    <t>0005</t>
  </si>
  <si>
    <t>AUXILIAR</t>
  </si>
  <si>
    <t>0006</t>
  </si>
  <si>
    <t>0007</t>
  </si>
  <si>
    <t>0008</t>
  </si>
  <si>
    <t>0009</t>
  </si>
  <si>
    <t>0010</t>
  </si>
  <si>
    <t>0011</t>
  </si>
  <si>
    <t>AUXILIAR ADMINISTRATIVO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</si>
  <si>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</si>
  <si>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</si>
  <si>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</si>
  <si>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</si>
  <si>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</si>
  <si>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</si>
  <si>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</si>
  <si>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</si>
  <si>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</si>
  <si>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</si>
  <si>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</si>
  <si>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</si>
  <si>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AUXILIAR DE ALMACEN</t>
  </si>
  <si>
    <t>0024</t>
  </si>
  <si>
    <t>0028</t>
  </si>
  <si>
    <t>AUXILIAR DE REHABILITACION</t>
  </si>
  <si>
    <t>0029</t>
  </si>
  <si>
    <t>0031</t>
  </si>
  <si>
    <t>AUXILIAR JURIDICO</t>
  </si>
  <si>
    <t>0032</t>
  </si>
  <si>
    <t>0033</t>
  </si>
  <si>
    <t>0035</t>
  </si>
  <si>
    <t>AUXILIAR DE MANTENIMIENTO</t>
  </si>
  <si>
    <t>0036</t>
  </si>
  <si>
    <t>0037</t>
  </si>
  <si>
    <t>0038</t>
  </si>
  <si>
    <t>AUXILIAR ORTES Y PROT</t>
  </si>
  <si>
    <t>0039</t>
  </si>
  <si>
    <t>AUXILIAR TERAPISTA</t>
  </si>
  <si>
    <t>0040</t>
  </si>
  <si>
    <t>0042</t>
  </si>
  <si>
    <t>0043</t>
  </si>
  <si>
    <t>0044</t>
  </si>
  <si>
    <t>0045</t>
  </si>
  <si>
    <t>0046</t>
  </si>
  <si>
    <t>0047</t>
  </si>
  <si>
    <t>COCINERA</t>
  </si>
  <si>
    <t>0048</t>
  </si>
  <si>
    <t>0049</t>
  </si>
  <si>
    <t>0050</t>
  </si>
  <si>
    <t>0051</t>
  </si>
  <si>
    <t>0052</t>
  </si>
  <si>
    <t>DELEGADO</t>
  </si>
  <si>
    <t>0053</t>
  </si>
  <si>
    <t>0054</t>
  </si>
  <si>
    <t>DILIGENCIERO</t>
  </si>
  <si>
    <t xml:space="preserve">0057 </t>
  </si>
  <si>
    <t>ENC CASA CUNA HOGAR</t>
  </si>
  <si>
    <t xml:space="preserve">0059 </t>
  </si>
  <si>
    <t>ENCARGADA CADI</t>
  </si>
  <si>
    <t xml:space="preserve">0060 </t>
  </si>
  <si>
    <t>ENCARGADA CDF</t>
  </si>
  <si>
    <t xml:space="preserve">0061 </t>
  </si>
  <si>
    <t>ENFERMERA  O</t>
  </si>
  <si>
    <t xml:space="preserve">0062 </t>
  </si>
  <si>
    <t>ESCOLTA</t>
  </si>
  <si>
    <t>0065</t>
  </si>
  <si>
    <t>INTENDENTE</t>
  </si>
  <si>
    <t>0067</t>
  </si>
  <si>
    <t>0071</t>
  </si>
  <si>
    <t>JEFE DE OFICINA</t>
  </si>
  <si>
    <t>0072</t>
  </si>
  <si>
    <t>0073</t>
  </si>
  <si>
    <t>LAVANDERA</t>
  </si>
  <si>
    <t>0074</t>
  </si>
  <si>
    <t>MAESTRO</t>
  </si>
  <si>
    <t>0075</t>
  </si>
  <si>
    <t>0076</t>
  </si>
  <si>
    <t>MEDICO GENERAL</t>
  </si>
  <si>
    <t>0077</t>
  </si>
  <si>
    <t>MEDICO ODONTOLOGO</t>
  </si>
  <si>
    <t>0079</t>
  </si>
  <si>
    <t>NIÑERA</t>
  </si>
  <si>
    <t>0080</t>
  </si>
  <si>
    <t>NUTRIOLOGO</t>
  </si>
  <si>
    <t>0082</t>
  </si>
  <si>
    <t>PROMOTOR</t>
  </si>
  <si>
    <t>0083</t>
  </si>
  <si>
    <t>0084</t>
  </si>
  <si>
    <t>0085</t>
  </si>
  <si>
    <t>0086</t>
  </si>
  <si>
    <t>0087</t>
  </si>
  <si>
    <t>PSICOLOGO</t>
  </si>
  <si>
    <t>0088</t>
  </si>
  <si>
    <t>0089</t>
  </si>
  <si>
    <t>0090</t>
  </si>
  <si>
    <t>0091</t>
  </si>
  <si>
    <t>PUERICULTISTA</t>
  </si>
  <si>
    <t>0092</t>
  </si>
  <si>
    <t>0093</t>
  </si>
  <si>
    <t>RESIDENTE</t>
  </si>
  <si>
    <t>0094</t>
  </si>
  <si>
    <t>RESPONSABLE DE PROGRAMA</t>
  </si>
  <si>
    <t>0095</t>
  </si>
  <si>
    <t>0096</t>
  </si>
  <si>
    <t>0097</t>
  </si>
  <si>
    <t>0098</t>
  </si>
  <si>
    <t>0099</t>
  </si>
  <si>
    <t>0100</t>
  </si>
  <si>
    <t>0102</t>
  </si>
  <si>
    <t>0103</t>
  </si>
  <si>
    <t>0104</t>
  </si>
  <si>
    <t>0105</t>
  </si>
  <si>
    <t>0107</t>
  </si>
  <si>
    <t>0108</t>
  </si>
  <si>
    <t>0114</t>
  </si>
  <si>
    <t>SUPERVISOR</t>
  </si>
  <si>
    <t>0115</t>
  </si>
  <si>
    <t>0116</t>
  </si>
  <si>
    <t>TECNICO DE PROTESIS</t>
  </si>
  <si>
    <t>0117</t>
  </si>
  <si>
    <t>TRABAJADOR SOCIAL</t>
  </si>
  <si>
    <t>0118</t>
  </si>
  <si>
    <t>0119</t>
  </si>
  <si>
    <t>0120</t>
  </si>
  <si>
    <t>0121</t>
  </si>
  <si>
    <t>0122</t>
  </si>
  <si>
    <t>0123</t>
  </si>
  <si>
    <t>ZAPATERO</t>
  </si>
  <si>
    <t>0129</t>
  </si>
  <si>
    <t>0131</t>
  </si>
  <si>
    <t>0132</t>
  </si>
  <si>
    <t>0133</t>
  </si>
  <si>
    <t>0134</t>
  </si>
  <si>
    <t>INSTRUCTOR</t>
  </si>
  <si>
    <t>0137</t>
  </si>
  <si>
    <t>0140</t>
  </si>
  <si>
    <t>0141</t>
  </si>
  <si>
    <t>AUXILIAR DE CAJA</t>
  </si>
  <si>
    <t>0142</t>
  </si>
  <si>
    <t>AUXILIAR INFORMATICO</t>
  </si>
  <si>
    <t>0143</t>
  </si>
  <si>
    <t>AYUDANTE TECNICO</t>
  </si>
  <si>
    <t>0144</t>
  </si>
  <si>
    <t>COMPRADOR</t>
  </si>
  <si>
    <t>0145</t>
  </si>
  <si>
    <t>0148</t>
  </si>
  <si>
    <t>DISEÑADOR GRAFICO</t>
  </si>
  <si>
    <t>0149</t>
  </si>
  <si>
    <t>GESTOR</t>
  </si>
  <si>
    <t>0150</t>
  </si>
  <si>
    <t>0151</t>
  </si>
  <si>
    <t>0152</t>
  </si>
  <si>
    <t>0153</t>
  </si>
  <si>
    <t>0154</t>
  </si>
  <si>
    <t>0155</t>
  </si>
  <si>
    <t>LIDER DE PROYECTO</t>
  </si>
  <si>
    <t>0157</t>
  </si>
  <si>
    <t>0158</t>
  </si>
  <si>
    <t>0159</t>
  </si>
  <si>
    <t>NOMINISTA</t>
  </si>
  <si>
    <t>0160</t>
  </si>
  <si>
    <t>0161</t>
  </si>
  <si>
    <t>PROGRAMADOR</t>
  </si>
  <si>
    <t>0162</t>
  </si>
  <si>
    <t>RESPONSABLE DE PERSONAL</t>
  </si>
  <si>
    <t>0163</t>
  </si>
  <si>
    <t>0164</t>
  </si>
  <si>
    <t>0165</t>
  </si>
  <si>
    <t>AUXILIAR DE COCINA</t>
  </si>
  <si>
    <t>0166</t>
  </si>
  <si>
    <t>0169</t>
  </si>
  <si>
    <t>PEDAGOGA</t>
  </si>
  <si>
    <t>0170</t>
  </si>
  <si>
    <t>0171</t>
  </si>
  <si>
    <t>0172</t>
  </si>
  <si>
    <t>Estimulo mensual de puntualidad</t>
  </si>
  <si>
    <t>Estimulo trimestral de puntualidad</t>
  </si>
  <si>
    <t>Gratificación</t>
  </si>
  <si>
    <t>NOMBRE DEL ENTE PUBLICO</t>
  </si>
  <si>
    <t>FIDEICOMISO PUBLICO PARA LA ADMINISTRACION DE LA RESERVA TERRITORIAL DE UCÚ</t>
  </si>
  <si>
    <t>SC0011</t>
  </si>
  <si>
    <t>SC0155</t>
  </si>
  <si>
    <t>FIDEICOMISO PÚBLICO PARA EL DESARROLLO DEL TURISMO DE REUNIONES EN YUCATÁN</t>
  </si>
  <si>
    <t>SC0164</t>
  </si>
  <si>
    <t>Director General</t>
  </si>
  <si>
    <t>SC0013</t>
  </si>
  <si>
    <t>Director</t>
  </si>
  <si>
    <t>SC0029</t>
  </si>
  <si>
    <t>Jefe de Departamento</t>
  </si>
  <si>
    <t>SC0043</t>
  </si>
  <si>
    <t>Jefe del Departamento</t>
  </si>
  <si>
    <t>SC0044</t>
  </si>
  <si>
    <t>Secretario Particular</t>
  </si>
  <si>
    <t>SC0134</t>
  </si>
  <si>
    <t>Coordinador Operativo</t>
  </si>
  <si>
    <t>Coordinador</t>
  </si>
  <si>
    <t>SC0090</t>
  </si>
  <si>
    <t>MM0027</t>
  </si>
  <si>
    <t>MM0037</t>
  </si>
  <si>
    <t>Chofer</t>
  </si>
  <si>
    <t>FD0001</t>
  </si>
  <si>
    <t>FM0001</t>
  </si>
  <si>
    <t>Director Artístico</t>
  </si>
  <si>
    <t>FD0002</t>
  </si>
  <si>
    <t>Director de Administración y Finanzas</t>
  </si>
  <si>
    <t>FJ0002</t>
  </si>
  <si>
    <t>Jefe de Contabilidad</t>
  </si>
  <si>
    <t>FJ0005</t>
  </si>
  <si>
    <t>Jefe de Recursos Humanos y Procesos</t>
  </si>
  <si>
    <t>FM0003</t>
  </si>
  <si>
    <t>Músico Principal</t>
  </si>
  <si>
    <t>FA0008</t>
  </si>
  <si>
    <t>Auxiliar Contable</t>
  </si>
  <si>
    <t>FA0012</t>
  </si>
  <si>
    <t>Auxiliar Contable de Compras</t>
  </si>
  <si>
    <t>FA0007</t>
  </si>
  <si>
    <t>Taquillero</t>
  </si>
  <si>
    <t>FO0004</t>
  </si>
  <si>
    <t>Chofer/Diligenciero</t>
  </si>
  <si>
    <t>FIDEICOMISO PÚBLICO PARA LA ADMINISTRACIÓN DEL PALACIO DE LA MÚSICA</t>
  </si>
  <si>
    <t>PM001</t>
  </si>
  <si>
    <t>PM002</t>
  </si>
  <si>
    <t>COORDINADOR A</t>
  </si>
  <si>
    <t>PM003</t>
  </si>
  <si>
    <t>COORDINADOR B</t>
  </si>
  <si>
    <t>PM004</t>
  </si>
  <si>
    <t>PM005</t>
  </si>
  <si>
    <t>TÉCNICO</t>
  </si>
  <si>
    <t>PM006</t>
  </si>
  <si>
    <t>GUÍA</t>
  </si>
  <si>
    <t>PM007</t>
  </si>
  <si>
    <t>CAJERA</t>
  </si>
  <si>
    <t>PM008</t>
  </si>
  <si>
    <t>AUXILIAR DE SERVICIOS</t>
  </si>
  <si>
    <t>HOSPITAL DE LA AMISTAD</t>
  </si>
  <si>
    <t>HA001</t>
  </si>
  <si>
    <t>HA002</t>
  </si>
  <si>
    <t>Director Médico</t>
  </si>
  <si>
    <t>HA003</t>
  </si>
  <si>
    <t>Directora Administrativa</t>
  </si>
  <si>
    <t>HA004</t>
  </si>
  <si>
    <t>Coordinadora de Recursos Humanos y Contabilidad A</t>
  </si>
  <si>
    <t>HA005</t>
  </si>
  <si>
    <t>Coordinadora de Imagenologia A</t>
  </si>
  <si>
    <t>HA007</t>
  </si>
  <si>
    <t>Coordinador de Calidad B</t>
  </si>
  <si>
    <t>HA008</t>
  </si>
  <si>
    <t>Coordinadora de Enfermeria C</t>
  </si>
  <si>
    <t>HA009</t>
  </si>
  <si>
    <t>Cordinador de Tecnologia de la Informacion D</t>
  </si>
  <si>
    <t>HA010</t>
  </si>
  <si>
    <t>Coordinadora de Laboratorio F</t>
  </si>
  <si>
    <t>HA012</t>
  </si>
  <si>
    <t>Coord Trabajadora Social G</t>
  </si>
  <si>
    <t>HA013</t>
  </si>
  <si>
    <t>Coordinador de Mantenimiento G</t>
  </si>
  <si>
    <t>HA014</t>
  </si>
  <si>
    <t>Coordinador de Compras G</t>
  </si>
  <si>
    <t>HA017</t>
  </si>
  <si>
    <t>Coordinadora de Nutricion H</t>
  </si>
  <si>
    <t>HA019</t>
  </si>
  <si>
    <t>Coordinador Juridico I</t>
  </si>
  <si>
    <t>HA022</t>
  </si>
  <si>
    <t>Coordinador de Presupuesto J</t>
  </si>
  <si>
    <t>HA038</t>
  </si>
  <si>
    <t>Coordinadora de Enseñanza</t>
  </si>
  <si>
    <t>HA006</t>
  </si>
  <si>
    <t>Médico Especialista</t>
  </si>
  <si>
    <t>HA011</t>
  </si>
  <si>
    <t>Quimica</t>
  </si>
  <si>
    <t>HA015</t>
  </si>
  <si>
    <t>Enfermera General Titulada A</t>
  </si>
  <si>
    <t>HA016</t>
  </si>
  <si>
    <t>Enfermera General Titulada B</t>
  </si>
  <si>
    <t>HA018</t>
  </si>
  <si>
    <t>Nutriologa</t>
  </si>
  <si>
    <t>HA020</t>
  </si>
  <si>
    <t>Trabajadora Social</t>
  </si>
  <si>
    <t>HA021</t>
  </si>
  <si>
    <t>Auxiliar de Enfermeria A</t>
  </si>
  <si>
    <t>HA023</t>
  </si>
  <si>
    <t>Encargado de Almacén</t>
  </si>
  <si>
    <t>HA024</t>
  </si>
  <si>
    <t>Técnico Radiólogo</t>
  </si>
  <si>
    <t>HA025</t>
  </si>
  <si>
    <t>Auxiliar de Contabilidad</t>
  </si>
  <si>
    <t>HA026</t>
  </si>
  <si>
    <t>Nominista</t>
  </si>
  <si>
    <t>HA027</t>
  </si>
  <si>
    <t>Encargado Operativo de Mantenimiento</t>
  </si>
  <si>
    <t>HA028</t>
  </si>
  <si>
    <t>HA029</t>
  </si>
  <si>
    <t>Asistente de Dirección</t>
  </si>
  <si>
    <t>HA030</t>
  </si>
  <si>
    <t>Cajera</t>
  </si>
  <si>
    <t>HA031</t>
  </si>
  <si>
    <t>Auxiliar A</t>
  </si>
  <si>
    <t>HA032</t>
  </si>
  <si>
    <t>Encargada de Cocina</t>
  </si>
  <si>
    <t>HA033</t>
  </si>
  <si>
    <t>Auxiliar operativo de Mantenimiento</t>
  </si>
  <si>
    <t>HA034</t>
  </si>
  <si>
    <t>Intendencia</t>
  </si>
  <si>
    <t>HA035</t>
  </si>
  <si>
    <t>Auxiliar B</t>
  </si>
  <si>
    <t>HA036</t>
  </si>
  <si>
    <t>Cocinera</t>
  </si>
  <si>
    <t>HA039</t>
  </si>
  <si>
    <t>Médico General</t>
  </si>
  <si>
    <t>HOSPITAL COMUNITARIO DE PETO YUCATAN</t>
  </si>
  <si>
    <t>HCP01</t>
  </si>
  <si>
    <t>HCP02</t>
  </si>
  <si>
    <t>HOSPITAL COMUNITARIO DE TICUL YUCATÁN</t>
  </si>
  <si>
    <t>DG01</t>
  </si>
  <si>
    <t>JD01</t>
  </si>
  <si>
    <t>HOSPITAL GENERAL DE TEKAX</t>
  </si>
  <si>
    <t>HGTY01</t>
  </si>
  <si>
    <t>HGTY02</t>
  </si>
  <si>
    <t>JEFE MEDICO</t>
  </si>
  <si>
    <t>JEFE ADMINISTRATIVO</t>
  </si>
  <si>
    <t>HGTY03</t>
  </si>
  <si>
    <t>COORDINADOR DE CONTABILIDAD</t>
  </si>
  <si>
    <t>COORDINADOR DE ADQUISICIONES</t>
  </si>
  <si>
    <t>COORDINADORA DE ENFERMERIA</t>
  </si>
  <si>
    <t xml:space="preserve">COORDINADORA DE TRABAJO SOCIAL </t>
  </si>
  <si>
    <t>COORDINADORA DE RECURSOS HUMANOS</t>
  </si>
  <si>
    <t>COORDINADOR DE MANTENIMIENTO</t>
  </si>
  <si>
    <t>INSTITUTO DE BECAS  Y CRÉDITO EDUCATIVO DEL ESTADO DE YUCATÁN</t>
  </si>
  <si>
    <t>DIRECTORI GENERAL</t>
  </si>
  <si>
    <t>SC0068</t>
  </si>
  <si>
    <t>SC0087</t>
  </si>
  <si>
    <t>SC0088</t>
  </si>
  <si>
    <t>SC0097</t>
  </si>
  <si>
    <t>COORDINADOR C</t>
  </si>
  <si>
    <t>MM0003</t>
  </si>
  <si>
    <t>AUXILIAR ADMINISTRATIVO B</t>
  </si>
  <si>
    <t>INSTITUTO DE CAPACITACIÓN PARA EL TRABAJO DEL ESTADO DE YUCATÁN</t>
  </si>
  <si>
    <t>CF800</t>
  </si>
  <si>
    <t xml:space="preserve">DIRECTORA GENERAL </t>
  </si>
  <si>
    <t>CF2500</t>
  </si>
  <si>
    <t>CF2100</t>
  </si>
  <si>
    <t>CF1901</t>
  </si>
  <si>
    <t xml:space="preserve">JEFE DE CAPACITACION </t>
  </si>
  <si>
    <t>CF1902</t>
  </si>
  <si>
    <t xml:space="preserve">JEFE DE VINCULACION </t>
  </si>
  <si>
    <t>CF33892</t>
  </si>
  <si>
    <t xml:space="preserve">TECNICO SUPERIOR </t>
  </si>
  <si>
    <t>CF33834</t>
  </si>
  <si>
    <t xml:space="preserve">TECNICO ESPECIALIZADO </t>
  </si>
  <si>
    <t>CF34813</t>
  </si>
  <si>
    <t>CF04806</t>
  </si>
  <si>
    <t>SECRETARIA EJECUTIVA "C"</t>
  </si>
  <si>
    <t>CF21807</t>
  </si>
  <si>
    <t>ANALISTA PROFESIONAL</t>
  </si>
  <si>
    <t>A01803</t>
  </si>
  <si>
    <t>ADMINISTRATIVO ESPECIALIZADO</t>
  </si>
  <si>
    <t>S05805</t>
  </si>
  <si>
    <t>TECNICO MEDIO IMPRENTA</t>
  </si>
  <si>
    <t>S01804</t>
  </si>
  <si>
    <t>JEFE DE SERVICIOS Y MANTENIMIENTO</t>
  </si>
  <si>
    <t>S01808</t>
  </si>
  <si>
    <t>ASISTENTE SERVICIO Y MANTENIMIENTO</t>
  </si>
  <si>
    <t>S03802</t>
  </si>
  <si>
    <t>A03803</t>
  </si>
  <si>
    <t>SECRETARIO DE APOYO</t>
  </si>
  <si>
    <t>INSTITUTO PARA EL DESARROLLO Y CERTIFICACIÓN DE LA INFRAESTRUCTURA FÍSICA EDUCATIVA Y ELÉCTRICA DE YUCATÁN</t>
  </si>
  <si>
    <t>IDI0102</t>
  </si>
  <si>
    <t>Director C</t>
  </si>
  <si>
    <t>IDI0104</t>
  </si>
  <si>
    <t>Director  A</t>
  </si>
  <si>
    <t>IJE0104</t>
  </si>
  <si>
    <t>Jefe de Departamento  A</t>
  </si>
  <si>
    <t>IAL0101</t>
  </si>
  <si>
    <t>Albañil</t>
  </si>
  <si>
    <t>IAN0404</t>
  </si>
  <si>
    <t>Análista Administrativo A</t>
  </si>
  <si>
    <t>IAN0403</t>
  </si>
  <si>
    <t>Analista Administrativo B</t>
  </si>
  <si>
    <t>IAN0402</t>
  </si>
  <si>
    <t>Analista Administrativo C</t>
  </si>
  <si>
    <t>IAN0401</t>
  </si>
  <si>
    <t>Analista Administrativo D</t>
  </si>
  <si>
    <t>IAN0302</t>
  </si>
  <si>
    <t>Analista de Costos</t>
  </si>
  <si>
    <t>IAN0101</t>
  </si>
  <si>
    <t>Analista operativo C</t>
  </si>
  <si>
    <t>IAR0101</t>
  </si>
  <si>
    <t>Archivista</t>
  </si>
  <si>
    <t>IAU0104</t>
  </si>
  <si>
    <t>Auxiliar administrativo</t>
  </si>
  <si>
    <t>IAU0103</t>
  </si>
  <si>
    <t>Auxiliar Administrativo A</t>
  </si>
  <si>
    <t>IAU0102</t>
  </si>
  <si>
    <t>Auxiliar Administrativo B</t>
  </si>
  <si>
    <t>IAU0201</t>
  </si>
  <si>
    <t>Auxiliar de Servicios B</t>
  </si>
  <si>
    <t>IAU0202</t>
  </si>
  <si>
    <t>Auxiliar de Servicios A</t>
  </si>
  <si>
    <t>IBO0101</t>
  </si>
  <si>
    <t>Bodeguero</t>
  </si>
  <si>
    <t>ICH0104</t>
  </si>
  <si>
    <t>ICH0102</t>
  </si>
  <si>
    <t>Chofer B</t>
  </si>
  <si>
    <t>ICH0103</t>
  </si>
  <si>
    <t>Chofer A</t>
  </si>
  <si>
    <t>ICO0109</t>
  </si>
  <si>
    <t>ICO0108</t>
  </si>
  <si>
    <t>Coordinador A</t>
  </si>
  <si>
    <t>ICO0107</t>
  </si>
  <si>
    <t>Coordinador B</t>
  </si>
  <si>
    <t>ICO0106</t>
  </si>
  <si>
    <t>Coordinador C</t>
  </si>
  <si>
    <t>ICO0105</t>
  </si>
  <si>
    <t>Coordinador D</t>
  </si>
  <si>
    <t>ICO0104</t>
  </si>
  <si>
    <t>Coordinador E</t>
  </si>
  <si>
    <t>ICO0103</t>
  </si>
  <si>
    <t>Coordinador F</t>
  </si>
  <si>
    <t>ICO0102</t>
  </si>
  <si>
    <t>Coordinador G</t>
  </si>
  <si>
    <t>ICO0101</t>
  </si>
  <si>
    <t>Coordinador H</t>
  </si>
  <si>
    <t>IDI0201</t>
  </si>
  <si>
    <t>Dibujante</t>
  </si>
  <si>
    <t>IELE0101</t>
  </si>
  <si>
    <t>Electricista</t>
  </si>
  <si>
    <t>IHE0101</t>
  </si>
  <si>
    <t>Herrero</t>
  </si>
  <si>
    <t>IME0101</t>
  </si>
  <si>
    <t>Mensajero</t>
  </si>
  <si>
    <t>IPI0101</t>
  </si>
  <si>
    <t>Pintor</t>
  </si>
  <si>
    <t>IPR0102</t>
  </si>
  <si>
    <t>Proyectista A</t>
  </si>
  <si>
    <t>IPR0101</t>
  </si>
  <si>
    <t>Proyectista B</t>
  </si>
  <si>
    <t>ISE0106</t>
  </si>
  <si>
    <t>Secretaria</t>
  </si>
  <si>
    <t>ISE0105</t>
  </si>
  <si>
    <t>Secretaria A</t>
  </si>
  <si>
    <t>ISE0104</t>
  </si>
  <si>
    <t>secretaria B</t>
  </si>
  <si>
    <t>ISE0103</t>
  </si>
  <si>
    <t>Secretaria C</t>
  </si>
  <si>
    <t>ISU0106</t>
  </si>
  <si>
    <t>supervisor</t>
  </si>
  <si>
    <t>ISU0105</t>
  </si>
  <si>
    <t>Supervisor de obra A</t>
  </si>
  <si>
    <t>ISU0104</t>
  </si>
  <si>
    <t>Supervisor de Obra B</t>
  </si>
  <si>
    <t>ISU0103</t>
  </si>
  <si>
    <t>Supervisor de Obra C</t>
  </si>
  <si>
    <t>ISU0102</t>
  </si>
  <si>
    <t>Supervisor de Obra D</t>
  </si>
  <si>
    <t>ISU0101</t>
  </si>
  <si>
    <t>Supervisor de Obra E</t>
  </si>
  <si>
    <t>ISU0107</t>
  </si>
  <si>
    <t>Supervisor de Obra F</t>
  </si>
  <si>
    <t>ISU0202</t>
  </si>
  <si>
    <t>Supervisor Tecnico Administrativo A</t>
  </si>
  <si>
    <t>ISU0201</t>
  </si>
  <si>
    <t>Supervisor Tecnico Administrativo B</t>
  </si>
  <si>
    <t>INSTITUTO DEL DEPORTE DEL ESTADO DE YUCATÁN</t>
  </si>
  <si>
    <t>(Importe en pesos)</t>
  </si>
  <si>
    <t xml:space="preserve">SC0043 </t>
  </si>
  <si>
    <t>JEFE DE DEPARTAMENTO B</t>
  </si>
  <si>
    <t xml:space="preserve">SC0029 </t>
  </si>
  <si>
    <t>JEFE DE DEPARTAMENTO C</t>
  </si>
  <si>
    <t xml:space="preserve">SC0064 </t>
  </si>
  <si>
    <t>SUBDIRECTOR</t>
  </si>
  <si>
    <t xml:space="preserve">SC0022 </t>
  </si>
  <si>
    <t>DIRECTOR A</t>
  </si>
  <si>
    <t xml:space="preserve">SC0013 </t>
  </si>
  <si>
    <t>DIRECTOR B</t>
  </si>
  <si>
    <t xml:space="preserve">SC0164 </t>
  </si>
  <si>
    <t xml:space="preserve">550    </t>
  </si>
  <si>
    <t xml:space="preserve">BU0003 </t>
  </si>
  <si>
    <t>JEFE DE SECCION D</t>
  </si>
  <si>
    <t xml:space="preserve">BU0004 </t>
  </si>
  <si>
    <t>AUXILIAR ADMINISTRATIVO J</t>
  </si>
  <si>
    <t xml:space="preserve">BU0006 </t>
  </si>
  <si>
    <t>SECRETARIA F</t>
  </si>
  <si>
    <t xml:space="preserve">BU0009 </t>
  </si>
  <si>
    <t>AUXILIAR ADMINISTRATIVO I</t>
  </si>
  <si>
    <t xml:space="preserve">BU0017 </t>
  </si>
  <si>
    <t>AUXILIAR DE SERVICIO G</t>
  </si>
  <si>
    <t xml:space="preserve">BU0020 </t>
  </si>
  <si>
    <t>CAJERA B</t>
  </si>
  <si>
    <t xml:space="preserve">BU0022 </t>
  </si>
  <si>
    <t>ENCARGADO B</t>
  </si>
  <si>
    <t xml:space="preserve">BU0023 </t>
  </si>
  <si>
    <t>CHOFER C</t>
  </si>
  <si>
    <t xml:space="preserve">BU0026 </t>
  </si>
  <si>
    <t>AUXILIAR ADMINISTRATIVO G</t>
  </si>
  <si>
    <t xml:space="preserve">BU0027 </t>
  </si>
  <si>
    <t>SECRETARIA D</t>
  </si>
  <si>
    <t xml:space="preserve">BU0029 </t>
  </si>
  <si>
    <t xml:space="preserve">BU0032 </t>
  </si>
  <si>
    <t>ENCARGADO A</t>
  </si>
  <si>
    <t xml:space="preserve">BU0033 </t>
  </si>
  <si>
    <t>CHOFER B</t>
  </si>
  <si>
    <t xml:space="preserve">BU0036 </t>
  </si>
  <si>
    <t>JEFE DE SECCION A</t>
  </si>
  <si>
    <t xml:space="preserve">BU0039 </t>
  </si>
  <si>
    <t>SECRETARIA C</t>
  </si>
  <si>
    <t xml:space="preserve">BU0042 </t>
  </si>
  <si>
    <t>AUXILIAR DE SERVICIO F</t>
  </si>
  <si>
    <t xml:space="preserve">BU0048 </t>
  </si>
  <si>
    <t>AUXILIAR DE SERVICIO E</t>
  </si>
  <si>
    <t xml:space="preserve">BU0050 </t>
  </si>
  <si>
    <t>AUXILIAR ADMINISTRATIVO D</t>
  </si>
  <si>
    <t xml:space="preserve">BU0053 </t>
  </si>
  <si>
    <t>AUXILIAR DE SERVICIO D</t>
  </si>
  <si>
    <t xml:space="preserve">BU0054 </t>
  </si>
  <si>
    <t>AUXILIAR ADMINISTRATIVO C</t>
  </si>
  <si>
    <t xml:space="preserve">BU0055 </t>
  </si>
  <si>
    <t>SECRETARIA A</t>
  </si>
  <si>
    <t xml:space="preserve">BU0059 </t>
  </si>
  <si>
    <t xml:space="preserve">BU0061 </t>
  </si>
  <si>
    <t>AUXILIAR DE SERVICIO B</t>
  </si>
  <si>
    <t xml:space="preserve">BU0062 </t>
  </si>
  <si>
    <t>VIGILANTE C</t>
  </si>
  <si>
    <t xml:space="preserve">BU0064 </t>
  </si>
  <si>
    <t>AUXILIAR ADMINISTRATIVO A</t>
  </si>
  <si>
    <t xml:space="preserve">BU0065 </t>
  </si>
  <si>
    <t>VIGILANTE B</t>
  </si>
  <si>
    <t xml:space="preserve">BU0066 </t>
  </si>
  <si>
    <t>AUXILIAR DE SERVICIO A</t>
  </si>
  <si>
    <t xml:space="preserve">BU0068 </t>
  </si>
  <si>
    <t>VIGILANTE A</t>
  </si>
  <si>
    <t xml:space="preserve">BU0070 </t>
  </si>
  <si>
    <t>INSTRUCTOR DEPORTIVO A</t>
  </si>
  <si>
    <t xml:space="preserve">BU0072 </t>
  </si>
  <si>
    <t>INSTRUCTOR DEPORTIVO B</t>
  </si>
  <si>
    <t xml:space="preserve">MM0013 </t>
  </si>
  <si>
    <t xml:space="preserve">MM0027 </t>
  </si>
  <si>
    <t xml:space="preserve">MM0041 </t>
  </si>
  <si>
    <t>PROGRAMADOR D</t>
  </si>
  <si>
    <t xml:space="preserve">MM0042 </t>
  </si>
  <si>
    <t>PROGRAMADOR B</t>
  </si>
  <si>
    <t xml:space="preserve">MM0044 </t>
  </si>
  <si>
    <t>COORDINADOR DE PROYECTOS</t>
  </si>
  <si>
    <t xml:space="preserve">MM0062 </t>
  </si>
  <si>
    <t>ANALISTA ADMINISTRATIVO F</t>
  </si>
  <si>
    <t xml:space="preserve">MM0069 </t>
  </si>
  <si>
    <t>ANALISTA ADMINISTRATIVO E</t>
  </si>
  <si>
    <t xml:space="preserve">MM0084 </t>
  </si>
  <si>
    <t>ANALISTA ADMINISTRATIVO D</t>
  </si>
  <si>
    <t xml:space="preserve">MM0085 </t>
  </si>
  <si>
    <t>JEFE DE PROGRAMACION</t>
  </si>
  <si>
    <t xml:space="preserve">MM0094 </t>
  </si>
  <si>
    <t>JEFE DE OFICINA C</t>
  </si>
  <si>
    <t xml:space="preserve">MM0095 </t>
  </si>
  <si>
    <t>ANALISTA ADMINISTRATIVO C</t>
  </si>
  <si>
    <t xml:space="preserve">MM0097 </t>
  </si>
  <si>
    <t>SECRETARIA I</t>
  </si>
  <si>
    <t xml:space="preserve">MM0099 </t>
  </si>
  <si>
    <t>AUXILIAR ADMINISTRATIVO K</t>
  </si>
  <si>
    <t xml:space="preserve">MM0100 </t>
  </si>
  <si>
    <t>JEFE OFICINA B</t>
  </si>
  <si>
    <t xml:space="preserve">MM0102 </t>
  </si>
  <si>
    <t>ANALISTA ADMINISTRATIVO B</t>
  </si>
  <si>
    <t xml:space="preserve">MM0104 </t>
  </si>
  <si>
    <t>PROMOTOR A</t>
  </si>
  <si>
    <t xml:space="preserve">SC0097 </t>
  </si>
  <si>
    <t xml:space="preserve">SC0098 </t>
  </si>
  <si>
    <t>COORDINADOR D</t>
  </si>
  <si>
    <t>INSTITUTO DE EDUCACIÓN PARA ADULTOS DEL ESTADO DE YUCATÁN</t>
  </si>
  <si>
    <t>CF33849</t>
  </si>
  <si>
    <t>COORDINADOR DE SERVICIOS ESPECIALIZADOS</t>
  </si>
  <si>
    <t>CF14070</t>
  </si>
  <si>
    <t>DIRECTOR</t>
  </si>
  <si>
    <t>CF36014</t>
  </si>
  <si>
    <t>COORDINADOR REGIONAL</t>
  </si>
  <si>
    <t>COORDINADOR DE ZONA</t>
  </si>
  <si>
    <t>CF01059</t>
  </si>
  <si>
    <t>CF04807</t>
  </si>
  <si>
    <t>SECRETARIA EJECUTIVA B</t>
  </si>
  <si>
    <t>A03804</t>
  </si>
  <si>
    <t>A01805</t>
  </si>
  <si>
    <t>AUXILIAR DE ADMINISTRADOR</t>
  </si>
  <si>
    <t>S01803</t>
  </si>
  <si>
    <t>OFICIAL DE SERVICIOS Y MANTENIMIENTO</t>
  </si>
  <si>
    <t>T03803</t>
  </si>
  <si>
    <t>TECNICO MEDIO</t>
  </si>
  <si>
    <t>T03810</t>
  </si>
  <si>
    <t>ESPECIALISTA EN PROYECTOS TECNICOS</t>
  </si>
  <si>
    <t>A01806</t>
  </si>
  <si>
    <t>T06803</t>
  </si>
  <si>
    <t>COORDINADOR DE TECNICOS EN COMPUTACION</t>
  </si>
  <si>
    <t>A01807</t>
  </si>
  <si>
    <t>T03820</t>
  </si>
  <si>
    <t>TECNICO DOCENTE</t>
  </si>
  <si>
    <t>T03823</t>
  </si>
  <si>
    <t>TECNICO SUPERIOR</t>
  </si>
  <si>
    <t>AYUDA_SERV_B</t>
  </si>
  <si>
    <t>CODECA</t>
  </si>
  <si>
    <t>PREV_SM_B</t>
  </si>
  <si>
    <t>INSTITUTO PARA LA INCLUSIÓN DE LAS PERSONAS CON DISCAPACIDAD DEL ESTADO DE YUCATÁN</t>
  </si>
  <si>
    <t>Analista Administrativo</t>
  </si>
  <si>
    <t>Lider de Proyecto</t>
  </si>
  <si>
    <t>INSTITUTO DE MOVILIDAD Y DESARROLLO URBANO TERRITORIAL</t>
  </si>
  <si>
    <t>SC0039</t>
  </si>
  <si>
    <t>SC0012</t>
  </si>
  <si>
    <t>SECRETARIO TECNICO</t>
  </si>
  <si>
    <t>BU0002</t>
  </si>
  <si>
    <t>INSPECTOR</t>
  </si>
  <si>
    <t>MM0099</t>
  </si>
  <si>
    <t>MM0103</t>
  </si>
  <si>
    <t>BU0014</t>
  </si>
  <si>
    <t>MM0096</t>
  </si>
  <si>
    <t>MM0001</t>
  </si>
  <si>
    <t>MM0053</t>
  </si>
  <si>
    <t>MM0084</t>
  </si>
  <si>
    <t>MM0062</t>
  </si>
  <si>
    <t>MM0036</t>
  </si>
  <si>
    <t>MM0016</t>
  </si>
  <si>
    <t>PROYECTISTA</t>
  </si>
  <si>
    <t>MM0041</t>
  </si>
  <si>
    <t>SC0030</t>
  </si>
  <si>
    <t>SC0081</t>
  </si>
  <si>
    <t>SC0080</t>
  </si>
  <si>
    <t>INSTITUTO DE INFRAESTRUCTURA CARRETERA DE YUCATÁN</t>
  </si>
  <si>
    <t xml:space="preserve">SC0011    </t>
  </si>
  <si>
    <t xml:space="preserve">DIRECTOR GENERAL              </t>
  </si>
  <si>
    <t xml:space="preserve">DIRECTOR                      </t>
  </si>
  <si>
    <t xml:space="preserve">JEFE DE DEPARTAMENTO          </t>
  </si>
  <si>
    <t xml:space="preserve">CA0001    </t>
  </si>
  <si>
    <t xml:space="preserve">CAPATAZ                       </t>
  </si>
  <si>
    <t xml:space="preserve">MM0013    </t>
  </si>
  <si>
    <t xml:space="preserve">COORDINADOR                   </t>
  </si>
  <si>
    <t xml:space="preserve">MM0036    </t>
  </si>
  <si>
    <t xml:space="preserve">ANALISTA ADMINISTRATIVO       </t>
  </si>
  <si>
    <t xml:space="preserve">MM0069    </t>
  </si>
  <si>
    <t>MM0071</t>
  </si>
  <si>
    <t xml:space="preserve">SECRETARIA                    </t>
  </si>
  <si>
    <t>AUXILIAR ADMINISTRATIVO "E"</t>
  </si>
  <si>
    <t xml:space="preserve">MM0164    </t>
  </si>
  <si>
    <t>MM0165</t>
  </si>
  <si>
    <t>MM0166</t>
  </si>
  <si>
    <t>MM0169</t>
  </si>
  <si>
    <t xml:space="preserve">OP0002    </t>
  </si>
  <si>
    <t xml:space="preserve">OP. SERVICIOS GENERALES       </t>
  </si>
  <si>
    <t xml:space="preserve">SC0080    </t>
  </si>
  <si>
    <t xml:space="preserve">SC0090    </t>
  </si>
  <si>
    <t xml:space="preserve">SC0097    </t>
  </si>
  <si>
    <t xml:space="preserve">SC0155    </t>
  </si>
  <si>
    <t xml:space="preserve">SC0156    </t>
  </si>
  <si>
    <t xml:space="preserve">RESIDENTE "A"                 </t>
  </si>
  <si>
    <t xml:space="preserve">SC0157    </t>
  </si>
  <si>
    <t xml:space="preserve">RESIDENTE "B"                 </t>
  </si>
  <si>
    <t>VT0017</t>
  </si>
  <si>
    <t xml:space="preserve">OP. TRAXCAVO                  </t>
  </si>
  <si>
    <t>VT0018</t>
  </si>
  <si>
    <t xml:space="preserve">CHOFER                        </t>
  </si>
  <si>
    <t>VT0019</t>
  </si>
  <si>
    <t xml:space="preserve">CHOFER DE VOLQUETE            </t>
  </si>
  <si>
    <t xml:space="preserve">VT0020    </t>
  </si>
  <si>
    <t xml:space="preserve">OP. TRACTOR                   </t>
  </si>
  <si>
    <t>VT0023</t>
  </si>
  <si>
    <t xml:space="preserve">SOLDADOR                      </t>
  </si>
  <si>
    <t>VT0025</t>
  </si>
  <si>
    <t xml:space="preserve">MECANICO                      </t>
  </si>
  <si>
    <t>VT0026</t>
  </si>
  <si>
    <t xml:space="preserve">OPERADOR DE TRAILER           </t>
  </si>
  <si>
    <t xml:space="preserve">VT0029    </t>
  </si>
  <si>
    <t>COORDINADOR "B-1"</t>
  </si>
  <si>
    <t>VT0031</t>
  </si>
  <si>
    <t xml:space="preserve">TOPOGRAFO "A"                 </t>
  </si>
  <si>
    <t>VT0035</t>
  </si>
  <si>
    <t xml:space="preserve">OPERADOR BACHEADORA           </t>
  </si>
  <si>
    <t>VT0038</t>
  </si>
  <si>
    <t xml:space="preserve">OPERADOR                      </t>
  </si>
  <si>
    <t>VT0039</t>
  </si>
  <si>
    <t xml:space="preserve">AYUDANTES                     </t>
  </si>
  <si>
    <t>VT0040</t>
  </si>
  <si>
    <t>VT0041</t>
  </si>
  <si>
    <t xml:space="preserve">AYUD. DE TOPOGRAFO            </t>
  </si>
  <si>
    <t>VT0044</t>
  </si>
  <si>
    <t xml:space="preserve">OP. DE DESYERVADORA           </t>
  </si>
  <si>
    <t xml:space="preserve">VT0047    </t>
  </si>
  <si>
    <t xml:space="preserve">OP. DE EXCAVADORA             </t>
  </si>
  <si>
    <t>VT0056</t>
  </si>
  <si>
    <t xml:space="preserve">OP. PETROLIZADORA             </t>
  </si>
  <si>
    <t>VT0060</t>
  </si>
  <si>
    <t xml:space="preserve">OPERADOR DE TANDEN            </t>
  </si>
  <si>
    <t>VT0062</t>
  </si>
  <si>
    <t xml:space="preserve">AYUDANTE                      </t>
  </si>
  <si>
    <t xml:space="preserve">VT0063    </t>
  </si>
  <si>
    <t xml:space="preserve">COORDINADOR "A"               </t>
  </si>
  <si>
    <t>VT0072</t>
  </si>
  <si>
    <t xml:space="preserve">OP. DE MOTO "A"               </t>
  </si>
  <si>
    <t>VT0073</t>
  </si>
  <si>
    <t>VT0075</t>
  </si>
  <si>
    <t xml:space="preserve">SOBRESTANTE                   </t>
  </si>
  <si>
    <t>VT0078</t>
  </si>
  <si>
    <t xml:space="preserve">OP. DE MOTO "AA"              </t>
  </si>
  <si>
    <t xml:space="preserve">VT0079    </t>
  </si>
  <si>
    <t xml:space="preserve">LABORATORISTA                 </t>
  </si>
  <si>
    <t>VT0081</t>
  </si>
  <si>
    <t xml:space="preserve">MECANICO DIESEL               </t>
  </si>
  <si>
    <t>VT0086</t>
  </si>
  <si>
    <t>AUX. DE DEPARTAMENTO</t>
  </si>
  <si>
    <t>VT0089</t>
  </si>
  <si>
    <t xml:space="preserve">SOBRESTANTE "A"               </t>
  </si>
  <si>
    <t>VT0090</t>
  </si>
  <si>
    <t xml:space="preserve">PINTOR                        </t>
  </si>
  <si>
    <t>VT0091</t>
  </si>
  <si>
    <t xml:space="preserve">VT0098    </t>
  </si>
  <si>
    <t xml:space="preserve">ELECT. AUTOMOTRIZ             </t>
  </si>
  <si>
    <t>VT0100</t>
  </si>
  <si>
    <t xml:space="preserve">HERRERO "B"                   </t>
  </si>
  <si>
    <t>VT0102</t>
  </si>
  <si>
    <t>VT0105</t>
  </si>
  <si>
    <t xml:space="preserve">MECANICO LUBRICADOR           </t>
  </si>
  <si>
    <t>VT0106</t>
  </si>
  <si>
    <t xml:space="preserve">LLANTERO "A"                  </t>
  </si>
  <si>
    <t xml:space="preserve">VT0107    </t>
  </si>
  <si>
    <t xml:space="preserve">VT0108    </t>
  </si>
  <si>
    <t xml:space="preserve">SOLDADOR "B"                  </t>
  </si>
  <si>
    <t>VT0109</t>
  </si>
  <si>
    <t xml:space="preserve">CHOFER DE PIPA                </t>
  </si>
  <si>
    <t>VT0110</t>
  </si>
  <si>
    <t xml:space="preserve">ASISTENTE ADMITIVO.           </t>
  </si>
  <si>
    <t xml:space="preserve">VT0113    </t>
  </si>
  <si>
    <t xml:space="preserve">CHOFER DE DIRECCION           </t>
  </si>
  <si>
    <t xml:space="preserve">VT0115    </t>
  </si>
  <si>
    <t xml:space="preserve">AUX. SUPERVISOR "B"           </t>
  </si>
  <si>
    <t>VT0119</t>
  </si>
  <si>
    <t xml:space="preserve">SOBRESTANTE "C"               </t>
  </si>
  <si>
    <t>VT0124</t>
  </si>
  <si>
    <t xml:space="preserve">POBLADOR "A"                  </t>
  </si>
  <si>
    <t>VT0126</t>
  </si>
  <si>
    <t xml:space="preserve">AUXILIAR ADMITVO H-1          </t>
  </si>
  <si>
    <t>VT0127</t>
  </si>
  <si>
    <t xml:space="preserve">AUXILIAR ADMITVO. H           </t>
  </si>
  <si>
    <t xml:space="preserve">VT0129    </t>
  </si>
  <si>
    <t xml:space="preserve">SUPERVISOR TECNICO            </t>
  </si>
  <si>
    <t xml:space="preserve">VT0131    </t>
  </si>
  <si>
    <t xml:space="preserve">CHOFER DE SUPERVISOR          </t>
  </si>
  <si>
    <t>VT0133</t>
  </si>
  <si>
    <t xml:space="preserve">LABORATORISTA "A"             </t>
  </si>
  <si>
    <t>VT0135</t>
  </si>
  <si>
    <t xml:space="preserve">OP. DE TRACTOR "A"            </t>
  </si>
  <si>
    <t>VT0136</t>
  </si>
  <si>
    <t xml:space="preserve">OP. DE TRAXCAVO "A"           </t>
  </si>
  <si>
    <t>VT0137</t>
  </si>
  <si>
    <t xml:space="preserve">ALBA¥IL "A"                   </t>
  </si>
  <si>
    <t>VT0138</t>
  </si>
  <si>
    <t xml:space="preserve">OP. APLANADORA "A"            </t>
  </si>
  <si>
    <t>VT0142</t>
  </si>
  <si>
    <t xml:space="preserve">ASISTENTE ADMITIVO"B          </t>
  </si>
  <si>
    <t>VT0144</t>
  </si>
  <si>
    <t xml:space="preserve">SUPERVISOR EVENT."A"          </t>
  </si>
  <si>
    <t xml:space="preserve">VT0145    </t>
  </si>
  <si>
    <t xml:space="preserve">OPERADOR FINISHER "B          </t>
  </si>
  <si>
    <t>VT0148</t>
  </si>
  <si>
    <t xml:space="preserve">AUXILIAR ADMINISTRATIVO "E"   </t>
  </si>
  <si>
    <t>VT0149</t>
  </si>
  <si>
    <t xml:space="preserve">COORDINADOR "E"               </t>
  </si>
  <si>
    <t>VT0150</t>
  </si>
  <si>
    <t xml:space="preserve">OPERADOR "A"                  </t>
  </si>
  <si>
    <t xml:space="preserve">VT0151    </t>
  </si>
  <si>
    <t xml:space="preserve">ANALISTA ADMINISTRATIVO    </t>
  </si>
  <si>
    <t>VT0152</t>
  </si>
  <si>
    <t xml:space="preserve">VT0154    </t>
  </si>
  <si>
    <t>INSTITUTO PARA LA CONSTRUCCIÓN Y CONSERVACIÓN DE OBRA PÚBLICA EN YUCATÁN</t>
  </si>
  <si>
    <t>SC0165</t>
  </si>
  <si>
    <t>ASESOR</t>
  </si>
  <si>
    <t>SC0024</t>
  </si>
  <si>
    <t>SC0023</t>
  </si>
  <si>
    <t xml:space="preserve">COORDINADOR </t>
  </si>
  <si>
    <t>SC0078</t>
  </si>
  <si>
    <t>MM0044</t>
  </si>
  <si>
    <t>COORDINADOR DE PROYECTO</t>
  </si>
  <si>
    <t xml:space="preserve">ANALISTA ADMINISTRATIVO </t>
  </si>
  <si>
    <t>MM0085</t>
  </si>
  <si>
    <t>MM0095</t>
  </si>
  <si>
    <t>MM0101</t>
  </si>
  <si>
    <t>MM0098</t>
  </si>
  <si>
    <t xml:space="preserve">CHOFER </t>
  </si>
  <si>
    <t>MM0070</t>
  </si>
  <si>
    <t>BU0023</t>
  </si>
  <si>
    <t xml:space="preserve">SECRETARIA </t>
  </si>
  <si>
    <t>BU0006</t>
  </si>
  <si>
    <t>BU0039</t>
  </si>
  <si>
    <t>MM0073</t>
  </si>
  <si>
    <t>SUPERVISOR TÉCNICO</t>
  </si>
  <si>
    <t>TÉCNICO ESPECIALIZADO</t>
  </si>
  <si>
    <t>BU0004</t>
  </si>
  <si>
    <t>BU0012</t>
  </si>
  <si>
    <t>BU0038</t>
  </si>
  <si>
    <t>BU0029</t>
  </si>
  <si>
    <t xml:space="preserve">SUPERVISOR </t>
  </si>
  <si>
    <t>BU0017</t>
  </si>
  <si>
    <t>BU0061</t>
  </si>
  <si>
    <t>BU0066</t>
  </si>
  <si>
    <t>BU0057</t>
  </si>
  <si>
    <t xml:space="preserve">VIGILANTE </t>
  </si>
  <si>
    <t>BU0062</t>
  </si>
  <si>
    <t>OS0001</t>
  </si>
  <si>
    <t>OFICIAL DE SERVICIO</t>
  </si>
  <si>
    <t>INSTITUTO PARA EL DESARROLLO DE LA CULTURA MAYA DEL ESTADO DE YUCATÁN</t>
  </si>
  <si>
    <t>SC0001</t>
  </si>
  <si>
    <t>SC0003</t>
  </si>
  <si>
    <t>SC0005</t>
  </si>
  <si>
    <t>SC0006</t>
  </si>
  <si>
    <t>SC0007</t>
  </si>
  <si>
    <t>JEFE DE DEPARTAMENTO D</t>
  </si>
  <si>
    <t>MM0002</t>
  </si>
  <si>
    <t>MM0004</t>
  </si>
  <si>
    <t>BU0001</t>
  </si>
  <si>
    <t>TECNICO ESPECIALISTA A</t>
  </si>
  <si>
    <t>BU0003</t>
  </si>
  <si>
    <t>AUXILIAR DE SERVICIOS GENERALES</t>
  </si>
  <si>
    <t>INSTITUTO DE SEGURIDAD JURÍDICA PATRIMONIAL DE YUCATÁN</t>
  </si>
  <si>
    <t>DGRB1</t>
  </si>
  <si>
    <t>DIRB1</t>
  </si>
  <si>
    <t>JEFB1</t>
  </si>
  <si>
    <t>JEFB4</t>
  </si>
  <si>
    <t>JEFB3</t>
  </si>
  <si>
    <t>JEFB2</t>
  </si>
  <si>
    <t>REGB1</t>
  </si>
  <si>
    <t>REGISTRADOR</t>
  </si>
  <si>
    <t>ADMB1</t>
  </si>
  <si>
    <t>ANALISTA</t>
  </si>
  <si>
    <t>ADMB2</t>
  </si>
  <si>
    <t>ADMB3</t>
  </si>
  <si>
    <t>AUXB1</t>
  </si>
  <si>
    <t>AUXB2</t>
  </si>
  <si>
    <t>COOB1</t>
  </si>
  <si>
    <t>COOB2</t>
  </si>
  <si>
    <t>COOB3</t>
  </si>
  <si>
    <t>COOB4</t>
  </si>
  <si>
    <t>COOB5</t>
  </si>
  <si>
    <t>COOB6</t>
  </si>
  <si>
    <t>COOB7</t>
  </si>
  <si>
    <t>LDPB1</t>
  </si>
  <si>
    <t>PERB2</t>
  </si>
  <si>
    <t>PERITO</t>
  </si>
  <si>
    <t>SECB1</t>
  </si>
  <si>
    <t>SECB3</t>
  </si>
  <si>
    <t>SECB4</t>
  </si>
  <si>
    <t>SECB5</t>
  </si>
  <si>
    <t>INSTITUTO PROMOTOR DE FERIAS DE YUCATÁN</t>
  </si>
  <si>
    <t>IPFY-01</t>
  </si>
  <si>
    <t>Director general</t>
  </si>
  <si>
    <t>IPFY-02</t>
  </si>
  <si>
    <t>Director Administrativo</t>
  </si>
  <si>
    <t>IPFY-03</t>
  </si>
  <si>
    <t>Director Juridico</t>
  </si>
  <si>
    <t>IPFY-04</t>
  </si>
  <si>
    <t>Director Mercadotecnia y Relaciones Públicas</t>
  </si>
  <si>
    <t>IPFY-05</t>
  </si>
  <si>
    <t>Director Eventos</t>
  </si>
  <si>
    <t>IPFY-06</t>
  </si>
  <si>
    <t>Director de Operaciones</t>
  </si>
  <si>
    <t>IPFY-07</t>
  </si>
  <si>
    <t>Jefe Administrativo</t>
  </si>
  <si>
    <t>IPFY-08</t>
  </si>
  <si>
    <t>Jefe de Seguridad y vigilancia</t>
  </si>
  <si>
    <t>IPFY-09</t>
  </si>
  <si>
    <t>Jefe de Parques</t>
  </si>
  <si>
    <t>IPFY-10</t>
  </si>
  <si>
    <t>Coordinador Administrativo Parques</t>
  </si>
  <si>
    <t>IPFY-11</t>
  </si>
  <si>
    <t>Coordinador Espacios</t>
  </si>
  <si>
    <t>IPFY-12</t>
  </si>
  <si>
    <t>Coordinador Administrativo</t>
  </si>
  <si>
    <t>IPFY-13</t>
  </si>
  <si>
    <t>Coordinador Juridico</t>
  </si>
  <si>
    <t>IPFY-14A</t>
  </si>
  <si>
    <t>Coordinador Servicios Generales Oficina</t>
  </si>
  <si>
    <t>IPFY-15</t>
  </si>
  <si>
    <t>Coordinador de Servicios Generales Feria</t>
  </si>
  <si>
    <t>IPFY-15A</t>
  </si>
  <si>
    <t>Coordinador Parque Acuatico</t>
  </si>
  <si>
    <t>IPFY-16</t>
  </si>
  <si>
    <t>Coordinador de Mantenimiento</t>
  </si>
  <si>
    <t>IPFY-17</t>
  </si>
  <si>
    <t>Coordinador Parque interactivo</t>
  </si>
  <si>
    <t>IPFY-19</t>
  </si>
  <si>
    <t>Supervisor Parque Acuatico</t>
  </si>
  <si>
    <t>IPFY-19A</t>
  </si>
  <si>
    <t>Supervisor de Seguridad y Vigilancia</t>
  </si>
  <si>
    <t>IPFY-19B</t>
  </si>
  <si>
    <t>IPFY-20</t>
  </si>
  <si>
    <t>Responsable Operativo Parque Interactivo</t>
  </si>
  <si>
    <t>IPFY-21</t>
  </si>
  <si>
    <t>Supervisor Operaciones Accesos</t>
  </si>
  <si>
    <t>IPFY-23</t>
  </si>
  <si>
    <t>Auxiliar Activo Fijo</t>
  </si>
  <si>
    <t>IPFY-24</t>
  </si>
  <si>
    <t>Auxiliar de Espacios</t>
  </si>
  <si>
    <t>IPFY-25</t>
  </si>
  <si>
    <t>Auxiliar Administrativo</t>
  </si>
  <si>
    <t>IPFY-26</t>
  </si>
  <si>
    <t>Auxiliar de Seguridad</t>
  </si>
  <si>
    <t>IPFY-27</t>
  </si>
  <si>
    <t>Velador</t>
  </si>
  <si>
    <t>IPFY-28</t>
  </si>
  <si>
    <t>Auxiliar Servicios Generales</t>
  </si>
  <si>
    <t>IPFY-28A</t>
  </si>
  <si>
    <t>IPFY-29</t>
  </si>
  <si>
    <t>Auxiliar de Mantenimiento</t>
  </si>
  <si>
    <t>IPFY-29A</t>
  </si>
  <si>
    <t>Auxiliar Parque Acuatico</t>
  </si>
  <si>
    <t>IPFY-30</t>
  </si>
  <si>
    <t>Auxiliar Operativo Limpieza</t>
  </si>
  <si>
    <t>IPFY-31</t>
  </si>
  <si>
    <t>Auxiliar Operativo Jardineria</t>
  </si>
  <si>
    <t>IPFY-32</t>
  </si>
  <si>
    <t>Auxiliar Operativo Mantenimiento</t>
  </si>
  <si>
    <t>IPFY-33</t>
  </si>
  <si>
    <t>Auxiliar Operativo Parque Interactivo</t>
  </si>
  <si>
    <t>IPFY-34</t>
  </si>
  <si>
    <t>Auxiliar de Cocina</t>
  </si>
  <si>
    <t>IPFY-35</t>
  </si>
  <si>
    <t>Auxiliar Operativo Accesos</t>
  </si>
  <si>
    <t>IPFY-38</t>
  </si>
  <si>
    <t>Asistente Director General</t>
  </si>
  <si>
    <t>INSTITUTO DE SEGURIDAD SOCIAL DE LOS TRABAJADORES DEL ESTADO DE YUCATÁN</t>
  </si>
  <si>
    <t>ISS01</t>
  </si>
  <si>
    <t>ISS02</t>
  </si>
  <si>
    <t>Gerente Centro Comercial I</t>
  </si>
  <si>
    <t>ISS03</t>
  </si>
  <si>
    <t>Gerente Centro turistico I</t>
  </si>
  <si>
    <t>Gerente Centro turistico II</t>
  </si>
  <si>
    <t>ISS04</t>
  </si>
  <si>
    <t>Asesor I</t>
  </si>
  <si>
    <t>Asesor II</t>
  </si>
  <si>
    <t>Asesor III</t>
  </si>
  <si>
    <t>Asesor IV</t>
  </si>
  <si>
    <t>ISS14</t>
  </si>
  <si>
    <t>Directora apoyo a la educacion especial I</t>
  </si>
  <si>
    <t>ISS15</t>
  </si>
  <si>
    <t>Directora Centro extension educativa I</t>
  </si>
  <si>
    <t>ISS16</t>
  </si>
  <si>
    <t>Directora de Cendi I</t>
  </si>
  <si>
    <t>ISS23</t>
  </si>
  <si>
    <t>Jefe de departamento I</t>
  </si>
  <si>
    <t>Jefe de departamento II</t>
  </si>
  <si>
    <t>Jefe de departamento III</t>
  </si>
  <si>
    <t>Jefe de departamento IV</t>
  </si>
  <si>
    <t>ISS27</t>
  </si>
  <si>
    <t>Subdirector I</t>
  </si>
  <si>
    <t>ISS31</t>
  </si>
  <si>
    <t>Titular Organismo auxiliar I</t>
  </si>
  <si>
    <t>ISS05</t>
  </si>
  <si>
    <t>Asesor Juridico I</t>
  </si>
  <si>
    <t>Asesor Juridico II</t>
  </si>
  <si>
    <t>Asesor Juridico III</t>
  </si>
  <si>
    <t>Asesor Juridico IV</t>
  </si>
  <si>
    <t>ISS06</t>
  </si>
  <si>
    <t>Asistente educativa I</t>
  </si>
  <si>
    <t>Asistente educativa II</t>
  </si>
  <si>
    <t>ISS07</t>
  </si>
  <si>
    <t>Auxiliar operativo I</t>
  </si>
  <si>
    <t>Auxiliar operativo II</t>
  </si>
  <si>
    <t>Auxiliar operativo III</t>
  </si>
  <si>
    <t>Auxiliar operativo IV</t>
  </si>
  <si>
    <t>ISS08</t>
  </si>
  <si>
    <t>Auxiliar administrativo I</t>
  </si>
  <si>
    <t>Auxiliar administrativo II</t>
  </si>
  <si>
    <t>Auxiliar administrativo III</t>
  </si>
  <si>
    <t>Auxiliar administrativo IV</t>
  </si>
  <si>
    <t>Auxiliar administrativo V</t>
  </si>
  <si>
    <t>ISS09</t>
  </si>
  <si>
    <t>Contador Centro Comercial I</t>
  </si>
  <si>
    <t>ISS10</t>
  </si>
  <si>
    <t>Supervisor Operativo I</t>
  </si>
  <si>
    <t>Supervisor Operativo II</t>
  </si>
  <si>
    <t>ISS11</t>
  </si>
  <si>
    <t>Supervisor I</t>
  </si>
  <si>
    <t>Supervisor II</t>
  </si>
  <si>
    <t>Supervisor III</t>
  </si>
  <si>
    <t>Supervisor IV</t>
  </si>
  <si>
    <t>ISS12</t>
  </si>
  <si>
    <t>Coordinador I</t>
  </si>
  <si>
    <t>Coordinador II</t>
  </si>
  <si>
    <t>Coordinador III</t>
  </si>
  <si>
    <t>Coordinador IV</t>
  </si>
  <si>
    <t>Coordinador V</t>
  </si>
  <si>
    <t>ISS13</t>
  </si>
  <si>
    <t>Coordinador de Pedagogia I</t>
  </si>
  <si>
    <t>ISS17</t>
  </si>
  <si>
    <t>Doctor de cendi I</t>
  </si>
  <si>
    <t>ISS18</t>
  </si>
  <si>
    <t>Encargada de Cocina I</t>
  </si>
  <si>
    <t>ISS19</t>
  </si>
  <si>
    <t>Encargada de grupo I</t>
  </si>
  <si>
    <t>ISS20</t>
  </si>
  <si>
    <t>Enfermera I</t>
  </si>
  <si>
    <t>ISS21</t>
  </si>
  <si>
    <t>Instructor I</t>
  </si>
  <si>
    <t>ISS22</t>
  </si>
  <si>
    <t>Profesor Centro de jubilados I</t>
  </si>
  <si>
    <t>Profesor Centro de jubilados II</t>
  </si>
  <si>
    <t>ISS24</t>
  </si>
  <si>
    <t>Encargado de mantenimiento I</t>
  </si>
  <si>
    <t>ISS25</t>
  </si>
  <si>
    <t>Programador I</t>
  </si>
  <si>
    <t>Programador II</t>
  </si>
  <si>
    <t>Programador III</t>
  </si>
  <si>
    <t>Programador IV</t>
  </si>
  <si>
    <t>Programador V</t>
  </si>
  <si>
    <t>Programador VI</t>
  </si>
  <si>
    <t>ISS26</t>
  </si>
  <si>
    <t>Psicologo I</t>
  </si>
  <si>
    <t>Psicologo II</t>
  </si>
  <si>
    <t>ISS28</t>
  </si>
  <si>
    <t>Terapeuta I</t>
  </si>
  <si>
    <t>ISS29</t>
  </si>
  <si>
    <t>Chef I</t>
  </si>
  <si>
    <t>Chef II</t>
  </si>
  <si>
    <t>ISS30</t>
  </si>
  <si>
    <t>Guardavidas I</t>
  </si>
  <si>
    <t>Guardavidas II</t>
  </si>
  <si>
    <t>INSTITUTO DE VIVIENDA DEL ESTADO DE YUCATÁN</t>
  </si>
  <si>
    <t>DA01</t>
  </si>
  <si>
    <t>SA02</t>
  </si>
  <si>
    <t>SUBDIRECTOR DE ÁREA "B"</t>
  </si>
  <si>
    <t>SA01</t>
  </si>
  <si>
    <t>SUBDIRECTOR DE ÁREA "A"</t>
  </si>
  <si>
    <t>JD03</t>
  </si>
  <si>
    <t>JEFE DE DEPARTAMENTO "C"</t>
  </si>
  <si>
    <t>JD02</t>
  </si>
  <si>
    <t>JEFE DE DEPARTAMENTO "B"</t>
  </si>
  <si>
    <t>JEFE DE DEPARTAMENTO "A"</t>
  </si>
  <si>
    <t>C003</t>
  </si>
  <si>
    <t>C002</t>
  </si>
  <si>
    <t>C001</t>
  </si>
  <si>
    <t>A006</t>
  </si>
  <si>
    <t>AUXILIAR "F"</t>
  </si>
  <si>
    <t>A005</t>
  </si>
  <si>
    <t>AUXILIAR "E"</t>
  </si>
  <si>
    <t>A004</t>
  </si>
  <si>
    <t>AUXILIAR "D"</t>
  </si>
  <si>
    <t>A003</t>
  </si>
  <si>
    <t>AUXILIAR "C"</t>
  </si>
  <si>
    <t>A002</t>
  </si>
  <si>
    <t>AUXILIAR "B"</t>
  </si>
  <si>
    <t>A001</t>
  </si>
  <si>
    <t>AUXILIAR "A"</t>
  </si>
  <si>
    <t>INSTITUTO YUCATECO DE EMPRENDEDORES</t>
  </si>
  <si>
    <t>SC0153</t>
  </si>
  <si>
    <t>DIRECTOR ÁREA</t>
  </si>
  <si>
    <t xml:space="preserve">JEFE DE DEPARTAMENTO </t>
  </si>
  <si>
    <t>JUNTA DE AGUA POTABLE Y ALCANTARILLADO DE YUCATAN</t>
  </si>
  <si>
    <t>SD01</t>
  </si>
  <si>
    <t>GT01</t>
  </si>
  <si>
    <t>GERENTE</t>
  </si>
  <si>
    <t>JD05</t>
  </si>
  <si>
    <t>JEFE DE DEPARTAMENTO DD</t>
  </si>
  <si>
    <t>JD04</t>
  </si>
  <si>
    <t>JEFE DE DEPARTAMENTO DC</t>
  </si>
  <si>
    <t>JEFE DE DEPARTAMENTO DB</t>
  </si>
  <si>
    <t>JEFE DE DEPARTAMENTO DA</t>
  </si>
  <si>
    <t>JEFE DE DEPARTAMENTO DAA</t>
  </si>
  <si>
    <t>ES05</t>
  </si>
  <si>
    <t>ESPECIALISTA ED</t>
  </si>
  <si>
    <t>ES04</t>
  </si>
  <si>
    <t>ESPECIALISTA EC</t>
  </si>
  <si>
    <t>ES03</t>
  </si>
  <si>
    <t>ESPECIALISTA EB</t>
  </si>
  <si>
    <t>ES02</t>
  </si>
  <si>
    <t>ESPECIALISTA EA</t>
  </si>
  <si>
    <t>ES01</t>
  </si>
  <si>
    <t>ESPECIALISTA EAA</t>
  </si>
  <si>
    <t>TE05</t>
  </si>
  <si>
    <t>TECNICO ESPECIALISTA FD</t>
  </si>
  <si>
    <t>TE04</t>
  </si>
  <si>
    <t>TECNICO ESPECIALISTA FC</t>
  </si>
  <si>
    <t>TE03</t>
  </si>
  <si>
    <t>TECNICO ESPECIALISTA FB</t>
  </si>
  <si>
    <t>TE02</t>
  </si>
  <si>
    <t>TECNICO ESPECIALISTA FA</t>
  </si>
  <si>
    <t>TE01</t>
  </si>
  <si>
    <t>TECNICO ESPECIALISTA FAA</t>
  </si>
  <si>
    <t>TC05</t>
  </si>
  <si>
    <t>TECNICO GD</t>
  </si>
  <si>
    <t>TC04</t>
  </si>
  <si>
    <t>TECNICO GC</t>
  </si>
  <si>
    <t>TC03</t>
  </si>
  <si>
    <t>TECNICO GB</t>
  </si>
  <si>
    <t>TC02</t>
  </si>
  <si>
    <t>TECNICO GA</t>
  </si>
  <si>
    <t>TC01</t>
  </si>
  <si>
    <t>TECNICO GAA</t>
  </si>
  <si>
    <t>SE05</t>
  </si>
  <si>
    <t>SECRETARIA EJECUTIVA GD</t>
  </si>
  <si>
    <t>SE04</t>
  </si>
  <si>
    <t>SECRETARIA EJECUTIVA GC</t>
  </si>
  <si>
    <t>SE03</t>
  </si>
  <si>
    <t>SECRETARIA EJECUTIVA GB</t>
  </si>
  <si>
    <t>SE02</t>
  </si>
  <si>
    <t>SECRETARIA EJECUTIVA GA</t>
  </si>
  <si>
    <t>SE01</t>
  </si>
  <si>
    <t>SECRETARIA EJECUTIVA GAA</t>
  </si>
  <si>
    <t>AT05</t>
  </si>
  <si>
    <t>AYUDANTE TECNICO HD</t>
  </si>
  <si>
    <t>AT04</t>
  </si>
  <si>
    <t>AYUDANTE TECNICO HC</t>
  </si>
  <si>
    <t>AT03</t>
  </si>
  <si>
    <t>AYUDANTE TECNICO HB</t>
  </si>
  <si>
    <t>AT02</t>
  </si>
  <si>
    <t>AYUDANTE TECNICO HA</t>
  </si>
  <si>
    <t>AT01</t>
  </si>
  <si>
    <t>AYUDANTE TECNICO HAA</t>
  </si>
  <si>
    <t>AU05</t>
  </si>
  <si>
    <t>AUXILIAR ID</t>
  </si>
  <si>
    <t>AU04</t>
  </si>
  <si>
    <t>AUXILIAR IC</t>
  </si>
  <si>
    <t>AU03</t>
  </si>
  <si>
    <t>AUXILIAR IB</t>
  </si>
  <si>
    <t>AU02</t>
  </si>
  <si>
    <t>AUXILIAR IA</t>
  </si>
  <si>
    <t>AU01</t>
  </si>
  <si>
    <t>AUXILIAR IAA</t>
  </si>
  <si>
    <t>SE09</t>
  </si>
  <si>
    <t>SECRETARIA ID</t>
  </si>
  <si>
    <t>SE08</t>
  </si>
  <si>
    <t>SECRETARIA IC</t>
  </si>
  <si>
    <t>SE07</t>
  </si>
  <si>
    <t>SECRETARIA IB</t>
  </si>
  <si>
    <t>SE06</t>
  </si>
  <si>
    <t>SECRETARIA IA</t>
  </si>
  <si>
    <t>SECRETARIA IAA</t>
  </si>
  <si>
    <t>OF05</t>
  </si>
  <si>
    <t>OFICIAL JD</t>
  </si>
  <si>
    <t>0F04</t>
  </si>
  <si>
    <t>OFICIAL JC</t>
  </si>
  <si>
    <t>OF03</t>
  </si>
  <si>
    <t>OFICIAL JB</t>
  </si>
  <si>
    <t>OF02</t>
  </si>
  <si>
    <t>OFICIAL JA</t>
  </si>
  <si>
    <t>OF01</t>
  </si>
  <si>
    <t>OFICIAL JAA</t>
  </si>
  <si>
    <t>SI01</t>
  </si>
  <si>
    <t>CAPACITACION SI</t>
  </si>
  <si>
    <t>JUNTA DE  ASISTENCIA PRIVADA DEL ESTADO DE YUCATÁN</t>
  </si>
  <si>
    <t>JAPDG-01</t>
  </si>
  <si>
    <t>JAPD-01</t>
  </si>
  <si>
    <t xml:space="preserve">DIRECTOR  </t>
  </si>
  <si>
    <t>JAPC-01</t>
  </si>
  <si>
    <t>JAPR-01</t>
  </si>
  <si>
    <t>JAPA-01</t>
  </si>
  <si>
    <t xml:space="preserve">SECRETARÍA TÉCNICA DE PLANEACIÓN Y EVALUACIÓN </t>
  </si>
  <si>
    <t>SEPLAN01</t>
  </si>
  <si>
    <t>Secretario Técnico</t>
  </si>
  <si>
    <t>SEPLAN04</t>
  </si>
  <si>
    <t>Asesor</t>
  </si>
  <si>
    <t>SEPLAN02</t>
  </si>
  <si>
    <t xml:space="preserve">Director </t>
  </si>
  <si>
    <t>SEPLAN05</t>
  </si>
  <si>
    <t xml:space="preserve">Subdirector </t>
  </si>
  <si>
    <t>SEPLAN06</t>
  </si>
  <si>
    <t xml:space="preserve">Jefe de Departamento </t>
  </si>
  <si>
    <t>SEPLAN15</t>
  </si>
  <si>
    <t>SEPLAN07</t>
  </si>
  <si>
    <t>SEPLAN08</t>
  </si>
  <si>
    <t>Líder de Proyecto</t>
  </si>
  <si>
    <t>SEPLAN09</t>
  </si>
  <si>
    <t xml:space="preserve">Coordinador </t>
  </si>
  <si>
    <t>SEPLAN10</t>
  </si>
  <si>
    <t>SEPLAN12</t>
  </si>
  <si>
    <t>SEPLAN11</t>
  </si>
  <si>
    <t>SEPLAN13</t>
  </si>
  <si>
    <t>SEPLAN14</t>
  </si>
  <si>
    <t>SECRETARÍA EJECUTIVA DEL SISTEMA ESTATAL ANTICORRUPCIÓN</t>
  </si>
  <si>
    <t>SECRETARIO TÉCNICO</t>
  </si>
  <si>
    <t>SC0041</t>
  </si>
  <si>
    <t>CONTRALOR INTERNO</t>
  </si>
  <si>
    <t>MM0014</t>
  </si>
  <si>
    <t>MM0018</t>
  </si>
  <si>
    <t>MM0026</t>
  </si>
  <si>
    <t>MM0139</t>
  </si>
  <si>
    <t>MM0079</t>
  </si>
  <si>
    <t xml:space="preserve">AUXILIAR DE SERVICIOS </t>
  </si>
  <si>
    <t>SERVICIOS DE SALUD YUCATÁN</t>
  </si>
  <si>
    <t>EST-CF34263</t>
  </si>
  <si>
    <t xml:space="preserve">JEFE DE DEPARTAMENTO                              </t>
  </si>
  <si>
    <t>EST-CF34262</t>
  </si>
  <si>
    <t xml:space="preserve">SUBDIRECTOR ESTATAL "C"                           </t>
  </si>
  <si>
    <t>EST-CF34260</t>
  </si>
  <si>
    <t xml:space="preserve">DIRECTOR ESTATAL                                  </t>
  </si>
  <si>
    <t>EST-CF34261</t>
  </si>
  <si>
    <t xml:space="preserve">DIRECTOR ADMINISTRATIVO                           </t>
  </si>
  <si>
    <t>EST-CF263B</t>
  </si>
  <si>
    <t xml:space="preserve">COORDINADOR ESTATAL                               </t>
  </si>
  <si>
    <t>EST-CF263A</t>
  </si>
  <si>
    <t>EST-CF245</t>
  </si>
  <si>
    <t>DIRECTOR HOSPITAL</t>
  </si>
  <si>
    <t>EST-CF2032</t>
  </si>
  <si>
    <t xml:space="preserve">COORDINADOR                                       </t>
  </si>
  <si>
    <t>FED-CF21905</t>
  </si>
  <si>
    <t xml:space="preserve">COORDINADOR DICT. DE SERVICIOS ESPECIALIZADOS     </t>
  </si>
  <si>
    <t>FED-CF34245</t>
  </si>
  <si>
    <t xml:space="preserve">DIRECTOR DE HOSPITAL ESTATAL                      </t>
  </si>
  <si>
    <t>FED-CF34260</t>
  </si>
  <si>
    <t>FED-CF34261</t>
  </si>
  <si>
    <t xml:space="preserve">SUBDIRECTOR ESTATAL.                              </t>
  </si>
  <si>
    <t>FED-CF34068</t>
  </si>
  <si>
    <t xml:space="preserve">JEFE DE DEPARTAMENTO ESTATAL.                     </t>
  </si>
  <si>
    <t>FED-CF52254</t>
  </si>
  <si>
    <t xml:space="preserve">DIRECTOR GENERAL DE LOS SERVICIOS DE SALUD        </t>
  </si>
  <si>
    <t>FED-CF53083</t>
  </si>
  <si>
    <t xml:space="preserve">SECRETARIO PARTICULAR DE S. P. S.   33.           </t>
  </si>
  <si>
    <t>FED-CF21135</t>
  </si>
  <si>
    <t>FED-CF34263</t>
  </si>
  <si>
    <t>EST-CF019</t>
  </si>
  <si>
    <t xml:space="preserve">DIRECTOR DE ASUNTOS JURIDICOS CODAMEDY            </t>
  </si>
  <si>
    <t>EST-CF018</t>
  </si>
  <si>
    <t xml:space="preserve">DIRECTOR ADMINISTRATIVO CODAMEDY                  </t>
  </si>
  <si>
    <t>EST-CF017</t>
  </si>
  <si>
    <t xml:space="preserve">SUBCOMISIONADO CODAMEDY                           </t>
  </si>
  <si>
    <t>EST-CF016</t>
  </si>
  <si>
    <t xml:space="preserve">COMISIONADO DE ARBITRAJE MEDICO                   </t>
  </si>
  <si>
    <t>EST-CF869B</t>
  </si>
  <si>
    <t>PROFESIONAL DICTAMINADOR DE SERVS. ESP. EN U HOSP.</t>
  </si>
  <si>
    <t>EST-CF41062</t>
  </si>
  <si>
    <t xml:space="preserve">VERIFICADOR O DICTAMINADOR ESPECIALIZADO          </t>
  </si>
  <si>
    <t>EST-CF41058</t>
  </si>
  <si>
    <t xml:space="preserve">TECNICO EN VERIF. DICT. O SANEAMIENTO C           </t>
  </si>
  <si>
    <t>EST-CF41056</t>
  </si>
  <si>
    <t xml:space="preserve">TEC. EN VERIFICACION  DICTAMINACION O SANEAMIENTO </t>
  </si>
  <si>
    <t>EST-CF060</t>
  </si>
  <si>
    <t xml:space="preserve">VERIFICADOR O DICTAMINADOR SANITARIO B          </t>
  </si>
  <si>
    <t>EST-CF015</t>
  </si>
  <si>
    <t xml:space="preserve">SUBJEFE DE ENFERMERIA                             </t>
  </si>
  <si>
    <t>EST-CF013</t>
  </si>
  <si>
    <t xml:space="preserve">JEFE DE UNIDAD DE ATENCION MEDICA A             </t>
  </si>
  <si>
    <t>EST-CF011</t>
  </si>
  <si>
    <t xml:space="preserve">COORD. MEDICO EN AREA NORMATIVA A               </t>
  </si>
  <si>
    <t>EST-CF009</t>
  </si>
  <si>
    <t xml:space="preserve">JEFE DE SERVICIOS ADMINISTRATIVOS EN HOSPITAL     </t>
  </si>
  <si>
    <t>EST-CF008D</t>
  </si>
  <si>
    <t xml:space="preserve">COORDINADOR DE PROFESIONALES                      </t>
  </si>
  <si>
    <t>EST-CF008B</t>
  </si>
  <si>
    <t>EST-CF008A</t>
  </si>
  <si>
    <t>EST-CF008</t>
  </si>
  <si>
    <t>EST-CF007</t>
  </si>
  <si>
    <t xml:space="preserve">SUP. GRAL. DE NORM.  EVAL. Y CONTROL              </t>
  </si>
  <si>
    <t>EST-CF006</t>
  </si>
  <si>
    <t xml:space="preserve">JEFE DE PSICOLOGIA CLINICA                        </t>
  </si>
  <si>
    <t>EST-CF004</t>
  </si>
  <si>
    <t xml:space="preserve">JEFE DE ALMACEN                                   </t>
  </si>
  <si>
    <t>EST-CF001A</t>
  </si>
  <si>
    <t xml:space="preserve">PROFESIONAL ESPECIALIZADO                         </t>
  </si>
  <si>
    <t>EST-C33891B</t>
  </si>
  <si>
    <t xml:space="preserve">TECNICO                                           </t>
  </si>
  <si>
    <t>EST-CF807</t>
  </si>
  <si>
    <t xml:space="preserve">SECRETARIA EJECUTIVA B                          </t>
  </si>
  <si>
    <t>EST-CF33812</t>
  </si>
  <si>
    <t xml:space="preserve">CHOFER DE LA DIRECCION                            </t>
  </si>
  <si>
    <t>EST-CF025</t>
  </si>
  <si>
    <t xml:space="preserve">ADMINISTRATIVO                                    </t>
  </si>
  <si>
    <t>EST-CF020</t>
  </si>
  <si>
    <t>EST-CF4004A</t>
  </si>
  <si>
    <t xml:space="preserve">SOPORTE ADMINISTRATIVO A                          </t>
  </si>
  <si>
    <t>EST-CF4003B</t>
  </si>
  <si>
    <t xml:space="preserve">SOPORTE ADMINISTRATIVO B                        </t>
  </si>
  <si>
    <t>EST-CF4003A</t>
  </si>
  <si>
    <t xml:space="preserve">SOPORTE ADMINISTRATIVO B                          </t>
  </si>
  <si>
    <t>EST-CF4002A</t>
  </si>
  <si>
    <t xml:space="preserve">SOPORTE ADMINISTRATIVO C                          </t>
  </si>
  <si>
    <t>EST-CF40005</t>
  </si>
  <si>
    <t xml:space="preserve">SOPORTE ADMINISTRATIVO                            </t>
  </si>
  <si>
    <t>EST-M03018</t>
  </si>
  <si>
    <t xml:space="preserve">APOYO ADMINISTRATIVO EN SALUD  A8                </t>
  </si>
  <si>
    <t>EST-M03018A</t>
  </si>
  <si>
    <t>EST-M03018B</t>
  </si>
  <si>
    <t>EST-M03018C</t>
  </si>
  <si>
    <t>EST-M03018D</t>
  </si>
  <si>
    <t>EST-M03018E</t>
  </si>
  <si>
    <t>EST-M03019A</t>
  </si>
  <si>
    <t xml:space="preserve">APOYO ADMINISTRATIVO EN SALUD  A7                </t>
  </si>
  <si>
    <t>EST-M03019B</t>
  </si>
  <si>
    <t>EST-M03019C</t>
  </si>
  <si>
    <t>EST-M03019D</t>
  </si>
  <si>
    <t>EST-M03019E</t>
  </si>
  <si>
    <t>EST-M03019F</t>
  </si>
  <si>
    <t>EST-M03020</t>
  </si>
  <si>
    <t xml:space="preserve">APOYO ADMINISTRATIVO EN SALUD  A6                </t>
  </si>
  <si>
    <t>EST-M03020A</t>
  </si>
  <si>
    <t>EST-M03020B</t>
  </si>
  <si>
    <t>EST-M03020C</t>
  </si>
  <si>
    <t>EST-M03020D</t>
  </si>
  <si>
    <t>EST-M03020E</t>
  </si>
  <si>
    <t>EST-M03020F</t>
  </si>
  <si>
    <t>EST-M03021</t>
  </si>
  <si>
    <t xml:space="preserve">APOYO ADMINISTRATIVO EN SALUD  A5                </t>
  </si>
  <si>
    <t>EST-M03021A</t>
  </si>
  <si>
    <t xml:space="preserve">APOYO ADMINISTRATIVO EN SALUD  A5                  </t>
  </si>
  <si>
    <t>EST-M03023</t>
  </si>
  <si>
    <t xml:space="preserve">APOYO ADMINISTRATIVO EN SALUD  A3                </t>
  </si>
  <si>
    <t>EST-M03023A</t>
  </si>
  <si>
    <t>EST-M03023B</t>
  </si>
  <si>
    <t>EST-M03023C</t>
  </si>
  <si>
    <t>EST-M03024A</t>
  </si>
  <si>
    <t xml:space="preserve">APOYO ADMINISTRATIVO EN SALUD  A2                </t>
  </si>
  <si>
    <t>EST-M03024B</t>
  </si>
  <si>
    <t>EST-M03024C</t>
  </si>
  <si>
    <t>EST-M03024D</t>
  </si>
  <si>
    <t>EST-M03024E</t>
  </si>
  <si>
    <t>EST-M03024F</t>
  </si>
  <si>
    <t>EST-M03024G</t>
  </si>
  <si>
    <t>EST-M03024H</t>
  </si>
  <si>
    <t>EST-M03025</t>
  </si>
  <si>
    <t xml:space="preserve">APOYO ADMINISTRATIVO EN SALUD  A1                </t>
  </si>
  <si>
    <t>EST-M03025A</t>
  </si>
  <si>
    <t>EST-M03025B</t>
  </si>
  <si>
    <t>EST-M03025C</t>
  </si>
  <si>
    <t>EST-M03025D</t>
  </si>
  <si>
    <t>EST-M03025E</t>
  </si>
  <si>
    <t>EST-M03025F</t>
  </si>
  <si>
    <t>EST-M03025G</t>
  </si>
  <si>
    <t>EST-M03025H</t>
  </si>
  <si>
    <t>EST-M03025I</t>
  </si>
  <si>
    <t>EST-M03025J</t>
  </si>
  <si>
    <t>EST-M03026</t>
  </si>
  <si>
    <t xml:space="preserve">APOYO ADMINISTRATIVO                              </t>
  </si>
  <si>
    <t>EST-ME020</t>
  </si>
  <si>
    <t xml:space="preserve">MEDICO ESPECIALISTA A                           </t>
  </si>
  <si>
    <t>EST-ME020A</t>
  </si>
  <si>
    <t>EST-ME020B</t>
  </si>
  <si>
    <t>EST-ME018</t>
  </si>
  <si>
    <t xml:space="preserve">MEDICO GENERAL A                                </t>
  </si>
  <si>
    <t>EST-ME018A</t>
  </si>
  <si>
    <t>EST-ME018B</t>
  </si>
  <si>
    <t>EST-ME018C</t>
  </si>
  <si>
    <t>EST-ME015</t>
  </si>
  <si>
    <t xml:space="preserve">CIRUJANO DENTISTA A                             </t>
  </si>
  <si>
    <t>EST-ME015A</t>
  </si>
  <si>
    <t>EST-M03004</t>
  </si>
  <si>
    <t xml:space="preserve">PROMOTOR EN SALUD                                 </t>
  </si>
  <si>
    <t>EST-M03004B</t>
  </si>
  <si>
    <t>EST-ME024</t>
  </si>
  <si>
    <t xml:space="preserve">VETERINARIO A                                   </t>
  </si>
  <si>
    <t>EST-ME017</t>
  </si>
  <si>
    <t xml:space="preserve">QUIMICO A                                       </t>
  </si>
  <si>
    <t>EST-ME022</t>
  </si>
  <si>
    <t xml:space="preserve">TECNICO DE LABORATORIO                            </t>
  </si>
  <si>
    <t>EST-ME023A</t>
  </si>
  <si>
    <t xml:space="preserve">TECNICO RADIOLOGO                                 </t>
  </si>
  <si>
    <t>EST-ME023B</t>
  </si>
  <si>
    <t>EST-ME007</t>
  </si>
  <si>
    <t xml:space="preserve">TERAPISTA ESPECIALIZADO                           </t>
  </si>
  <si>
    <t>EST-ME006</t>
  </si>
  <si>
    <t xml:space="preserve">TERAPISTA                                         </t>
  </si>
  <si>
    <t>EST-ME011</t>
  </si>
  <si>
    <t xml:space="preserve">TECNICO PROTESISTA Y ORTESISTA                    </t>
  </si>
  <si>
    <t>EST-ME016</t>
  </si>
  <si>
    <t xml:space="preserve">PSICOLOGO CLINICO                                 </t>
  </si>
  <si>
    <t>EST-ME012</t>
  </si>
  <si>
    <t xml:space="preserve">ENFERMERA GENERAL TITULADA A                    </t>
  </si>
  <si>
    <t>EST-ME012A</t>
  </si>
  <si>
    <t>EST-ME002</t>
  </si>
  <si>
    <t xml:space="preserve">AUXILIAR DE ENFERMERIA A                        </t>
  </si>
  <si>
    <t>EST-ME002A</t>
  </si>
  <si>
    <t>EST-ME013</t>
  </si>
  <si>
    <t xml:space="preserve">TRABAJADORA SOCIAL EN AREA MEDICA A             </t>
  </si>
  <si>
    <t>EST-ME013A</t>
  </si>
  <si>
    <t>EST-ME009</t>
  </si>
  <si>
    <t xml:space="preserve">TECNICO EN ODONTOLOGIA                            </t>
  </si>
  <si>
    <t>EST-ME014</t>
  </si>
  <si>
    <t xml:space="preserve">DIETISTA                                          </t>
  </si>
  <si>
    <t>EST-ME019</t>
  </si>
  <si>
    <t xml:space="preserve">COCINERO JEFE DE HOSPITAL                         </t>
  </si>
  <si>
    <t>EST-ME001</t>
  </si>
  <si>
    <t xml:space="preserve">AUXILIAR DE COCINA EN HOSPITAL                    </t>
  </si>
  <si>
    <t>EST-ME010</t>
  </si>
  <si>
    <t xml:space="preserve">AYUDANTE DE AUTOPSIAS                             </t>
  </si>
  <si>
    <t>EST-ME005</t>
  </si>
  <si>
    <t xml:space="preserve">MASAJISTA                                         </t>
  </si>
  <si>
    <t>EST-ME008</t>
  </si>
  <si>
    <t xml:space="preserve">TECNICO EN TRABAJO SOCIAL EN AREA MEDICA          </t>
  </si>
  <si>
    <t>EST-ME003</t>
  </si>
  <si>
    <t xml:space="preserve">TECNICO EN PROGRAMAS DE SALUD                     </t>
  </si>
  <si>
    <t>EST-ME003A</t>
  </si>
  <si>
    <t>416-M01002</t>
  </si>
  <si>
    <t>MÉDICO ESPECIALISTA EN ÁREA NORMATIVA</t>
  </si>
  <si>
    <t>416-M01003</t>
  </si>
  <si>
    <t>MÉDICO GENERAL EN ÁREA NORMATIVA</t>
  </si>
  <si>
    <t>416-M01004</t>
  </si>
  <si>
    <t>MÉDICO ESPECIALISTA "A"</t>
  </si>
  <si>
    <t>416-M01005</t>
  </si>
  <si>
    <t>CIRUJANO DENTISTA ESPECIALIZADO</t>
  </si>
  <si>
    <t>416-M01006</t>
  </si>
  <si>
    <t>MÉDICO GENERAL "A"</t>
  </si>
  <si>
    <t>416-M01007</t>
  </si>
  <si>
    <t>CIRUJANO DENTISTA "A"</t>
  </si>
  <si>
    <t>416-M01008</t>
  </si>
  <si>
    <t>MÉDICO GENERAL "B"</t>
  </si>
  <si>
    <t>416-M01009</t>
  </si>
  <si>
    <t>MÉDICO GENERAL "C"</t>
  </si>
  <si>
    <t>416-M01010</t>
  </si>
  <si>
    <t>MÉDICO ESPECIALISTA "B"</t>
  </si>
  <si>
    <t>416-M01011</t>
  </si>
  <si>
    <t>MÉDICO ESPECIALISTA "C"</t>
  </si>
  <si>
    <t>416-M01012</t>
  </si>
  <si>
    <t>CIRUJANO MAXILOFACIAL</t>
  </si>
  <si>
    <t>416-M01014</t>
  </si>
  <si>
    <t>CIRUJANO DENTISTA "B"</t>
  </si>
  <si>
    <t>416-M01015</t>
  </si>
  <si>
    <t>CIRUJANO DENTISTA "C"</t>
  </si>
  <si>
    <t>416-M01016</t>
  </si>
  <si>
    <t>FÍSICO MÉDICO</t>
  </si>
  <si>
    <t>416-M02001</t>
  </si>
  <si>
    <t>QUÍMICO "A"</t>
  </si>
  <si>
    <t>416-M02002</t>
  </si>
  <si>
    <t>BIÓLOGO "A"</t>
  </si>
  <si>
    <t>416-M02003</t>
  </si>
  <si>
    <t>TÉCNICO LABORATORISTA "A"</t>
  </si>
  <si>
    <t>416-M02004</t>
  </si>
  <si>
    <t>TÉCNICO LABORATORISTA DE BIOTERIO</t>
  </si>
  <si>
    <t>416-M02005</t>
  </si>
  <si>
    <t>AUXILIAR DE LABORATORIO Y/O BIOTERIO "A"</t>
  </si>
  <si>
    <t>416-M02006</t>
  </si>
  <si>
    <t>TÉCNICO RADIÓLOGO O EN RADIOTERAPIA</t>
  </si>
  <si>
    <t>416-M02007</t>
  </si>
  <si>
    <t>TÉCNICO EN ELECTRODIAGNÓSTICO</t>
  </si>
  <si>
    <t>416-M02008</t>
  </si>
  <si>
    <t>SUPERVISOR DE MANUFACTURAS DE PRÓTESIS VALVULARES</t>
  </si>
  <si>
    <t>416-M02009</t>
  </si>
  <si>
    <t>TÉCNICO DE PRÓTESIS VALVULARES</t>
  </si>
  <si>
    <t>416-M02010</t>
  </si>
  <si>
    <t>SUPERVISOR DE TERAPISTAS</t>
  </si>
  <si>
    <t>416-M02011</t>
  </si>
  <si>
    <t>TERAPISTA ESPECIALIZADO</t>
  </si>
  <si>
    <t>416-M02012</t>
  </si>
  <si>
    <t>TERAPISTA</t>
  </si>
  <si>
    <t>416-M02013</t>
  </si>
  <si>
    <t>TÉCNICO PROTESISTA Y ORTESISTA</t>
  </si>
  <si>
    <t>416-M02014</t>
  </si>
  <si>
    <t>TÉCNICO EN OPTOMETRÍA</t>
  </si>
  <si>
    <t>416-M02015</t>
  </si>
  <si>
    <t>PSICÓLOGO CLÍNICO</t>
  </si>
  <si>
    <t>416-M02016</t>
  </si>
  <si>
    <t>CITOTECNÓLOGO "A"</t>
  </si>
  <si>
    <t>416-M02017</t>
  </si>
  <si>
    <t>TÉCNICO DE LABORATORIO DE OPTOAUDIOMETRÍA</t>
  </si>
  <si>
    <t>416-M02018</t>
  </si>
  <si>
    <t>TÉCNICO ANESTESISTA</t>
  </si>
  <si>
    <t>416-M02019</t>
  </si>
  <si>
    <t>TÉCNICO HISTOPATÓLOGO</t>
  </si>
  <si>
    <t>416-M02020</t>
  </si>
  <si>
    <t>ESPECIALISTA EN PRODUCCIÓN CONTROL E INVESTIGACIÓN DE BIOLÓGICOS Y REACTIVOS</t>
  </si>
  <si>
    <t>416-M02021</t>
  </si>
  <si>
    <t>SUPERVISOR EN PRODUCCIÓN CONTROL E INVESTIGACIÓN DE BIOLÓGICOS Y REACTIVOS</t>
  </si>
  <si>
    <t>416-M02022</t>
  </si>
  <si>
    <t>PRODUCTOR, CONTROLADOR E INVESTIGADOR EN BIOLÓGICOS Y REACTIVOS</t>
  </si>
  <si>
    <t>416-M02023</t>
  </si>
  <si>
    <t>TÉCNICO ESPECIALISTA EN BIOLÓGICOS Y REACTIVOS</t>
  </si>
  <si>
    <t>416-M02024</t>
  </si>
  <si>
    <t>TÉCNICO EN BIOLÓGICOS Y REACTIVOS</t>
  </si>
  <si>
    <t>416-M02025</t>
  </si>
  <si>
    <t>ENFERMERA ESPECIALISTA EN ÁREA NORMATIVA</t>
  </si>
  <si>
    <t>416-M02029</t>
  </si>
  <si>
    <t>PARAMÉDICO EN ÁREA NORMATIVA</t>
  </si>
  <si>
    <t>416-M02030</t>
  </si>
  <si>
    <t>ENFERMERA ESPECIALISTA EN OBSTETRICIA</t>
  </si>
  <si>
    <t>416-M02031</t>
  </si>
  <si>
    <t>ENFERMERA JEFE DE SERVICIO</t>
  </si>
  <si>
    <t>416-M02032</t>
  </si>
  <si>
    <t>COORDINADOR DE ENSEÑANZA DE ENFERMERÍA</t>
  </si>
  <si>
    <t>416-M02034</t>
  </si>
  <si>
    <t>ENFERMERA ESPECIALISTA "A"</t>
  </si>
  <si>
    <t>416-M02035</t>
  </si>
  <si>
    <t>ENFERMERA GENERAL TITULADA "A"</t>
  </si>
  <si>
    <t>416-M02036</t>
  </si>
  <si>
    <t>AUXILIAR DE ENFERMERÍA "A"</t>
  </si>
  <si>
    <t>416-M02037</t>
  </si>
  <si>
    <t>SUBJEFE DE FARMACIA</t>
  </si>
  <si>
    <t>416-M02038</t>
  </si>
  <si>
    <t>OFICIAL Y/O PREPARADOR DESPACHADOR DE FARMACIA</t>
  </si>
  <si>
    <t>416-M02040</t>
  </si>
  <si>
    <t>TRABAJADORA SOCIAL EN ÁREA MÉDICA "A"</t>
  </si>
  <si>
    <t>416-M02041</t>
  </si>
  <si>
    <t>TÉCNICO GERICULTISTA</t>
  </si>
  <si>
    <t>416-M02042</t>
  </si>
  <si>
    <t>TÉCNICO EN ODONTOLOGÍA</t>
  </si>
  <si>
    <t>416-M02043</t>
  </si>
  <si>
    <t>LATROTÉCNICO</t>
  </si>
  <si>
    <t>416-M02044</t>
  </si>
  <si>
    <t>SUBJEFE DE DIETÉTICA</t>
  </si>
  <si>
    <t>416-M02045</t>
  </si>
  <si>
    <t>DIETISTA</t>
  </si>
  <si>
    <t>416-M02046</t>
  </si>
  <si>
    <t>COCINERO JEFE DE HOSPITAL</t>
  </si>
  <si>
    <t>416-M02047</t>
  </si>
  <si>
    <t>COCINERO EN HOSPITAL</t>
  </si>
  <si>
    <t>416-M02048</t>
  </si>
  <si>
    <t>AUXILIAR DE COCINA EN HOSPITAL</t>
  </si>
  <si>
    <t>416-M02049</t>
  </si>
  <si>
    <t>NUTRICIONISTA</t>
  </si>
  <si>
    <t>416-M02050</t>
  </si>
  <si>
    <t>TÉCNICO EN NUTRICIÓN</t>
  </si>
  <si>
    <t>416-M02051</t>
  </si>
  <si>
    <t>ECÓNOMO</t>
  </si>
  <si>
    <t>416-M02054</t>
  </si>
  <si>
    <t>JEFE DE BRIGADA EN PROGRAMAS DE SALUD</t>
  </si>
  <si>
    <t>416-M02055</t>
  </si>
  <si>
    <t>JEFE DE SECTOR EN PROGRAMAS DE SALUD</t>
  </si>
  <si>
    <t>416-M02056</t>
  </si>
  <si>
    <t>JEFE DE DISTRITO EN PROGRAMAS DE SALUD</t>
  </si>
  <si>
    <t>416-M02057</t>
  </si>
  <si>
    <t>JEFE DE ESTADÍSTICA Y ARCHIVO CLÍNICO</t>
  </si>
  <si>
    <t>416-M02058</t>
  </si>
  <si>
    <t>TÉCNICO EN ESTADÍSTICA EN ÁREA MÉDICA</t>
  </si>
  <si>
    <t>416-M02059</t>
  </si>
  <si>
    <t>AUXILIAR DE ESTADÍSTICA Y ARCHIVO CLÍNICO</t>
  </si>
  <si>
    <t>416-M02060</t>
  </si>
  <si>
    <t>JEFE DE ADMISIÓN</t>
  </si>
  <si>
    <t>416-M02061</t>
  </si>
  <si>
    <t>AUXILIAR DE ADMISIÓN</t>
  </si>
  <si>
    <t>416-M02062</t>
  </si>
  <si>
    <t>PSICÓLOGO ESPECIALIZADO</t>
  </si>
  <si>
    <t>416-M02063</t>
  </si>
  <si>
    <t>AYUDANTE DE AUTOPSIAS</t>
  </si>
  <si>
    <t>416-M02064</t>
  </si>
  <si>
    <t>AUXILIAR TÉCNICO DE DIAGNÓSTICO Y/O TRATAMIENTO</t>
  </si>
  <si>
    <t>416-M02065</t>
  </si>
  <si>
    <t>MASAJISTA</t>
  </si>
  <si>
    <t>416-M02066</t>
  </si>
  <si>
    <t>TÉCNICO EN TRABAJO SOCIAL EN ÁREA MÉDICA "A"</t>
  </si>
  <si>
    <t>416-M02067</t>
  </si>
  <si>
    <t>OPERADOR CLÍNICO DE PRIMER NIVEL</t>
  </si>
  <si>
    <t>416-M02068</t>
  </si>
  <si>
    <t>TÉCNICO EN ATENCIÓN PRIMARIA A LA SALUD</t>
  </si>
  <si>
    <t>416-M02069</t>
  </si>
  <si>
    <t>TÉCNICO EN SALUD EN UNIDAD AUXILIAR</t>
  </si>
  <si>
    <t>416-M02072</t>
  </si>
  <si>
    <t>SUPERVISORA DE TRABAJO SOCIAL EN ÁREA MÉDICA "A"</t>
  </si>
  <si>
    <t>416-M02073</t>
  </si>
  <si>
    <t>TÉCNICO EN PROGRAMAS DE SALUD</t>
  </si>
  <si>
    <t>416-M02074</t>
  </si>
  <si>
    <t>LABORATORISTA "A"</t>
  </si>
  <si>
    <t>416-M02075</t>
  </si>
  <si>
    <t>INHALOTERAPEUTA</t>
  </si>
  <si>
    <t>416-M02076</t>
  </si>
  <si>
    <t>AUXILIAR DE PROTESISTA Y ORTESISTA</t>
  </si>
  <si>
    <t>416-M02077</t>
  </si>
  <si>
    <t>QUÍMICO JEFE DE SECCIÓN DE LABORATORIO DE ANÁLISIS CLÍNICOS "A"</t>
  </si>
  <si>
    <t>416-M02078</t>
  </si>
  <si>
    <t>PROFESIONAL EN COMUNICACIÓN HUMANA</t>
  </si>
  <si>
    <t>416-M02079</t>
  </si>
  <si>
    <t>TÉCNICO EN SANEAMIENTO BÁSICO Y AMBIENTAL</t>
  </si>
  <si>
    <t>416-M02080</t>
  </si>
  <si>
    <t>TÉCNICO EN VERIFICACIÓN SANITARIA</t>
  </si>
  <si>
    <t>416-M02081</t>
  </si>
  <si>
    <t>ENFERMERA GENERAL TITULADA "B"</t>
  </si>
  <si>
    <t>416-M02082</t>
  </si>
  <si>
    <t>AUXILIAR DE ENFERMERÍA "B"</t>
  </si>
  <si>
    <t>416-M02083</t>
  </si>
  <si>
    <t>ENFERMERA GENERAL TÉCNICA</t>
  </si>
  <si>
    <t>416-M02084</t>
  </si>
  <si>
    <t>SUPERVISORA DE TRABAJO SOCIAL EN ÁREA MÉDICA "B"</t>
  </si>
  <si>
    <t>416-M02085</t>
  </si>
  <si>
    <t>TRABAJADORA SOCIAL EN ÁREA MÉDICA "B"</t>
  </si>
  <si>
    <t>416-M02086</t>
  </si>
  <si>
    <t>TÉCNICO DE TRABAJO SOCIAL EN ÁREA MÉDICA "B"</t>
  </si>
  <si>
    <t>416-M02087</t>
  </si>
  <si>
    <t>ENFERMERA ESPECIALISTA "B"</t>
  </si>
  <si>
    <t>416-M02088</t>
  </si>
  <si>
    <t>QUÍMICO "B"</t>
  </si>
  <si>
    <t>416-M02089</t>
  </si>
  <si>
    <t>QUÍMICO "C"</t>
  </si>
  <si>
    <t>416-M02090</t>
  </si>
  <si>
    <t>QUÍMICO JEFE DE SECCIÓN DE LABORATORIO DE ANÁLISIS CLÍNICOS "B"</t>
  </si>
  <si>
    <t>416-M02091</t>
  </si>
  <si>
    <t>QUÍMICO JEFE DE SECCIÓN DE LABORATORIO DE ANÁLISIS CLÍNICOS "C"</t>
  </si>
  <si>
    <t>416-M02092</t>
  </si>
  <si>
    <t>BIÓLOGO "B"</t>
  </si>
  <si>
    <t>416-M02093</t>
  </si>
  <si>
    <t>BIÓLOGO "C"</t>
  </si>
  <si>
    <t>416-M02094</t>
  </si>
  <si>
    <t>LABORATORISTA "B"</t>
  </si>
  <si>
    <t>416-M02095</t>
  </si>
  <si>
    <t>TÉCNICO LABORATORISTA "B"</t>
  </si>
  <si>
    <t>416-M02096</t>
  </si>
  <si>
    <t>AUXILIAR DE LABORATORIO Y/O BIOTERIO "B"</t>
  </si>
  <si>
    <t>416-M02097</t>
  </si>
  <si>
    <t>CITOTECNÓLOGO "B"</t>
  </si>
  <si>
    <t>416-M02098</t>
  </si>
  <si>
    <t>MICROSCOPISTA PARA EL DIAGNÓSTICO DEL PALUDISMO</t>
  </si>
  <si>
    <t>416-M02100</t>
  </si>
  <si>
    <t>PASANTE DE PSICÓLOGO</t>
  </si>
  <si>
    <t>416-M02101</t>
  </si>
  <si>
    <t>PASANTE DE LIC. EN TRABAJO SOCIAL</t>
  </si>
  <si>
    <t>416-M02105</t>
  </si>
  <si>
    <t>ENFERMERA GENERAL TITULADA "C"</t>
  </si>
  <si>
    <t>416-M02106</t>
  </si>
  <si>
    <t>ENFERMERA GENERAL TITULADA "D"</t>
  </si>
  <si>
    <t>416-M02107</t>
  </si>
  <si>
    <t>ENFERMERA ESPECIALISTA "C"</t>
  </si>
  <si>
    <t>416-M02108</t>
  </si>
  <si>
    <t>ENFERMERA ESPECIALISTA  "D"</t>
  </si>
  <si>
    <t>416-M02109</t>
  </si>
  <si>
    <t>TERAPISTA PROFESIONAL EN REHABILITACIÓN</t>
  </si>
  <si>
    <t>416-M02110</t>
  </si>
  <si>
    <t>PROFESIONAL EN TRABAJO SOCIAL EN ÁREA MÉDICA "A"</t>
  </si>
  <si>
    <t>416-M02111</t>
  </si>
  <si>
    <t>PROFESIONAL EN TRABAJO SOCIAL EN ÁREA MÉDICA "B"</t>
  </si>
  <si>
    <t>416-M02112</t>
  </si>
  <si>
    <t>SUPERVISORA PROFESIONAL EN TRABAJO SOCIAL EN ÁREA MÉDICA "C"</t>
  </si>
  <si>
    <t>416-M02113</t>
  </si>
  <si>
    <t>SUPERVISORA PROFESIONAL EN TRABAJO SOCIAL EN ÁREA MÉDICA "D"</t>
  </si>
  <si>
    <t>416-M02114</t>
  </si>
  <si>
    <t>TANATÓLOGO</t>
  </si>
  <si>
    <t>416-M02115</t>
  </si>
  <si>
    <t>LICENCIADO EN CIENCIAS DE LA NUTRICIÓN</t>
  </si>
  <si>
    <t>416-M02116</t>
  </si>
  <si>
    <t>MAESTRO EN CIENCIAS DE LA NUTRICIÓN</t>
  </si>
  <si>
    <t>416-M02117</t>
  </si>
  <si>
    <t>PARTERA ASISTENCIAL</t>
  </si>
  <si>
    <t>416-M02118</t>
  </si>
  <si>
    <t xml:space="preserve">LICENCIADO EN SALUD PÚBLICA </t>
  </si>
  <si>
    <t>416-M02119</t>
  </si>
  <si>
    <t>COORDINADOR DE TRASPLANTES DE ÓRGANOS Y TEJIDOS</t>
  </si>
  <si>
    <t>416-M02120</t>
  </si>
  <si>
    <t>PARTERA TRADICIONAL INDIGENISTA</t>
  </si>
  <si>
    <t>416-M03001</t>
  </si>
  <si>
    <t>INGENIERO BIOMÉDICO</t>
  </si>
  <si>
    <t>416-M03002</t>
  </si>
  <si>
    <t>VETERINARIO "A"</t>
  </si>
  <si>
    <t>416-M03003</t>
  </si>
  <si>
    <t>TÉCNICO PUERICULTOR</t>
  </si>
  <si>
    <t>416-M03004</t>
  </si>
  <si>
    <t>PROMOTOR EN SALUD</t>
  </si>
  <si>
    <t>416-M03005</t>
  </si>
  <si>
    <t>AFANADORA</t>
  </si>
  <si>
    <t>416-M03006</t>
  </si>
  <si>
    <t>CAMILLERO</t>
  </si>
  <si>
    <t>416-M03007</t>
  </si>
  <si>
    <t>FÍSICO EN HOSPITAL</t>
  </si>
  <si>
    <t>416-M03008</t>
  </si>
  <si>
    <t>EDUCADORA EN ÁREA MÉDICA</t>
  </si>
  <si>
    <t>416-M03009</t>
  </si>
  <si>
    <t>VETERINARIO "B"</t>
  </si>
  <si>
    <t>416-M03010</t>
  </si>
  <si>
    <t>VETERINARIO "C"</t>
  </si>
  <si>
    <t>416-M03011</t>
  </si>
  <si>
    <t>LAVANDERA EN HOSPITAL</t>
  </si>
  <si>
    <t>416-M03012</t>
  </si>
  <si>
    <t>OPERADOR DE CALDERAS EN HOSPITAL</t>
  </si>
  <si>
    <t>416-M03013</t>
  </si>
  <si>
    <t>TÉCNICO OPERADOR DE CALDERAS EN HOSPITAL</t>
  </si>
  <si>
    <t>416-M03018</t>
  </si>
  <si>
    <t>APOYO ADMINISTRATIVO EN SALUD - A8</t>
  </si>
  <si>
    <t>416-M03019</t>
  </si>
  <si>
    <t>APOYO ADMINISTRATIVO EN SALUD - A7</t>
  </si>
  <si>
    <t>416-M03020</t>
  </si>
  <si>
    <t>APOYO ADMINISTRATIVO EN SALUD - A6</t>
  </si>
  <si>
    <t>416-M03021</t>
  </si>
  <si>
    <t>APOYO ADMINISTRATIVO EN SALUD - A5</t>
  </si>
  <si>
    <t>416-M03022</t>
  </si>
  <si>
    <t>APOYO ADMINISTRATIVO EN SALUD - A4</t>
  </si>
  <si>
    <t>416-M03023</t>
  </si>
  <si>
    <t>APOYO ADMINISTRATIVO EN SALUD - A3</t>
  </si>
  <si>
    <t>416-M03024</t>
  </si>
  <si>
    <t>APOYO ADMINISTRATIVO EN SALUD - A2</t>
  </si>
  <si>
    <t>416-M03025</t>
  </si>
  <si>
    <t>APOYO ADMINISTRATIVO EN SALUD - A1</t>
  </si>
  <si>
    <t>416-CF40001</t>
  </si>
  <si>
    <t>SOPORTE ADMINISTRATIVO "D"</t>
  </si>
  <si>
    <t>416-CF40002</t>
  </si>
  <si>
    <t>SOPORTE ADMINISTRATIVO "C"</t>
  </si>
  <si>
    <t>416-CF40003</t>
  </si>
  <si>
    <t>SOPORTE ADMINISTRATIVO "B"</t>
  </si>
  <si>
    <t>416-CF40004</t>
  </si>
  <si>
    <t>SOPORTE ADMINISTRATIVO "A"</t>
  </si>
  <si>
    <t>416-CF41001</t>
  </si>
  <si>
    <t>JEFE DE UNIDAD DE ATENCIÓN MÉDICA "A"</t>
  </si>
  <si>
    <t>416-CF41002</t>
  </si>
  <si>
    <t>JEFE DE UNIDAD DE ATENCIÓN MÉDICA "B"</t>
  </si>
  <si>
    <t>416-CF41003</t>
  </si>
  <si>
    <t>JEFE DE UNIDAD DE ATENCIÓN MÉDICA "C"</t>
  </si>
  <si>
    <t>416-CF41004</t>
  </si>
  <si>
    <t>JEFE DE UNIDAD DE ATENCIÓN MÉDICA "D"</t>
  </si>
  <si>
    <t>416-CF41006</t>
  </si>
  <si>
    <t>SUBDIRECTOR MÉDICO "B" EN HOSPITAL</t>
  </si>
  <si>
    <t>416-CF41007</t>
  </si>
  <si>
    <t>SUBDIRECTOR MÉDICO "C" EN HOSPITAL</t>
  </si>
  <si>
    <t>416-CF41008</t>
  </si>
  <si>
    <t>SUBDIRECTOR MÉDICO "D" EN HOSPITAL</t>
  </si>
  <si>
    <t>416-CF41009</t>
  </si>
  <si>
    <t>SUBDIRECTOR MÉDICO "E" EN HOSPITAL</t>
  </si>
  <si>
    <t>416-CF41010</t>
  </si>
  <si>
    <t>SUBDIRECTOR MÉDICO "F" EN HOSPITAL</t>
  </si>
  <si>
    <t>416-CF41011</t>
  </si>
  <si>
    <t>ASISTENTE DE LA DIRECCIÓN DE HOSPITAL</t>
  </si>
  <si>
    <t>416-CF41012</t>
  </si>
  <si>
    <t>JEFE DE DIVISIÓN</t>
  </si>
  <si>
    <t>416-CF41013</t>
  </si>
  <si>
    <t>JEFE DE SERVICIOS</t>
  </si>
  <si>
    <t>416-CF41014</t>
  </si>
  <si>
    <t>JEFE DE UNIDAD EN HOSPITAL</t>
  </si>
  <si>
    <t>416-CF41015</t>
  </si>
  <si>
    <t>COORDINADOR MÉDICO EN ÁREA NORMATIVA "A"</t>
  </si>
  <si>
    <t>416-CF41016</t>
  </si>
  <si>
    <t>COORDINADOR MÉDICO EN ÁREA NORMATIVA "B"</t>
  </si>
  <si>
    <t>416-CF41017</t>
  </si>
  <si>
    <t>JEFE DE LABORATORIO REGIONAL</t>
  </si>
  <si>
    <t>416-CF41018</t>
  </si>
  <si>
    <t>JEFE DE LABORATORIO CLÍNICO</t>
  </si>
  <si>
    <t>416-CF41022</t>
  </si>
  <si>
    <t>JEFE DE PSICOLOGÍA CLÍNICA</t>
  </si>
  <si>
    <t>416-CF41023</t>
  </si>
  <si>
    <t>JEFE DE ENFERMERAS DE PRIMER NIVEL</t>
  </si>
  <si>
    <t>416-CF41024</t>
  </si>
  <si>
    <t>JEFE DE ENFERMERAS "A"</t>
  </si>
  <si>
    <t>416-CF41025</t>
  </si>
  <si>
    <t>JEFE DE ENFERMERAS "B"</t>
  </si>
  <si>
    <t>416-CF41026</t>
  </si>
  <si>
    <t>JEFE DE ENFERMERAS "C"</t>
  </si>
  <si>
    <t>416-CF41027</t>
  </si>
  <si>
    <t>JEFE DE ENFERMERAS "D"</t>
  </si>
  <si>
    <t>416-CF41028</t>
  </si>
  <si>
    <t>JEFE DE ENFERMERAS "E"</t>
  </si>
  <si>
    <t>416-CF41030</t>
  </si>
  <si>
    <t>JEFE DE REGISTROS HOSPITALARIOS</t>
  </si>
  <si>
    <t>416-CF41031</t>
  </si>
  <si>
    <t>JEFE DE FARMACIA</t>
  </si>
  <si>
    <t>416-CF41032</t>
  </si>
  <si>
    <t>JEFE DE DIETÉTICA</t>
  </si>
  <si>
    <t>416-CF41036</t>
  </si>
  <si>
    <t>INSPECTOR O DICTAMINADOR SANITARIO "C"</t>
  </si>
  <si>
    <t>416-CF41037</t>
  </si>
  <si>
    <t>SUPERVISOR DE INSPECCIÓN O DICTAMINACIÓN SANITARIA</t>
  </si>
  <si>
    <t>416-CF41038</t>
  </si>
  <si>
    <t>SUPERVISOR DE ACCIÓN COMUNITARIA DEL P.A.P.A.</t>
  </si>
  <si>
    <t>416-CF41039</t>
  </si>
  <si>
    <t>COORDINADOR MUNICIPAL</t>
  </si>
  <si>
    <t>416-CF41040</t>
  </si>
  <si>
    <t>SUPERVISOR MÉDICO EN ÁREA NORMATIVA</t>
  </si>
  <si>
    <t>416-CF41041</t>
  </si>
  <si>
    <t>INVESTIGADOR EN CIENCIAS MÉDICAS "D"</t>
  </si>
  <si>
    <t>416-CF41042</t>
  </si>
  <si>
    <t>INVESTIGADOR EN CIENCIAS MÉDICAS "E"</t>
  </si>
  <si>
    <t>416-CF41043</t>
  </si>
  <si>
    <t>INVESTIGADOR EN CIENCIAS MÉDICAS "F"</t>
  </si>
  <si>
    <t>416-CF41044</t>
  </si>
  <si>
    <t>INVESTIGADOR EN CIENCIAS MÉDICAS "A"</t>
  </si>
  <si>
    <t>416-CF41045</t>
  </si>
  <si>
    <t>INVESTIGADOR EN CIENCIAS MÉDICAS "B"</t>
  </si>
  <si>
    <t>416-CF41046</t>
  </si>
  <si>
    <t>INVESTIGADOR EN CIENCIAS MÉDICAS "C"</t>
  </si>
  <si>
    <t>416-CF41047</t>
  </si>
  <si>
    <t>AYUDANTE DE INVESTIGADOR EN CIENCIAS MÉDICAS "A"</t>
  </si>
  <si>
    <t>416-CF41048</t>
  </si>
  <si>
    <t>AYUDANTE DE INVESTIGADOR EN CIENCIAS MÉDICAS "B"</t>
  </si>
  <si>
    <t>416-CF41049</t>
  </si>
  <si>
    <t>AYUDANTE DE INVESTIGADOR EN CIENCIAS MÉDICAS "C"</t>
  </si>
  <si>
    <t>416-CF41050</t>
  </si>
  <si>
    <t>INSPECTOR SANITARIO Y/O DICTAMINADOR MÉDICO</t>
  </si>
  <si>
    <t>416-CF41052</t>
  </si>
  <si>
    <t>SUBJEFE DE ENFERMERAS</t>
  </si>
  <si>
    <t>416-CF41054</t>
  </si>
  <si>
    <t>JEFE DE TRABAJO SOCIAL EN ÁREA MÉDICA</t>
  </si>
  <si>
    <t>416-CF41055</t>
  </si>
  <si>
    <t>AUXILIAR DE VERIFICACIÓN SANITARIA</t>
  </si>
  <si>
    <t>416-CF41056</t>
  </si>
  <si>
    <t>TÉCNICO EN VERIFICACIÓN DICTAMINADOR O SANEAMIENTO "A"</t>
  </si>
  <si>
    <t>416-CF41057</t>
  </si>
  <si>
    <t>TÉCNICO EN VERIFICACIÓN DICTAMINADOR O SANEAMIENTO "B"</t>
  </si>
  <si>
    <t>416-CF41058</t>
  </si>
  <si>
    <t>TÉCNICO EN VERIFICACIÓN DICTAMINADOR O SANEAMIENTO "C"</t>
  </si>
  <si>
    <t>416-CF41059</t>
  </si>
  <si>
    <t>VERIFICADOR O DICTAMINADOR SANITARIO "A"</t>
  </si>
  <si>
    <t>416-CF41060</t>
  </si>
  <si>
    <t>VERIFICADOR O DICTAMINADOR SANITARIO "B"</t>
  </si>
  <si>
    <t>416-CF41061</t>
  </si>
  <si>
    <t>VERIFICADOR O DICTAMINADOR SANITARIO "C"</t>
  </si>
  <si>
    <t>416-CF41062</t>
  </si>
  <si>
    <t>VERIFICADOR O DICTAMINADOR ESPECIALIZADO "A"</t>
  </si>
  <si>
    <t>416-CF41063</t>
  </si>
  <si>
    <t>VERIFICADOR O DICTAMINADOR ESPECIALIZADO "B"</t>
  </si>
  <si>
    <t>416-CF41064</t>
  </si>
  <si>
    <t>VERIFICADOR O DICTAMINADOR ESPECIALIZADO "C"</t>
  </si>
  <si>
    <t>416-CF41065</t>
  </si>
  <si>
    <t>VERIFICADOR O DICTAMINADOR ESPECIALIZADO "D"</t>
  </si>
  <si>
    <t>416-CF41074</t>
  </si>
  <si>
    <t>SUPERVISOR PARAMÉDICO EN ÁREA NORMATIVA</t>
  </si>
  <si>
    <t>416-CF41075</t>
  </si>
  <si>
    <t>COORDINADOR PARAMÉDICO EN ÁREA NORMATIVA "A"</t>
  </si>
  <si>
    <t>416-CF41076</t>
  </si>
  <si>
    <t>COORDINADOR PARAMÉDICO EN ÁREA NORMATIVA "B"</t>
  </si>
  <si>
    <t>416-CF41077</t>
  </si>
  <si>
    <t>JEFE DE TRABAJO SOCIAL EN ÁREA MÉDICA "B"</t>
  </si>
  <si>
    <t>416-CF41087</t>
  </si>
  <si>
    <t>COORDINADOR NORMATIVO DE ENFERMERÍA</t>
  </si>
  <si>
    <t>416-CF41088</t>
  </si>
  <si>
    <t>SUBJEFE DE EDUCACIÓN E INVESTIGACIÓN EN ENFERMERÍA</t>
  </si>
  <si>
    <t>416-CF41089</t>
  </si>
  <si>
    <t>JEFE DE ENFERMERAS JURISDICCIONALES</t>
  </si>
  <si>
    <t>416-CF41090</t>
  </si>
  <si>
    <t>INVESTIGADOR EMÉRITO</t>
  </si>
  <si>
    <t>416-CF50000</t>
  </si>
  <si>
    <t>JEFE DE DEPARTAMENTO EN ÁREA MÉDICA "A"</t>
  </si>
  <si>
    <t>416-CF51000</t>
  </si>
  <si>
    <t>JEFE DE DEPARTAMENTO EN ÁREA MÉDICA "B"</t>
  </si>
  <si>
    <t>416-CF52000</t>
  </si>
  <si>
    <t>JEFE DE DEPARTAMENTO DE BIOLÓGICOS Y REACTIVOS</t>
  </si>
  <si>
    <t>FOR-M01002</t>
  </si>
  <si>
    <t>FOR-M01003</t>
  </si>
  <si>
    <t>FOR-M01004</t>
  </si>
  <si>
    <t>FOR-M01005</t>
  </si>
  <si>
    <t>FOR-M01006</t>
  </si>
  <si>
    <t>FOR-M01007</t>
  </si>
  <si>
    <t>FOR-M01008</t>
  </si>
  <si>
    <t>FOR-M01009</t>
  </si>
  <si>
    <t>FOR-M01010</t>
  </si>
  <si>
    <t>FOR-M01011</t>
  </si>
  <si>
    <t>FOR-M01012</t>
  </si>
  <si>
    <t>FOR-M01014</t>
  </si>
  <si>
    <t>FOR-M01015</t>
  </si>
  <si>
    <t>FOR-M01016</t>
  </si>
  <si>
    <t>FOR-M02001</t>
  </si>
  <si>
    <t>FOR-M02002</t>
  </si>
  <si>
    <t>FOR-M02003</t>
  </si>
  <si>
    <t>FOR-M02004</t>
  </si>
  <si>
    <t>FOR-M02005</t>
  </si>
  <si>
    <t>FOR-M02006</t>
  </si>
  <si>
    <t>FOR-M02007</t>
  </si>
  <si>
    <t>FOR-M02008</t>
  </si>
  <si>
    <t>FOR-M02009</t>
  </si>
  <si>
    <t>FOR-M02010</t>
  </si>
  <si>
    <t>FOR-M02011</t>
  </si>
  <si>
    <t>FOR-M02012</t>
  </si>
  <si>
    <t>FOR-M02013</t>
  </si>
  <si>
    <t>FOR-M02014</t>
  </si>
  <si>
    <t>FOR-M02015</t>
  </si>
  <si>
    <t>FOR-M02016</t>
  </si>
  <si>
    <t>FOR-M02017</t>
  </si>
  <si>
    <t>FOR-M02018</t>
  </si>
  <si>
    <t>FOR-M02019</t>
  </si>
  <si>
    <t>FOR-M02020</t>
  </si>
  <si>
    <t>FOR-M02021</t>
  </si>
  <si>
    <t>FOR-M02022</t>
  </si>
  <si>
    <t>FOR-M02023</t>
  </si>
  <si>
    <t>FOR-M02024</t>
  </si>
  <si>
    <t>FOR-M02025</t>
  </si>
  <si>
    <t>FOR-M02029</t>
  </si>
  <si>
    <t>FOR-M02030</t>
  </si>
  <si>
    <t>FOR-M02031</t>
  </si>
  <si>
    <t>FOR-M02032</t>
  </si>
  <si>
    <t>FOR-M02034</t>
  </si>
  <si>
    <t>FOR-M02035</t>
  </si>
  <si>
    <t>FOR-M02036</t>
  </si>
  <si>
    <t>FOR-M02037</t>
  </si>
  <si>
    <t>FOR-M02038</t>
  </si>
  <si>
    <t>FOR-M02040</t>
  </si>
  <si>
    <t>FOR-M02041</t>
  </si>
  <si>
    <t>FOR-M02042</t>
  </si>
  <si>
    <t>FOR-M02043</t>
  </si>
  <si>
    <t>FOR-M02044</t>
  </si>
  <si>
    <t>FOR-M02045</t>
  </si>
  <si>
    <t>FOR-M02046</t>
  </si>
  <si>
    <t>FOR-M02047</t>
  </si>
  <si>
    <t>FOR-M02048</t>
  </si>
  <si>
    <t>FOR-M02049</t>
  </si>
  <si>
    <t>FOR-M02050</t>
  </si>
  <si>
    <t>FOR-M02051</t>
  </si>
  <si>
    <t>FOR-M02054</t>
  </si>
  <si>
    <t>FOR-M02055</t>
  </si>
  <si>
    <t>FOR-M02056</t>
  </si>
  <si>
    <t>FOR-M02057</t>
  </si>
  <si>
    <t>FOR-M02058</t>
  </si>
  <si>
    <t>FOR-M02059</t>
  </si>
  <si>
    <t>FOR-M02060</t>
  </si>
  <si>
    <t>FOR-M02061</t>
  </si>
  <si>
    <t>FOR-M02062</t>
  </si>
  <si>
    <t>FOR-M02063</t>
  </si>
  <si>
    <t>FOR-M02064</t>
  </si>
  <si>
    <t>FOR-M02065</t>
  </si>
  <si>
    <t>FOR-M02066</t>
  </si>
  <si>
    <t>FOR-M02067</t>
  </si>
  <si>
    <t>FOR-M02068</t>
  </si>
  <si>
    <t>FOR-M02069</t>
  </si>
  <si>
    <t>FOR-M02072</t>
  </si>
  <si>
    <t>FOR-M02073</t>
  </si>
  <si>
    <t>FOR-M02074</t>
  </si>
  <si>
    <t>FOR-M02075</t>
  </si>
  <si>
    <t>FOR-M02076</t>
  </si>
  <si>
    <t>FOR-M02077</t>
  </si>
  <si>
    <t>FOR-M02078</t>
  </si>
  <si>
    <t>FOR-M02079</t>
  </si>
  <si>
    <t>FOR-M02080</t>
  </si>
  <si>
    <t>FOR-M02081</t>
  </si>
  <si>
    <t>FOR-M02082</t>
  </si>
  <si>
    <t>FOR-M02083</t>
  </si>
  <si>
    <t>FOR-M02084</t>
  </si>
  <si>
    <t>FOR-M02085</t>
  </si>
  <si>
    <t>FOR-M02086</t>
  </si>
  <si>
    <t>FOR-M02087</t>
  </si>
  <si>
    <t>FOR-M02088</t>
  </si>
  <si>
    <t>FOR-M02089</t>
  </si>
  <si>
    <t>FOR-M02090</t>
  </si>
  <si>
    <t>FOR-M02091</t>
  </si>
  <si>
    <t>FOR-M02092</t>
  </si>
  <si>
    <t>FOR-M02093</t>
  </si>
  <si>
    <t>FOR-M02094</t>
  </si>
  <si>
    <t>FOR-M02095</t>
  </si>
  <si>
    <t>FOR-M02096</t>
  </si>
  <si>
    <t>FOR-M02097</t>
  </si>
  <si>
    <t>FOR-M02098</t>
  </si>
  <si>
    <t>FOR-M02100</t>
  </si>
  <si>
    <t>FOR-M02101</t>
  </si>
  <si>
    <t>FOR-M02105</t>
  </si>
  <si>
    <t>FOR-M02106</t>
  </si>
  <si>
    <t>FOR-M02107</t>
  </si>
  <si>
    <t>FOR-M02108</t>
  </si>
  <si>
    <t>FOR-M02109</t>
  </si>
  <si>
    <t>FOR-M02110</t>
  </si>
  <si>
    <t>FOR-M02111</t>
  </si>
  <si>
    <t>FOR-M02112</t>
  </si>
  <si>
    <t>FOR-M02113</t>
  </si>
  <si>
    <t>FOR-M02114</t>
  </si>
  <si>
    <t>FOR-M02115</t>
  </si>
  <si>
    <t>FOR-M02116</t>
  </si>
  <si>
    <t>FOR-M02117</t>
  </si>
  <si>
    <t>FOR-M02118</t>
  </si>
  <si>
    <t>FOR-M02119</t>
  </si>
  <si>
    <t>FOR-M02120</t>
  </si>
  <si>
    <t>FOR-M03001</t>
  </si>
  <si>
    <t>FOR-M03002</t>
  </si>
  <si>
    <t>FOR-M03003</t>
  </si>
  <si>
    <t>FOR-M03004</t>
  </si>
  <si>
    <t>FOR-M03005</t>
  </si>
  <si>
    <t>FOR-M03006</t>
  </si>
  <si>
    <t>FOR-M03007</t>
  </si>
  <si>
    <t>FOR-M03008</t>
  </si>
  <si>
    <t>FOR-M03009</t>
  </si>
  <si>
    <t>FOR-M03010</t>
  </si>
  <si>
    <t>FOR-M03011</t>
  </si>
  <si>
    <t>FOR-M03012</t>
  </si>
  <si>
    <t>FOR-M03013</t>
  </si>
  <si>
    <t>FOR-M03018</t>
  </si>
  <si>
    <t>FOR-M03019</t>
  </si>
  <si>
    <t>FOR-M03020</t>
  </si>
  <si>
    <t>FOR-M03021</t>
  </si>
  <si>
    <t>FOR-M03022</t>
  </si>
  <si>
    <t>FOR-M03023</t>
  </si>
  <si>
    <t>FOR-M03024</t>
  </si>
  <si>
    <t>FOR-M03025</t>
  </si>
  <si>
    <t>FOR-CF40001</t>
  </si>
  <si>
    <t>FOR-CF40002</t>
  </si>
  <si>
    <t>FOR-CF40003</t>
  </si>
  <si>
    <t>FOR-CF40004</t>
  </si>
  <si>
    <t>FOR-CF41001</t>
  </si>
  <si>
    <t>FOR-CF41002</t>
  </si>
  <si>
    <t>FOR-CF41003</t>
  </si>
  <si>
    <t>FOR-CF41004</t>
  </si>
  <si>
    <t>FOR-CF41006</t>
  </si>
  <si>
    <t>FOR-CF41007</t>
  </si>
  <si>
    <t>FOR-CF41008</t>
  </si>
  <si>
    <t>FOR-CF41009</t>
  </si>
  <si>
    <t>FOR-CF41010</t>
  </si>
  <si>
    <t>FOR-CF41011</t>
  </si>
  <si>
    <t>FOR-CF41012</t>
  </si>
  <si>
    <t>FOR-CF41013</t>
  </si>
  <si>
    <t>FOR-CF41014</t>
  </si>
  <si>
    <t>FOR-CF41015</t>
  </si>
  <si>
    <t>FOR-CF41016</t>
  </si>
  <si>
    <t>FOR-CF41017</t>
  </si>
  <si>
    <t>FOR-CF41018</t>
  </si>
  <si>
    <t>FOR-CF41022</t>
  </si>
  <si>
    <t>FOR-CF41023</t>
  </si>
  <si>
    <t>FOR-CF41024</t>
  </si>
  <si>
    <t>FOR-CF41025</t>
  </si>
  <si>
    <t>FOR-CF41026</t>
  </si>
  <si>
    <t>FOR-CF41027</t>
  </si>
  <si>
    <t>FOR-CF41028</t>
  </si>
  <si>
    <t>FOR-CF41030</t>
  </si>
  <si>
    <t>FOR-CF41031</t>
  </si>
  <si>
    <t>FOR-CF41032</t>
  </si>
  <si>
    <t>FOR-CF41036</t>
  </si>
  <si>
    <t>FOR-CF41037</t>
  </si>
  <si>
    <t>FOR-CF41038</t>
  </si>
  <si>
    <t>FOR-CF41039</t>
  </si>
  <si>
    <t>FOR-CF41040</t>
  </si>
  <si>
    <t>FOR-CF41041</t>
  </si>
  <si>
    <t>FOR-CF41042</t>
  </si>
  <si>
    <t>FOR-CF41043</t>
  </si>
  <si>
    <t>FOR-CF41044</t>
  </si>
  <si>
    <t>FOR-CF41045</t>
  </si>
  <si>
    <t>FOR-CF41046</t>
  </si>
  <si>
    <t>FOR-CF41047</t>
  </si>
  <si>
    <t>FOR-CF41048</t>
  </si>
  <si>
    <t>FOR-CF41049</t>
  </si>
  <si>
    <t>FOR-CF41050</t>
  </si>
  <si>
    <t>FOR-CF41052</t>
  </si>
  <si>
    <t>FOR-CF41054</t>
  </si>
  <si>
    <t>FOR-CF41055</t>
  </si>
  <si>
    <t>FOR-CF41056</t>
  </si>
  <si>
    <t>FOR-CF41057</t>
  </si>
  <si>
    <t>FOR-CF41058</t>
  </si>
  <si>
    <t>FOR-CF41059</t>
  </si>
  <si>
    <t>FOR-CF41060</t>
  </si>
  <si>
    <t>FOR-CF41061</t>
  </si>
  <si>
    <t>FOR-CF41062</t>
  </si>
  <si>
    <t>FOR-CF41063</t>
  </si>
  <si>
    <t>FOR-CF41064</t>
  </si>
  <si>
    <t>FOR-CF41065</t>
  </si>
  <si>
    <t>FOR-CF41074</t>
  </si>
  <si>
    <t>FOR-CF41075</t>
  </si>
  <si>
    <t>FOR-CF41076</t>
  </si>
  <si>
    <t>FOR-CF41077</t>
  </si>
  <si>
    <t>FOR-CF41087</t>
  </si>
  <si>
    <t>FOR-CF41088</t>
  </si>
  <si>
    <t>FOR-CF41089</t>
  </si>
  <si>
    <t>FOR-CF41090</t>
  </si>
  <si>
    <t>FOR-CF50000</t>
  </si>
  <si>
    <t>FOR-CF51000</t>
  </si>
  <si>
    <t>FOR-CF52000</t>
  </si>
  <si>
    <t>FO2-M01002</t>
  </si>
  <si>
    <t>FO2-M01003</t>
  </si>
  <si>
    <t>FO2-M01004</t>
  </si>
  <si>
    <t>FO2-M01005</t>
  </si>
  <si>
    <t>FO2-M01006</t>
  </si>
  <si>
    <t>FO2-M01007</t>
  </si>
  <si>
    <t>FO2-M01008</t>
  </si>
  <si>
    <t>FO2-M01009</t>
  </si>
  <si>
    <t>FO2-M01010</t>
  </si>
  <si>
    <t>FO2-M01011</t>
  </si>
  <si>
    <t>FO2-M01012</t>
  </si>
  <si>
    <t>FO2-M01014</t>
  </si>
  <si>
    <t>FO2-M01015</t>
  </si>
  <si>
    <t>FO2-M01016</t>
  </si>
  <si>
    <t>FO2-M02001</t>
  </si>
  <si>
    <t>FO2-M02002</t>
  </si>
  <si>
    <t>FO2-M02003</t>
  </si>
  <si>
    <t>FO2-M02004</t>
  </si>
  <si>
    <t>FO2-M02005</t>
  </si>
  <si>
    <t>FO2-M02006</t>
  </si>
  <si>
    <t>FO2-M02007</t>
  </si>
  <si>
    <t>FO2-M02008</t>
  </si>
  <si>
    <t>FO2-M02009</t>
  </si>
  <si>
    <t>FO2-M02010</t>
  </si>
  <si>
    <t>FO2-M02011</t>
  </si>
  <si>
    <t>FO2-M02012</t>
  </si>
  <si>
    <t>FO2-M02013</t>
  </si>
  <si>
    <t>FO2-M02014</t>
  </si>
  <si>
    <t>FO2-M02015</t>
  </si>
  <si>
    <t>FO2-M02016</t>
  </si>
  <si>
    <t>FO2-M02017</t>
  </si>
  <si>
    <t>FO2-M02018</t>
  </si>
  <si>
    <t>FO2-M02019</t>
  </si>
  <si>
    <t>FO2-M02020</t>
  </si>
  <si>
    <t>FO2-M02021</t>
  </si>
  <si>
    <t>FO2-M02022</t>
  </si>
  <si>
    <t>FO2-M02023</t>
  </si>
  <si>
    <t>FO2-M02024</t>
  </si>
  <si>
    <t>FO2-M02025</t>
  </si>
  <si>
    <t>FO2-M02029</t>
  </si>
  <si>
    <t>FO2-M02030</t>
  </si>
  <si>
    <t>FO2-M02031</t>
  </si>
  <si>
    <t>FO2-M02032</t>
  </si>
  <si>
    <t>FO2-M02034</t>
  </si>
  <si>
    <t>FO2-M02035</t>
  </si>
  <si>
    <t>FO2-M02036</t>
  </si>
  <si>
    <t>FO2-M02037</t>
  </si>
  <si>
    <t>FO2-M02038</t>
  </si>
  <si>
    <t>FO2-M02040</t>
  </si>
  <si>
    <t>FO2-M02041</t>
  </si>
  <si>
    <t>FO2-M02042</t>
  </si>
  <si>
    <t>FO2-M02043</t>
  </si>
  <si>
    <t>FO2-M02044</t>
  </si>
  <si>
    <t>FO2-M02045</t>
  </si>
  <si>
    <t>FO2-M02046</t>
  </si>
  <si>
    <t>FO2-M02047</t>
  </si>
  <si>
    <t>FO2-M02048</t>
  </si>
  <si>
    <t>FO2-M02049</t>
  </si>
  <si>
    <t>FO2-M02050</t>
  </si>
  <si>
    <t>FO2-M02051</t>
  </si>
  <si>
    <t>FO2-M02054</t>
  </si>
  <si>
    <t>FO2-M02055</t>
  </si>
  <si>
    <t>FO2-M02056</t>
  </si>
  <si>
    <t>FO2-M02057</t>
  </si>
  <si>
    <t>FO2-M02058</t>
  </si>
  <si>
    <t>FO2-M02059</t>
  </si>
  <si>
    <t>FO2-M02060</t>
  </si>
  <si>
    <t>FO2-M02061</t>
  </si>
  <si>
    <t>FO2-M02062</t>
  </si>
  <si>
    <t>FO2-M02063</t>
  </si>
  <si>
    <t>FO2-M02064</t>
  </si>
  <si>
    <t>FO2-M02065</t>
  </si>
  <si>
    <t>FO2-M02066</t>
  </si>
  <si>
    <t>FO2-M02067</t>
  </si>
  <si>
    <t>FO2-M02068</t>
  </si>
  <si>
    <t>FO2-M02069</t>
  </si>
  <si>
    <t>FO2-M02072</t>
  </si>
  <si>
    <t>FO2-M02073</t>
  </si>
  <si>
    <t>FO2-M02074</t>
  </si>
  <si>
    <t>FO2-M02075</t>
  </si>
  <si>
    <t>FO2-M02076</t>
  </si>
  <si>
    <t>FO2-M02077</t>
  </si>
  <si>
    <t>FO2-M02078</t>
  </si>
  <si>
    <t>FO2-M02079</t>
  </si>
  <si>
    <t>FO2-M02080</t>
  </si>
  <si>
    <t>FO2-M02081</t>
  </si>
  <si>
    <t>FO2-M02082</t>
  </si>
  <si>
    <t>FO2-M02083</t>
  </si>
  <si>
    <t>FO2-M02084</t>
  </si>
  <si>
    <t>FO2-M02085</t>
  </si>
  <si>
    <t>FO2-M02086</t>
  </si>
  <si>
    <t>FO2-M02087</t>
  </si>
  <si>
    <t>FO2-M02088</t>
  </si>
  <si>
    <t>FO2-M02089</t>
  </si>
  <si>
    <t>FO2-M02090</t>
  </si>
  <si>
    <t>FO2-M02091</t>
  </si>
  <si>
    <t>FO2-M02092</t>
  </si>
  <si>
    <t>FO2-M02093</t>
  </si>
  <si>
    <t>FO2-M02094</t>
  </si>
  <si>
    <t>FO2-M02095</t>
  </si>
  <si>
    <t>FO2-M02096</t>
  </si>
  <si>
    <t>FO2-M02097</t>
  </si>
  <si>
    <t>FO2-M02098</t>
  </si>
  <si>
    <t>FO2-M02100</t>
  </si>
  <si>
    <t>FO2-M02101</t>
  </si>
  <si>
    <t>FO2-M02105</t>
  </si>
  <si>
    <t>FO2-M02106</t>
  </si>
  <si>
    <t>FO2-M02107</t>
  </si>
  <si>
    <t>FO2-M02108</t>
  </si>
  <si>
    <t>FO2-M02109</t>
  </si>
  <si>
    <t>FO2-M02110</t>
  </si>
  <si>
    <t>FO2-M02111</t>
  </si>
  <si>
    <t>FO2-M02112</t>
  </si>
  <si>
    <t>FO2-M02113</t>
  </si>
  <si>
    <t>FO2-M02114</t>
  </si>
  <si>
    <t>FO2-M02115</t>
  </si>
  <si>
    <t>FO2-M02116</t>
  </si>
  <si>
    <t>FO2-M02117</t>
  </si>
  <si>
    <t>FO2-M02118</t>
  </si>
  <si>
    <t>FO2-M02119</t>
  </si>
  <si>
    <t>FO2-M02120</t>
  </si>
  <si>
    <t>FO2-M03001</t>
  </si>
  <si>
    <t>FO2-M03002</t>
  </si>
  <si>
    <t>FO2-M03003</t>
  </si>
  <si>
    <t>FO2-M03004</t>
  </si>
  <si>
    <t>FO2-M03005</t>
  </si>
  <si>
    <t>FO2-M03006</t>
  </si>
  <si>
    <t>FO2-M03007</t>
  </si>
  <si>
    <t>FO2-M03008</t>
  </si>
  <si>
    <t>FO2-M03009</t>
  </si>
  <si>
    <t>FO2-M03010</t>
  </si>
  <si>
    <t>FO2-M03011</t>
  </si>
  <si>
    <t>FO2-M03012</t>
  </si>
  <si>
    <t>FO2-M03013</t>
  </si>
  <si>
    <t>FO2-M03018</t>
  </si>
  <si>
    <t>FO2-M03019</t>
  </si>
  <si>
    <t>FO2-M03020</t>
  </si>
  <si>
    <t>FO2-M03021</t>
  </si>
  <si>
    <t>FO2-M03022</t>
  </si>
  <si>
    <t>FO2-M03023</t>
  </si>
  <si>
    <t>FO2-M03024</t>
  </si>
  <si>
    <t>FO2-M03025</t>
  </si>
  <si>
    <t>FO2-CF40001</t>
  </si>
  <si>
    <t>FO2-CF40002</t>
  </si>
  <si>
    <t>FO2-CF40003</t>
  </si>
  <si>
    <t>FO2-CF40004</t>
  </si>
  <si>
    <t>FO2-CF41001</t>
  </si>
  <si>
    <t>FO2-CF41002</t>
  </si>
  <si>
    <t>FO2-CF41003</t>
  </si>
  <si>
    <t>FO2-CF41004</t>
  </si>
  <si>
    <t>FO2-CF41006</t>
  </si>
  <si>
    <t>FO2-CF41007</t>
  </si>
  <si>
    <t>FO2-CF41008</t>
  </si>
  <si>
    <t>FO2-CF41009</t>
  </si>
  <si>
    <t>FO2-CF41010</t>
  </si>
  <si>
    <t>FO2-CF41011</t>
  </si>
  <si>
    <t>FO2-CF41012</t>
  </si>
  <si>
    <t>FO2-CF41013</t>
  </si>
  <si>
    <t>FO2-CF41014</t>
  </si>
  <si>
    <t>FO2-CF41015</t>
  </si>
  <si>
    <t>FO2-CF41016</t>
  </si>
  <si>
    <t>FO2-CF41017</t>
  </si>
  <si>
    <t>FO2-CF41018</t>
  </si>
  <si>
    <t>FO2-CF41022</t>
  </si>
  <si>
    <t>FO2-CF41023</t>
  </si>
  <si>
    <t>FO2-CF41024</t>
  </si>
  <si>
    <t>FO2-CF41025</t>
  </si>
  <si>
    <t>FO2-CF41026</t>
  </si>
  <si>
    <t>FO2-CF41027</t>
  </si>
  <si>
    <t>FO2-CF41028</t>
  </si>
  <si>
    <t>FO2-CF41030</t>
  </si>
  <si>
    <t>FO2-CF41031</t>
  </si>
  <si>
    <t>FO2-CF41032</t>
  </si>
  <si>
    <t>FO2-CF41036</t>
  </si>
  <si>
    <t>FO2-CF41037</t>
  </si>
  <si>
    <t>FO2-CF41038</t>
  </si>
  <si>
    <t>FO2-CF41039</t>
  </si>
  <si>
    <t>FO2-CF41040</t>
  </si>
  <si>
    <t>FO2-CF41041</t>
  </si>
  <si>
    <t>FO2-CF41042</t>
  </si>
  <si>
    <t>FO2-CF41043</t>
  </si>
  <si>
    <t>FO2-CF41044</t>
  </si>
  <si>
    <t>FO2-CF41045</t>
  </si>
  <si>
    <t>FO2-CF41046</t>
  </si>
  <si>
    <t>FO2-CF41047</t>
  </si>
  <si>
    <t>FO2-CF41048</t>
  </si>
  <si>
    <t>FO2-CF41049</t>
  </si>
  <si>
    <t>FO2-CF41050</t>
  </si>
  <si>
    <t>FO2-CF41052</t>
  </si>
  <si>
    <t>FO2-CF41054</t>
  </si>
  <si>
    <t>FO2-CF41055</t>
  </si>
  <si>
    <t>FO2-CF41056</t>
  </si>
  <si>
    <t>FO2-CF41057</t>
  </si>
  <si>
    <t>FO2-CF41058</t>
  </si>
  <si>
    <t>FO2-CF41059</t>
  </si>
  <si>
    <t>FO2-CF41060</t>
  </si>
  <si>
    <t>FO2-CF41061</t>
  </si>
  <si>
    <t>FO2-CF41062</t>
  </si>
  <si>
    <t>FO2-CF41063</t>
  </si>
  <si>
    <t>FO2-CF41064</t>
  </si>
  <si>
    <t>FO2-CF41065</t>
  </si>
  <si>
    <t>FO2-CF41074</t>
  </si>
  <si>
    <t>FO2-CF41075</t>
  </si>
  <si>
    <t>FO2-CF41076</t>
  </si>
  <si>
    <t>FO2-CF41077</t>
  </si>
  <si>
    <t>FO2-CF41087</t>
  </si>
  <si>
    <t>FO2-CF41088</t>
  </si>
  <si>
    <t>FO2-CF41089</t>
  </si>
  <si>
    <t>FO2-CF41090</t>
  </si>
  <si>
    <t>FO2-CF50000</t>
  </si>
  <si>
    <t>FO2-CF51000</t>
  </si>
  <si>
    <t>FO2-CF52000</t>
  </si>
  <si>
    <t>FO3-M01002</t>
  </si>
  <si>
    <t>FO3-M01003</t>
  </si>
  <si>
    <t>FO3-M01004</t>
  </si>
  <si>
    <t>FO3-M01005</t>
  </si>
  <si>
    <t>FO3-M01006</t>
  </si>
  <si>
    <t>FO3-M01007</t>
  </si>
  <si>
    <t>FO3-M01008</t>
  </si>
  <si>
    <t>FO3-M01009</t>
  </si>
  <si>
    <t>FO3-M01010</t>
  </si>
  <si>
    <t>FO3-M01011</t>
  </si>
  <si>
    <t>FO3-M01012</t>
  </si>
  <si>
    <t>FO3-M01014</t>
  </si>
  <si>
    <t>FO3-M01015</t>
  </si>
  <si>
    <t>FO3-M01016</t>
  </si>
  <si>
    <t>FO3-M02001</t>
  </si>
  <si>
    <t>FO3-M02002</t>
  </si>
  <si>
    <t>FO3-M02003</t>
  </si>
  <si>
    <t>FO3-M02004</t>
  </si>
  <si>
    <t>FO3-M02005</t>
  </si>
  <si>
    <t>FO3-M02006</t>
  </si>
  <si>
    <t>FO3-M02007</t>
  </si>
  <si>
    <t>FO3-M02008</t>
  </si>
  <si>
    <t>FO3-M02009</t>
  </si>
  <si>
    <t>FO3-M02010</t>
  </si>
  <si>
    <t>FO3-M02011</t>
  </si>
  <si>
    <t>FO3-M02012</t>
  </si>
  <si>
    <t>FO3-M02013</t>
  </si>
  <si>
    <t>FO3-M02014</t>
  </si>
  <si>
    <t>FO3-M02015</t>
  </si>
  <si>
    <t>FO3-M02016</t>
  </si>
  <si>
    <t>FO3-M02017</t>
  </si>
  <si>
    <t>FO3-M02018</t>
  </si>
  <si>
    <t>FO3-M02019</t>
  </si>
  <si>
    <t>FO3-M02020</t>
  </si>
  <si>
    <t>FO3-M02021</t>
  </si>
  <si>
    <t>FO3-M02022</t>
  </si>
  <si>
    <t>FO3-M02023</t>
  </si>
  <si>
    <t>FO3-M02024</t>
  </si>
  <si>
    <t>FO3-M02025</t>
  </si>
  <si>
    <t>FO3-M02029</t>
  </si>
  <si>
    <t>FO3-M02030</t>
  </si>
  <si>
    <t>FO3-M02031</t>
  </si>
  <si>
    <t>FO3-M02032</t>
  </si>
  <si>
    <t>FO3-M02034</t>
  </si>
  <si>
    <t>FO3-M02035</t>
  </si>
  <si>
    <t>FO3-M02036</t>
  </si>
  <si>
    <t>FO3-M02037</t>
  </si>
  <si>
    <t>FO3-M02038</t>
  </si>
  <si>
    <t>FO3-M02040</t>
  </si>
  <si>
    <t>FO3-M02041</t>
  </si>
  <si>
    <t>FO3-M02042</t>
  </si>
  <si>
    <t>FO3-M02043</t>
  </si>
  <si>
    <t>FO3-M02044</t>
  </si>
  <si>
    <t>FO3-M02045</t>
  </si>
  <si>
    <t>FO3-M02046</t>
  </si>
  <si>
    <t>FO3-M02047</t>
  </si>
  <si>
    <t>FO3-M02048</t>
  </si>
  <si>
    <t>FO3-M02049</t>
  </si>
  <si>
    <t>FO3-M02050</t>
  </si>
  <si>
    <t>FO3-M02051</t>
  </si>
  <si>
    <t>FO3-M02054</t>
  </si>
  <si>
    <t>FO3-M02055</t>
  </si>
  <si>
    <t>FO3-M02056</t>
  </si>
  <si>
    <t>FO3-M02057</t>
  </si>
  <si>
    <t>FO3-M02058</t>
  </si>
  <si>
    <t>FO3-M02059</t>
  </si>
  <si>
    <t>FO3-M02060</t>
  </si>
  <si>
    <t>FO3-M02061</t>
  </si>
  <si>
    <t>FO3-M02062</t>
  </si>
  <si>
    <t>FO3-M02063</t>
  </si>
  <si>
    <t>FO3-M02064</t>
  </si>
  <si>
    <t>FO3-M02065</t>
  </si>
  <si>
    <t>FO3-M02066</t>
  </si>
  <si>
    <t>FO3-M02067</t>
  </si>
  <si>
    <t>FO3-M02068</t>
  </si>
  <si>
    <t>FO3-M02069</t>
  </si>
  <si>
    <t>FO3-M02072</t>
  </si>
  <si>
    <t>FO3-M02073</t>
  </si>
  <si>
    <t>FO3-M02074</t>
  </si>
  <si>
    <t>FO3-M02075</t>
  </si>
  <si>
    <t>FO3-M02076</t>
  </si>
  <si>
    <t>FO3-M02077</t>
  </si>
  <si>
    <t>FO3-M02078</t>
  </si>
  <si>
    <t>FO3-M02079</t>
  </si>
  <si>
    <t>FO3-M02080</t>
  </si>
  <si>
    <t>FO3-M02081</t>
  </si>
  <si>
    <t>FO3-M02082</t>
  </si>
  <si>
    <t>FO3-M02083</t>
  </si>
  <si>
    <t>FO3-M02084</t>
  </si>
  <si>
    <t>FO3-M02085</t>
  </si>
  <si>
    <t>FO3-M02086</t>
  </si>
  <si>
    <t>FO3-M02087</t>
  </si>
  <si>
    <t>FO3-M02088</t>
  </si>
  <si>
    <t>FO3-M02089</t>
  </si>
  <si>
    <t>FO3-M02090</t>
  </si>
  <si>
    <t>FO3-M02091</t>
  </si>
  <si>
    <t>FO3-M02092</t>
  </si>
  <si>
    <t>FO3-M02093</t>
  </si>
  <si>
    <t>FO3-M02094</t>
  </si>
  <si>
    <t>FO3-M02095</t>
  </si>
  <si>
    <t>FO3-M02096</t>
  </si>
  <si>
    <t>FO3-M02097</t>
  </si>
  <si>
    <t>FO3-M02098</t>
  </si>
  <si>
    <t>FO3-M02100</t>
  </si>
  <si>
    <t>FO3-M02101</t>
  </si>
  <si>
    <t>FO3-M02105</t>
  </si>
  <si>
    <t>FO3-M02106</t>
  </si>
  <si>
    <t>FO3-M02107</t>
  </si>
  <si>
    <t>FO3-M02108</t>
  </si>
  <si>
    <t>FO3-M02109</t>
  </si>
  <si>
    <t>FO3-M02110</t>
  </si>
  <si>
    <t>FO3-M02111</t>
  </si>
  <si>
    <t>FO3-M02112</t>
  </si>
  <si>
    <t>FO3-M02113</t>
  </si>
  <si>
    <t>FO3-M02114</t>
  </si>
  <si>
    <t>FO3-M02115</t>
  </si>
  <si>
    <t>FO3-M02116</t>
  </si>
  <si>
    <t>FO3-M02117</t>
  </si>
  <si>
    <t>FO3-M02118</t>
  </si>
  <si>
    <t>FO3-M02119</t>
  </si>
  <si>
    <t>FO3-M02120</t>
  </si>
  <si>
    <t>FO3-M03001</t>
  </si>
  <si>
    <t>FO3-M03002</t>
  </si>
  <si>
    <t>FO3-M03003</t>
  </si>
  <si>
    <t>FO3-M03004</t>
  </si>
  <si>
    <t>FO3-M03005</t>
  </si>
  <si>
    <t>FO3-M03006</t>
  </si>
  <si>
    <t>FO3-M03007</t>
  </si>
  <si>
    <t>FO3-M03008</t>
  </si>
  <si>
    <t>FO3-M03009</t>
  </si>
  <si>
    <t>FO3-M03010</t>
  </si>
  <si>
    <t>FO3-M03011</t>
  </si>
  <si>
    <t>FO3-M03012</t>
  </si>
  <si>
    <t>FO3-M03013</t>
  </si>
  <si>
    <t>FO3-M03018</t>
  </si>
  <si>
    <t>FO3-M03019</t>
  </si>
  <si>
    <t>FO3-M03020</t>
  </si>
  <si>
    <t>FO3-M03021</t>
  </si>
  <si>
    <t>FO3-M03022</t>
  </si>
  <si>
    <t>FO3-M03023</t>
  </si>
  <si>
    <t>FO3-M03024</t>
  </si>
  <si>
    <t>FO3-M03025</t>
  </si>
  <si>
    <t>FO3-CF40001</t>
  </si>
  <si>
    <t>FO3-CF40002</t>
  </si>
  <si>
    <t>FO3-CF40003</t>
  </si>
  <si>
    <t>FO3-CF40004</t>
  </si>
  <si>
    <t>FO3-CF41001</t>
  </si>
  <si>
    <t>FO3-CF41002</t>
  </si>
  <si>
    <t>FO3-CF41003</t>
  </si>
  <si>
    <t>FO3-CF41004</t>
  </si>
  <si>
    <t>FO3-CF41006</t>
  </si>
  <si>
    <t>FO3-CF41007</t>
  </si>
  <si>
    <t>FO3-CF41008</t>
  </si>
  <si>
    <t>FO3-CF41009</t>
  </si>
  <si>
    <t>FO3-CF41010</t>
  </si>
  <si>
    <t>FO3-CF41011</t>
  </si>
  <si>
    <t>FO3-CF41012</t>
  </si>
  <si>
    <t>FO3-CF41013</t>
  </si>
  <si>
    <t>FO3-CF41014</t>
  </si>
  <si>
    <t>FO3-CF41015</t>
  </si>
  <si>
    <t>FO3-CF41016</t>
  </si>
  <si>
    <t>FO3-CF41017</t>
  </si>
  <si>
    <t>FO3-CF41018</t>
  </si>
  <si>
    <t>FO3-CF41022</t>
  </si>
  <si>
    <t>FO3-CF41023</t>
  </si>
  <si>
    <t>FO3-CF41024</t>
  </si>
  <si>
    <t>FO3-CF41025</t>
  </si>
  <si>
    <t>FO3-CF41026</t>
  </si>
  <si>
    <t>FO3-CF41027</t>
  </si>
  <si>
    <t>FO3-CF41028</t>
  </si>
  <si>
    <t>FO3-CF41030</t>
  </si>
  <si>
    <t>FO3-CF41031</t>
  </si>
  <si>
    <t>FO3-CF41032</t>
  </si>
  <si>
    <t>FO3-CF41036</t>
  </si>
  <si>
    <t>FO3-CF41037</t>
  </si>
  <si>
    <t>FO3-CF41038</t>
  </si>
  <si>
    <t>FO3-CF41039</t>
  </si>
  <si>
    <t>FO3-CF41040</t>
  </si>
  <si>
    <t>FO3-CF41041</t>
  </si>
  <si>
    <t>FO3-CF41042</t>
  </si>
  <si>
    <t>FO3-CF41043</t>
  </si>
  <si>
    <t>FO3-CF41044</t>
  </si>
  <si>
    <t>FO3-CF41045</t>
  </si>
  <si>
    <t>FO3-CF41046</t>
  </si>
  <si>
    <t>FO3-CF41047</t>
  </si>
  <si>
    <t>FO3-CF41048</t>
  </si>
  <si>
    <t>FO3-CF41049</t>
  </si>
  <si>
    <t>FO3-CF41050</t>
  </si>
  <si>
    <t>FO3-CF41052</t>
  </si>
  <si>
    <t>FO3-CF41054</t>
  </si>
  <si>
    <t>FO3-CF41055</t>
  </si>
  <si>
    <t>FO3-CF41056</t>
  </si>
  <si>
    <t>FO3-CF41057</t>
  </si>
  <si>
    <t>FO3-CF41058</t>
  </si>
  <si>
    <t>FO3-CF41059</t>
  </si>
  <si>
    <t>FO3-CF41060</t>
  </si>
  <si>
    <t>FO3-CF41061</t>
  </si>
  <si>
    <t>FO3-CF41062</t>
  </si>
  <si>
    <t>FO3-CF41063</t>
  </si>
  <si>
    <t>FO3-CF41064</t>
  </si>
  <si>
    <t>FO3-CF41065</t>
  </si>
  <si>
    <t>FO3-CF41074</t>
  </si>
  <si>
    <t>FO3-CF41075</t>
  </si>
  <si>
    <t>FO3-CF41076</t>
  </si>
  <si>
    <t>FO3-CF41077</t>
  </si>
  <si>
    <t>FO3-CF41087</t>
  </si>
  <si>
    <t>FO3-CF41088</t>
  </si>
  <si>
    <t>FO3-CF41089</t>
  </si>
  <si>
    <t>FO3-CF41090</t>
  </si>
  <si>
    <t>FO3-CF50000</t>
  </si>
  <si>
    <t>FO3-CF51000</t>
  </si>
  <si>
    <t>FO3-CF52000</t>
  </si>
  <si>
    <t>REG-M01002</t>
  </si>
  <si>
    <t>REG-M01003</t>
  </si>
  <si>
    <t>REG-M01004</t>
  </si>
  <si>
    <t>REG-M01005</t>
  </si>
  <si>
    <t>REG-M01006</t>
  </si>
  <si>
    <t>REG-M01007</t>
  </si>
  <si>
    <t>REG-M01008</t>
  </si>
  <si>
    <t>REG-M01009</t>
  </si>
  <si>
    <t>REG-M01010</t>
  </si>
  <si>
    <t>REG-M01011</t>
  </si>
  <si>
    <t>REG-M01012</t>
  </si>
  <si>
    <t>REG-M01014</t>
  </si>
  <si>
    <t>REG-M01015</t>
  </si>
  <si>
    <t>REG-M01016</t>
  </si>
  <si>
    <t>REG-M02001</t>
  </si>
  <si>
    <t>REG-M02002</t>
  </si>
  <si>
    <t>REG-M02003</t>
  </si>
  <si>
    <t>REG-M02004</t>
  </si>
  <si>
    <t>REG-M02005</t>
  </si>
  <si>
    <t>REG-M02006</t>
  </si>
  <si>
    <t>REG-M02007</t>
  </si>
  <si>
    <t>REG-M02008</t>
  </si>
  <si>
    <t>REG-M02009</t>
  </si>
  <si>
    <t>REG-M02010</t>
  </si>
  <si>
    <t>REG-M02011</t>
  </si>
  <si>
    <t>REG-M02012</t>
  </si>
  <si>
    <t>REG-M02013</t>
  </si>
  <si>
    <t>REG-M02014</t>
  </si>
  <si>
    <t>REG-M02015</t>
  </si>
  <si>
    <t>REG-M02016</t>
  </si>
  <si>
    <t>REG-M02017</t>
  </si>
  <si>
    <t>REG-M02018</t>
  </si>
  <si>
    <t>REG-M02019</t>
  </si>
  <si>
    <t>REG-M02020</t>
  </si>
  <si>
    <t>REG-M02021</t>
  </si>
  <si>
    <t>REG-M02022</t>
  </si>
  <si>
    <t>REG-M02023</t>
  </si>
  <si>
    <t>REG-M02024</t>
  </si>
  <si>
    <t>REG-M02025</t>
  </si>
  <si>
    <t>REG-M02029</t>
  </si>
  <si>
    <t>REG-M02030</t>
  </si>
  <si>
    <t>REG-M02031</t>
  </si>
  <si>
    <t>REG-M02032</t>
  </si>
  <si>
    <t>REG-M02034</t>
  </si>
  <si>
    <t>REG-M02035</t>
  </si>
  <si>
    <t>REG-M02036</t>
  </si>
  <si>
    <t>REG-M02037</t>
  </si>
  <si>
    <t>REG-M02038</t>
  </si>
  <si>
    <t>REG-M02040</t>
  </si>
  <si>
    <t>REG-M02041</t>
  </si>
  <si>
    <t>REG-M02042</t>
  </si>
  <si>
    <t>REG-M02043</t>
  </si>
  <si>
    <t>REG-M02044</t>
  </si>
  <si>
    <t>REG-M02045</t>
  </si>
  <si>
    <t>REG-M02046</t>
  </si>
  <si>
    <t>REG-M02047</t>
  </si>
  <si>
    <t>REG-M02048</t>
  </si>
  <si>
    <t>REG-M02049</t>
  </si>
  <si>
    <t>REG-M02050</t>
  </si>
  <si>
    <t>REG-M02051</t>
  </si>
  <si>
    <t>REG-M02054</t>
  </si>
  <si>
    <t>REG-M02055</t>
  </si>
  <si>
    <t>REG-M02056</t>
  </si>
  <si>
    <t>REG-M02057</t>
  </si>
  <si>
    <t>REG-M02058</t>
  </si>
  <si>
    <t>REG-M02059</t>
  </si>
  <si>
    <t>REG-M02060</t>
  </si>
  <si>
    <t>REG-M02061</t>
  </si>
  <si>
    <t>REG-M02062</t>
  </si>
  <si>
    <t>REG-M02063</t>
  </si>
  <si>
    <t>REG-M02064</t>
  </si>
  <si>
    <t>REG-M02065</t>
  </si>
  <si>
    <t>REG-M02066</t>
  </si>
  <si>
    <t>REG-M02067</t>
  </si>
  <si>
    <t>REG-M02068</t>
  </si>
  <si>
    <t>REG-M02069</t>
  </si>
  <si>
    <t>REG-M02072</t>
  </si>
  <si>
    <t>REG-M02073</t>
  </si>
  <si>
    <t>REG-M02074</t>
  </si>
  <si>
    <t>REG-M02075</t>
  </si>
  <si>
    <t>REG-M02076</t>
  </si>
  <si>
    <t>REG-M02077</t>
  </si>
  <si>
    <t>REG-M02078</t>
  </si>
  <si>
    <t>REG-M02079</t>
  </si>
  <si>
    <t>REG-M02080</t>
  </si>
  <si>
    <t>REG-M02081</t>
  </si>
  <si>
    <t>REG-M02082</t>
  </si>
  <si>
    <t>REG-M02083</t>
  </si>
  <si>
    <t>REG-M02084</t>
  </si>
  <si>
    <t>REG-M02085</t>
  </si>
  <si>
    <t>REG-M02086</t>
  </si>
  <si>
    <t>REG-M02087</t>
  </si>
  <si>
    <t>REG-M02088</t>
  </si>
  <si>
    <t>REG-M02089</t>
  </si>
  <si>
    <t>REG-M02090</t>
  </si>
  <si>
    <t>REG-M02091</t>
  </si>
  <si>
    <t>REG-M02092</t>
  </si>
  <si>
    <t>REG-M02093</t>
  </si>
  <si>
    <t>REG-M02094</t>
  </si>
  <si>
    <t>REG-M02095</t>
  </si>
  <si>
    <t>REG-M02096</t>
  </si>
  <si>
    <t>REG-M02097</t>
  </si>
  <si>
    <t>REG-M02098</t>
  </si>
  <si>
    <t>REG-M02100</t>
  </si>
  <si>
    <t>REG-M02101</t>
  </si>
  <si>
    <t>REG-M02105</t>
  </si>
  <si>
    <t>REG-M02106</t>
  </si>
  <si>
    <t>REG-M02107</t>
  </si>
  <si>
    <t>REG-M02108</t>
  </si>
  <si>
    <t>REG-M02109</t>
  </si>
  <si>
    <t>REG-M02110</t>
  </si>
  <si>
    <t>REG-M02111</t>
  </si>
  <si>
    <t>REG-M02112</t>
  </si>
  <si>
    <t>REG-M02113</t>
  </si>
  <si>
    <t>REG-M02114</t>
  </si>
  <si>
    <t>REG-M02115</t>
  </si>
  <si>
    <t>REG-M02116</t>
  </si>
  <si>
    <t>REG-M02117</t>
  </si>
  <si>
    <t>REG-M02118</t>
  </si>
  <si>
    <t>REG-M02119</t>
  </si>
  <si>
    <t>REG-M02120</t>
  </si>
  <si>
    <t>REG-M03001</t>
  </si>
  <si>
    <t>REG-M03002</t>
  </si>
  <si>
    <t>REG-M03003</t>
  </si>
  <si>
    <t>REG-M03004</t>
  </si>
  <si>
    <t>REG-M03005</t>
  </si>
  <si>
    <t>REG-M03006</t>
  </si>
  <si>
    <t>REG-M03007</t>
  </si>
  <si>
    <t>REG-M03008</t>
  </si>
  <si>
    <t>REG-M03009</t>
  </si>
  <si>
    <t>REG-M03010</t>
  </si>
  <si>
    <t>REG-M03011</t>
  </si>
  <si>
    <t>REG-M03012</t>
  </si>
  <si>
    <t>REG-M03013</t>
  </si>
  <si>
    <t>REG-M03018</t>
  </si>
  <si>
    <t>REG-M03019</t>
  </si>
  <si>
    <t>REG-M03020</t>
  </si>
  <si>
    <t>REG-M03021</t>
  </si>
  <si>
    <t>REG-M03022</t>
  </si>
  <si>
    <t>REG-M03023</t>
  </si>
  <si>
    <t>REG-M03024</t>
  </si>
  <si>
    <t>REG-M03025</t>
  </si>
  <si>
    <t>REG-CF40001</t>
  </si>
  <si>
    <t>REG-CF40002</t>
  </si>
  <si>
    <t>REG-CF40003</t>
  </si>
  <si>
    <t>REG-CF40004</t>
  </si>
  <si>
    <t>REG-CF41001</t>
  </si>
  <si>
    <t>REG-CF41002</t>
  </si>
  <si>
    <t>REG-CF41003</t>
  </si>
  <si>
    <t>REG-CF41004</t>
  </si>
  <si>
    <t>REG-CF41006</t>
  </si>
  <si>
    <t>REG-CF41007</t>
  </si>
  <si>
    <t>REG-CF41008</t>
  </si>
  <si>
    <t>REG-CF41009</t>
  </si>
  <si>
    <t>REG-CF41010</t>
  </si>
  <si>
    <t>REG-CF41011</t>
  </si>
  <si>
    <t>REG-CF41012</t>
  </si>
  <si>
    <t>REG-CF41013</t>
  </si>
  <si>
    <t>REG-CF41014</t>
  </si>
  <si>
    <t>REG-CF41015</t>
  </si>
  <si>
    <t>REG-CF41016</t>
  </si>
  <si>
    <t>REG-CF41017</t>
  </si>
  <si>
    <t>REG-CF41018</t>
  </si>
  <si>
    <t>REG-CF41022</t>
  </si>
  <si>
    <t>REG-CF41023</t>
  </si>
  <si>
    <t>REG-CF41024</t>
  </si>
  <si>
    <t>REG-CF41025</t>
  </si>
  <si>
    <t>REG-CF41026</t>
  </si>
  <si>
    <t>REG-CF41027</t>
  </si>
  <si>
    <t>REG-CF41028</t>
  </si>
  <si>
    <t>REG-CF41030</t>
  </si>
  <si>
    <t>REG-CF41031</t>
  </si>
  <si>
    <t>REG-CF41032</t>
  </si>
  <si>
    <t>REG-CF41036</t>
  </si>
  <si>
    <t>REG-CF41037</t>
  </si>
  <si>
    <t>REG-CF41038</t>
  </si>
  <si>
    <t>REG-CF41039</t>
  </si>
  <si>
    <t>REG-CF41040</t>
  </si>
  <si>
    <t>REG-CF41041</t>
  </si>
  <si>
    <t>REG-CF41042</t>
  </si>
  <si>
    <t>REG-CF41043</t>
  </si>
  <si>
    <t>REG-CF41044</t>
  </si>
  <si>
    <t>REG-CF41045</t>
  </si>
  <si>
    <t>REG-CF41046</t>
  </si>
  <si>
    <t>REG-CF41047</t>
  </si>
  <si>
    <t>REG-CF41048</t>
  </si>
  <si>
    <t>REG-CF41049</t>
  </si>
  <si>
    <t>REG-CF41050</t>
  </si>
  <si>
    <t>REG-CF41052</t>
  </si>
  <si>
    <t>REG-CF41054</t>
  </si>
  <si>
    <t>REG-CF41055</t>
  </si>
  <si>
    <t>REG-CF41056</t>
  </si>
  <si>
    <t>REG-CF41057</t>
  </si>
  <si>
    <t>REG-CF41058</t>
  </si>
  <si>
    <t>REG-CF41059</t>
  </si>
  <si>
    <t>REG-CF41060</t>
  </si>
  <si>
    <t>REG-CF41061</t>
  </si>
  <si>
    <t>REG-CF41062</t>
  </si>
  <si>
    <t>REG-CF41063</t>
  </si>
  <si>
    <t>REG-CF41064</t>
  </si>
  <si>
    <t>REG-CF41065</t>
  </si>
  <si>
    <t>REG-CF41074</t>
  </si>
  <si>
    <t>REG-CF41075</t>
  </si>
  <si>
    <t>REG-CF41076</t>
  </si>
  <si>
    <t>REG-CF41077</t>
  </si>
  <si>
    <t>REG-CF41087</t>
  </si>
  <si>
    <t>REG-CF41088</t>
  </si>
  <si>
    <t>REG-CF41089</t>
  </si>
  <si>
    <t>REG-CF41090</t>
  </si>
  <si>
    <t>REG-CF50000</t>
  </si>
  <si>
    <t>REG-CF51000</t>
  </si>
  <si>
    <t>REG-CF52000</t>
  </si>
  <si>
    <t>CTO 44</t>
  </si>
  <si>
    <t>PREVISION SOCIAL MULTIPLE</t>
  </si>
  <si>
    <t>CTO 46</t>
  </si>
  <si>
    <t>AYUDA DE SERVICIIOS</t>
  </si>
  <si>
    <t>CTO 59</t>
  </si>
  <si>
    <t>DIA DEL TRABAJADOR DE LA SALUD</t>
  </si>
  <si>
    <t>N/A</t>
  </si>
  <si>
    <t>MEDIDAS DE FIN DE AÑO</t>
  </si>
  <si>
    <t>SISTEMA TELE YUCATÁN SA DE CV</t>
  </si>
  <si>
    <t>DIR001</t>
  </si>
  <si>
    <t>DIR002</t>
  </si>
  <si>
    <t>DIR003</t>
  </si>
  <si>
    <t>DIR004</t>
  </si>
  <si>
    <t>CONJ01</t>
  </si>
  <si>
    <t>CONJ03</t>
  </si>
  <si>
    <t>Gerente de Ventas</t>
  </si>
  <si>
    <t>CON001</t>
  </si>
  <si>
    <t>CON002</t>
  </si>
  <si>
    <t>CON003</t>
  </si>
  <si>
    <t>Reportero</t>
  </si>
  <si>
    <t>CON004</t>
  </si>
  <si>
    <t>CON005</t>
  </si>
  <si>
    <t>CON006</t>
  </si>
  <si>
    <t>CON007</t>
  </si>
  <si>
    <t>CON008</t>
  </si>
  <si>
    <t>CON009</t>
  </si>
  <si>
    <t>Asistente</t>
  </si>
  <si>
    <t>CON010</t>
  </si>
  <si>
    <t>CON011</t>
  </si>
  <si>
    <t>CON012</t>
  </si>
  <si>
    <t>CON013</t>
  </si>
  <si>
    <t>Técnico</t>
  </si>
  <si>
    <t>CON014</t>
  </si>
  <si>
    <t>CON015</t>
  </si>
  <si>
    <t>CON016</t>
  </si>
  <si>
    <t>CON017</t>
  </si>
  <si>
    <t>CON018</t>
  </si>
  <si>
    <t>CON019</t>
  </si>
  <si>
    <t>CON020</t>
  </si>
  <si>
    <t>CON021</t>
  </si>
  <si>
    <t>Conductor de Noticias</t>
  </si>
  <si>
    <t>CON022</t>
  </si>
  <si>
    <t>Comentarista Deportivo</t>
  </si>
  <si>
    <t>CON023</t>
  </si>
  <si>
    <t>Editor</t>
  </si>
  <si>
    <t>CON024</t>
  </si>
  <si>
    <t>BAS001</t>
  </si>
  <si>
    <t>Recepcionista</t>
  </si>
  <si>
    <t>BAS002</t>
  </si>
  <si>
    <t>Secretaria continuista y edición de pauta</t>
  </si>
  <si>
    <t>BAS003</t>
  </si>
  <si>
    <t>Camarógrafo</t>
  </si>
  <si>
    <t>BAS004</t>
  </si>
  <si>
    <t>BAS005</t>
  </si>
  <si>
    <t>Realizador</t>
  </si>
  <si>
    <t>BAS006</t>
  </si>
  <si>
    <t>BAS007</t>
  </si>
  <si>
    <t>Operador de Video Tape</t>
  </si>
  <si>
    <t>BAS008</t>
  </si>
  <si>
    <t>BAS009</t>
  </si>
  <si>
    <t>BAS010</t>
  </si>
  <si>
    <t>Responsable de Continuidad</t>
  </si>
  <si>
    <t>BAS012</t>
  </si>
  <si>
    <t>Asistente de Operaciones</t>
  </si>
  <si>
    <t>BAS013</t>
  </si>
  <si>
    <t>Asistente de Producción</t>
  </si>
  <si>
    <t>BAS014</t>
  </si>
  <si>
    <t>Coordinador General</t>
  </si>
  <si>
    <t>BAS015</t>
  </si>
  <si>
    <t>Director de Cámaras</t>
  </si>
  <si>
    <t>BAS016</t>
  </si>
  <si>
    <t>Jefe de Piso</t>
  </si>
  <si>
    <t>BAS017</t>
  </si>
  <si>
    <t>Iluminador</t>
  </si>
  <si>
    <t>BAS018</t>
  </si>
  <si>
    <t>Videotecario</t>
  </si>
  <si>
    <t>BAS019</t>
  </si>
  <si>
    <t>Escenógrafo</t>
  </si>
  <si>
    <t>otros</t>
  </si>
  <si>
    <t>COLEGIO DE ESTUDIOS CIENTÍFICOS Y TECNOLÓGICOS DEL ESTADO DE YUCATÁN</t>
  </si>
  <si>
    <t>DH-CF2800</t>
  </si>
  <si>
    <t>DH-CF2500</t>
  </si>
  <si>
    <t>DH-CF2400</t>
  </si>
  <si>
    <t>SUBDIRECTOR DE ÁREA</t>
  </si>
  <si>
    <t>DH-CF2700</t>
  </si>
  <si>
    <t>DIRECTOR DE PLANTEL "A"</t>
  </si>
  <si>
    <t>DIRECTOR DE PLANTEL "B"</t>
  </si>
  <si>
    <t>DIRECTOR DE PLANTEL "C"</t>
  </si>
  <si>
    <t>DH-CF2100</t>
  </si>
  <si>
    <t>SUBDIRECTOR DE PLANTEL "B"</t>
  </si>
  <si>
    <t>SUBDIRECTOR DE PLANTEL "C"</t>
  </si>
  <si>
    <t>DH-CF1900</t>
  </si>
  <si>
    <t>DH-CF2000</t>
  </si>
  <si>
    <t>COORDINADOR DE ACADÉMICO</t>
  </si>
  <si>
    <t>SC0054</t>
  </si>
  <si>
    <t>SCO186</t>
  </si>
  <si>
    <t>COORDINADOR OPERATIVO</t>
  </si>
  <si>
    <t>HM-CF33158</t>
  </si>
  <si>
    <t>COORDINADOR DE TÉCNICOS ESP.</t>
  </si>
  <si>
    <t>HM-CF08011</t>
  </si>
  <si>
    <t>HM-CF12027</t>
  </si>
  <si>
    <t>INGENIERO EN SISTEMAS</t>
  </si>
  <si>
    <t>HM-A01001</t>
  </si>
  <si>
    <t>HM-CF33116</t>
  </si>
  <si>
    <t>HM-P01002</t>
  </si>
  <si>
    <t>ANALISTA ESPECIALIZADO</t>
  </si>
  <si>
    <t>HM-T06018</t>
  </si>
  <si>
    <t>HM-T26803</t>
  </si>
  <si>
    <t>HM-CF18201</t>
  </si>
  <si>
    <t>ENCARGADO DE ORDEN</t>
  </si>
  <si>
    <t>HM-T16005</t>
  </si>
  <si>
    <t>LABORATORISTA</t>
  </si>
  <si>
    <t>HM-CF53455</t>
  </si>
  <si>
    <t>SECRETARIA DE DIRECTOR GENERAL</t>
  </si>
  <si>
    <t>HM-T06027</t>
  </si>
  <si>
    <t>CAPTURISTA</t>
  </si>
  <si>
    <t>HM-T09802</t>
  </si>
  <si>
    <t>ENFERMERA</t>
  </si>
  <si>
    <t>HM-CF34006</t>
  </si>
  <si>
    <t>SECRETARIA DE DIRECTOR DE ÁREA</t>
  </si>
  <si>
    <t>HM-S05033</t>
  </si>
  <si>
    <t>OPERADOR DE EQUIPO TIP. ESP.</t>
  </si>
  <si>
    <t>HM-A01005</t>
  </si>
  <si>
    <t>HM-CF34279</t>
  </si>
  <si>
    <t>SECRETARIA DE DIRECTOR DE PLANTEL</t>
  </si>
  <si>
    <t>HM-T05003</t>
  </si>
  <si>
    <t>BIBLIOTECARIO</t>
  </si>
  <si>
    <t>HM-S07007</t>
  </si>
  <si>
    <t>OFICIAL DE MANTTO.</t>
  </si>
  <si>
    <t>HM-A03004</t>
  </si>
  <si>
    <t>HM-S13008</t>
  </si>
  <si>
    <t>HM-A08004</t>
  </si>
  <si>
    <t>TAQUIMECANOGRAFA</t>
  </si>
  <si>
    <t>HM-S01801</t>
  </si>
  <si>
    <t>AUXILIAR SERVICIOS Y  MANTTO.</t>
  </si>
  <si>
    <t>HM-S14003</t>
  </si>
  <si>
    <t>EH12001</t>
  </si>
  <si>
    <t xml:space="preserve">PROFR. CECYT  I </t>
  </si>
  <si>
    <t>EH12002</t>
  </si>
  <si>
    <t>PROFR. CECYT II (1-19)</t>
  </si>
  <si>
    <t>EH12003</t>
  </si>
  <si>
    <t>PROFR.CECYT III</t>
  </si>
  <si>
    <t>EH12004</t>
  </si>
  <si>
    <t>PROFR. CECYT IV (1-19)</t>
  </si>
  <si>
    <t>EH4623</t>
  </si>
  <si>
    <t>PROFR. ASOCIADO "A"  MT</t>
  </si>
  <si>
    <t>EH4723</t>
  </si>
  <si>
    <t>PROFR. ASOCIADO "A"  TT</t>
  </si>
  <si>
    <t>EH4823</t>
  </si>
  <si>
    <t>PROFR. ASOCIADO "A"  TC</t>
  </si>
  <si>
    <t>EH4625</t>
  </si>
  <si>
    <t>PROFR. ASOCIADO "B"  MT</t>
  </si>
  <si>
    <t>EH4725</t>
  </si>
  <si>
    <t>PROFR. ASOCIADO "B"  TT</t>
  </si>
  <si>
    <t>EH4825</t>
  </si>
  <si>
    <t>PROFR. ASOCIADO "B"  TC</t>
  </si>
  <si>
    <t>EH4661</t>
  </si>
  <si>
    <t>PROFR. ASOCIADO "C"  MT</t>
  </si>
  <si>
    <t>EH4761</t>
  </si>
  <si>
    <t>PROFR. ASOCIADO "C"  TT</t>
  </si>
  <si>
    <t>EH4861</t>
  </si>
  <si>
    <t>PROFR. ASOCIADO "C"  TC</t>
  </si>
  <si>
    <t>EH4627</t>
  </si>
  <si>
    <t>PROFR. TITULAR "A"  MT</t>
  </si>
  <si>
    <t>EH4727</t>
  </si>
  <si>
    <t>PROFR. TITULAR "A"  TT</t>
  </si>
  <si>
    <t>EH4827</t>
  </si>
  <si>
    <t>PROFR. TITULAR "A"  TC</t>
  </si>
  <si>
    <t>EH4629</t>
  </si>
  <si>
    <t>PROFR. TITULAR "B"  MT</t>
  </si>
  <si>
    <t>EH4729</t>
  </si>
  <si>
    <t>PROFR. TITULAR "B"  TT</t>
  </si>
  <si>
    <t>EH4829</t>
  </si>
  <si>
    <t>PROFR. TITULAR "B"  TC</t>
  </si>
  <si>
    <t>EH4663</t>
  </si>
  <si>
    <t>PROFR. TITULAR "C"  MT</t>
  </si>
  <si>
    <t>EH4763</t>
  </si>
  <si>
    <t>PROFR. TITULAR "C"  TT</t>
  </si>
  <si>
    <t>EH4863</t>
  </si>
  <si>
    <t>PROFR. TITULAR "C"  TC</t>
  </si>
  <si>
    <t>COLEGIO DE BACHILLERES DEL ESTADO DE YUCATÁN</t>
  </si>
  <si>
    <t>DG00001-Z3</t>
  </si>
  <si>
    <t>DA00001-Z3</t>
  </si>
  <si>
    <t>CZ00001-Z3</t>
  </si>
  <si>
    <t>COORD. DE ZONA</t>
  </si>
  <si>
    <t>SDA0001-Z3</t>
  </si>
  <si>
    <t>SUBDIR. DE AREA</t>
  </si>
  <si>
    <t>CI00001-Z3</t>
  </si>
  <si>
    <t xml:space="preserve">CONTRALOR INTERNO </t>
  </si>
  <si>
    <t>JD00001-Z3</t>
  </si>
  <si>
    <t>JEFE DE DEPTO A.</t>
  </si>
  <si>
    <t>JEFE DE DEPTO B.</t>
  </si>
  <si>
    <t>JEFE DE DEPTO C.</t>
  </si>
  <si>
    <t>JM00001-Z3</t>
  </si>
  <si>
    <t>JEFE DE MATERIA</t>
  </si>
  <si>
    <t>LP00001-Z3</t>
  </si>
  <si>
    <t>DPC0001-Z3</t>
  </si>
  <si>
    <t>DIR. PLANTEL "C"</t>
  </si>
  <si>
    <t>ETPC001-Z3</t>
  </si>
  <si>
    <t>ENCARG.TEMP.PLANTEL"C"</t>
  </si>
  <si>
    <t>RCEC001-Z3</t>
  </si>
  <si>
    <t>RESP. CENTRO "C"</t>
  </si>
  <si>
    <t>DPB0001-Z3</t>
  </si>
  <si>
    <t>DIR. PLANTEL "B"</t>
  </si>
  <si>
    <t>ETPB001-Z3</t>
  </si>
  <si>
    <t>ENCARG.TEMP.PLANTEL"B"</t>
  </si>
  <si>
    <t>SDPC001-Z3</t>
  </si>
  <si>
    <t>SUBDIR. PLANTEL "C"</t>
  </si>
  <si>
    <t>RCEB001-Z3</t>
  </si>
  <si>
    <t>RESP. CENTRO "B"</t>
  </si>
  <si>
    <t>DPA0001-Z3</t>
  </si>
  <si>
    <t>DIR. PLANTEL "A"</t>
  </si>
  <si>
    <t>ETPA001-Z3</t>
  </si>
  <si>
    <t>ENCARG.TEMP.PLANTEL"A"</t>
  </si>
  <si>
    <t>SDPB001-Z3</t>
  </si>
  <si>
    <t>SUBDIR. PLANTEL "B"</t>
  </si>
  <si>
    <t>DPA0001-Z2</t>
  </si>
  <si>
    <t>DPB0001-Z2</t>
  </si>
  <si>
    <t>ETPA001-Z2</t>
  </si>
  <si>
    <t>ETPB001-Z2</t>
  </si>
  <si>
    <t>ETPC001-Z2</t>
  </si>
  <si>
    <t>RCEB001-Z2</t>
  </si>
  <si>
    <t>RCEC001-Z2</t>
  </si>
  <si>
    <t>SDPB001-Z2</t>
  </si>
  <si>
    <t>SDPC001-Z2</t>
  </si>
  <si>
    <t>HM-CF12027-Z3</t>
  </si>
  <si>
    <t>ING. SISTEMAS-NV16</t>
  </si>
  <si>
    <t>HM-CF22811-Z3</t>
  </si>
  <si>
    <t>INV.ESP.-NV16</t>
  </si>
  <si>
    <t>HM-CF34158-Z3</t>
  </si>
  <si>
    <t>COORD. TEC. ESP.-NV16</t>
  </si>
  <si>
    <t>HM-CF33116-Z3</t>
  </si>
  <si>
    <t>TEC. ESP.-NV14</t>
  </si>
  <si>
    <t>HM-CF53455-Z3</t>
  </si>
  <si>
    <t>SRIA. DIR. GRAL. NV13</t>
  </si>
  <si>
    <t>HM-CF33057-Z3</t>
  </si>
  <si>
    <t>ANALISTA TECNICO-NV10</t>
  </si>
  <si>
    <t>HM-CF34006-Z3</t>
  </si>
  <si>
    <t>SRIA. DIR. AREA-NV10</t>
  </si>
  <si>
    <t>HM-CF33053-Z3</t>
  </si>
  <si>
    <t>TECNICO-NV09</t>
  </si>
  <si>
    <t>HM-S14201-Z3</t>
  </si>
  <si>
    <t>ENC. DE ORDEN-NV08</t>
  </si>
  <si>
    <t>HM-T16005- Z3</t>
  </si>
  <si>
    <t>LABORATORISTA - NV08</t>
  </si>
  <si>
    <t>HM-A01005-Z3</t>
  </si>
  <si>
    <t>ADMVO. ESP.-NV07</t>
  </si>
  <si>
    <t>HM-CF34279-Z3</t>
  </si>
  <si>
    <t>SRIA. DIR. PLANTEL-NV07</t>
  </si>
  <si>
    <t>HM-T05003-Z3</t>
  </si>
  <si>
    <t>BIBLIOTECARIO-NV06</t>
  </si>
  <si>
    <t>HM-T16008-Z3</t>
  </si>
  <si>
    <t>TEC. LABORATORISTA-NV06</t>
  </si>
  <si>
    <t>ADMVO. ESP.-NV05</t>
  </si>
  <si>
    <t>HM-CF34004-Z3</t>
  </si>
  <si>
    <t>SRIA. JEFE DEPTO.-NV05</t>
  </si>
  <si>
    <t>SRIA. DIR. PLANTEL-NV05</t>
  </si>
  <si>
    <t>HM-A08004-Z3</t>
  </si>
  <si>
    <t>TAQUIM-NV04</t>
  </si>
  <si>
    <t>HM-CF34280-Z3</t>
  </si>
  <si>
    <t>SRIA. SUBDIR. PLANTEL-NV04</t>
  </si>
  <si>
    <t>HM-S13008-Z3</t>
  </si>
  <si>
    <t>CHOFER-NV04</t>
  </si>
  <si>
    <t>HM-S14003-Z3</t>
  </si>
  <si>
    <t>VIGILANTE-NV04</t>
  </si>
  <si>
    <t>AUXILIAR-NV03</t>
  </si>
  <si>
    <t>HM-S06006-Z3</t>
  </si>
  <si>
    <t>AUX. INTENDENCIA-NV03</t>
  </si>
  <si>
    <t>VIGILANTE-NV03</t>
  </si>
  <si>
    <t>HM-S14009-Z3</t>
  </si>
  <si>
    <t>PREFECTO-NV03</t>
  </si>
  <si>
    <t>HM-T05004-Z3</t>
  </si>
  <si>
    <t>AUX. BIBLIOTECA-NV03</t>
  </si>
  <si>
    <t>CF12027-Z3</t>
  </si>
  <si>
    <t>ING. SISTEMAS</t>
  </si>
  <si>
    <t>CF33116-Z3</t>
  </si>
  <si>
    <t>CF33057-Z3</t>
  </si>
  <si>
    <t>ANALISTA TEC.-NV10</t>
  </si>
  <si>
    <t>CF33053-Z3</t>
  </si>
  <si>
    <t>TECNICO 09</t>
  </si>
  <si>
    <t>S14201-Z3</t>
  </si>
  <si>
    <t>ENC. DE ORDEN-NV 08</t>
  </si>
  <si>
    <t>ARCEB01-Z3</t>
  </si>
  <si>
    <t>A01005-Z3</t>
  </si>
  <si>
    <t>A08004-Z3</t>
  </si>
  <si>
    <t>TAQUIM.-NV03</t>
  </si>
  <si>
    <t>S14003-Z3</t>
  </si>
  <si>
    <t>T05003 -Z3</t>
  </si>
  <si>
    <t>BIBLIOTECARIO - NV04</t>
  </si>
  <si>
    <t>ARCEC01-Z3</t>
  </si>
  <si>
    <t>OFSC0001-Z3</t>
  </si>
  <si>
    <t xml:space="preserve">AUXILIAR </t>
  </si>
  <si>
    <t>S06006-Z3</t>
  </si>
  <si>
    <t>AUX. INTENDENCIA NV03</t>
  </si>
  <si>
    <t>T05004-Z3</t>
  </si>
  <si>
    <t>AUX.DE BIBLIOTECA NV03</t>
  </si>
  <si>
    <t>S14009-Z3</t>
  </si>
  <si>
    <t>PS-S14003-Z3</t>
  </si>
  <si>
    <t>VIGILANTE SUPLENTE NV03</t>
  </si>
  <si>
    <t>PS-CF22811-Z3</t>
  </si>
  <si>
    <t>INV. ESP.-NV16</t>
  </si>
  <si>
    <t>PS-CF33053-Z3</t>
  </si>
  <si>
    <t>TECNICO 09-NV16</t>
  </si>
  <si>
    <t>PS-S06006-Z3</t>
  </si>
  <si>
    <t>AUXILIAR INTENDENCIA-NV 03</t>
  </si>
  <si>
    <t>HM-CF33116-Z2</t>
  </si>
  <si>
    <t>HM-CF33057-Z2</t>
  </si>
  <si>
    <t>HM-CF33053-Z2</t>
  </si>
  <si>
    <t>HM-S14201-Z2</t>
  </si>
  <si>
    <t>ENCARGADO DE ORDEN-NV08</t>
  </si>
  <si>
    <t>HM-A01005-Z2</t>
  </si>
  <si>
    <t>HM-CF34279-Z2</t>
  </si>
  <si>
    <t>HM-T05003-Z2</t>
  </si>
  <si>
    <t>HM-T16008-Z2</t>
  </si>
  <si>
    <t>HM-A08004-Z2</t>
  </si>
  <si>
    <t>TAQUIM.-NV04</t>
  </si>
  <si>
    <t>HM-S13008-Z2</t>
  </si>
  <si>
    <t>HM-S14003-Z2</t>
  </si>
  <si>
    <t>BIBLIOTECARIO-NV04</t>
  </si>
  <si>
    <t>HM-S06006-Z2</t>
  </si>
  <si>
    <t>AUX. INTENDENCIA-NV 03</t>
  </si>
  <si>
    <t>HM-S14009-Z2</t>
  </si>
  <si>
    <t>HM-T05004-Z2</t>
  </si>
  <si>
    <t>CF33057-Z2</t>
  </si>
  <si>
    <t>ANALISTA TEC. -NV10</t>
  </si>
  <si>
    <t>ARCEC01-Z2</t>
  </si>
  <si>
    <t>CF33053-Z2</t>
  </si>
  <si>
    <t>S14201-Z2</t>
  </si>
  <si>
    <t>A01005-Z2</t>
  </si>
  <si>
    <t>CF34279-Z2</t>
  </si>
  <si>
    <t>SRIA. DIR. PLANTEL-NV 07</t>
  </si>
  <si>
    <t>ESCB002-Z2</t>
  </si>
  <si>
    <t xml:space="preserve">"ENC. S/COM. ""B""" </t>
  </si>
  <si>
    <t>SRIA.DIR.PLANTEL-NV 05</t>
  </si>
  <si>
    <t>ADMVO. ESP.-NV 05</t>
  </si>
  <si>
    <t>A08004-Z2</t>
  </si>
  <si>
    <t>TAQUIM -NV04</t>
  </si>
  <si>
    <t>S14003-Z2</t>
  </si>
  <si>
    <t>VIGILANTE -NV04</t>
  </si>
  <si>
    <t>ARCEB01-Z2</t>
  </si>
  <si>
    <t>OFSC001-Z2</t>
  </si>
  <si>
    <t xml:space="preserve">OFICIAL DE SERVICIO </t>
  </si>
  <si>
    <t>S06006-Z2</t>
  </si>
  <si>
    <t>AUX. INTENDENCIA -NV03</t>
  </si>
  <si>
    <t>VIGILANTE -NV03</t>
  </si>
  <si>
    <t>T05004-Z2</t>
  </si>
  <si>
    <t>AUX. BIBLIOTECA -NV03</t>
  </si>
  <si>
    <t>ADMVO. ESP. -NV03</t>
  </si>
  <si>
    <t>PC-S06006-Z2</t>
  </si>
  <si>
    <t>PS-CF33057-Z2</t>
  </si>
  <si>
    <t>PS-CF33053-Z2</t>
  </si>
  <si>
    <t>TECNICO -NV09</t>
  </si>
  <si>
    <t>PS-A01005-Z2</t>
  </si>
  <si>
    <t>ADMVO ESP. -NV05</t>
  </si>
  <si>
    <t>EH4625-Z2</t>
  </si>
  <si>
    <t>PROF. ASOC. "B" MT</t>
  </si>
  <si>
    <t>EH4661-Z2</t>
  </si>
  <si>
    <t>PROF. ASOC. "C" MT</t>
  </si>
  <si>
    <t>EH4627-Z2</t>
  </si>
  <si>
    <t>PROF. TIT."A" MT</t>
  </si>
  <si>
    <t>EH4653-Z2</t>
  </si>
  <si>
    <t>TEC. DOC. ASOC."A" MT</t>
  </si>
  <si>
    <t>EH4655-Z2</t>
  </si>
  <si>
    <t>TEC. DOC. ASOC."B" MT</t>
  </si>
  <si>
    <t>EH4725-Z2</t>
  </si>
  <si>
    <t>PROF. ASOC."B" TT</t>
  </si>
  <si>
    <t>EH4761-Z2</t>
  </si>
  <si>
    <t>PROF. ASOC."C" TT</t>
  </si>
  <si>
    <t>EH4755-Z2</t>
  </si>
  <si>
    <t>TEC. DOC. ASOC."B" TT</t>
  </si>
  <si>
    <t>EH4625-Z3</t>
  </si>
  <si>
    <t>EH4661-Z3</t>
  </si>
  <si>
    <t>EH4627-Z3</t>
  </si>
  <si>
    <t>EH4629-Z3</t>
  </si>
  <si>
    <t>PROF. TIT."B" MT</t>
  </si>
  <si>
    <t>EH4653-Z3</t>
  </si>
  <si>
    <t>EH4655-Z3</t>
  </si>
  <si>
    <t>EH4725-Z3</t>
  </si>
  <si>
    <t>EH4761-Z3</t>
  </si>
  <si>
    <t>EH4753-Z3</t>
  </si>
  <si>
    <t>TEC. DOC. ASOC."A" TT</t>
  </si>
  <si>
    <t>EH4755-Z3</t>
  </si>
  <si>
    <t>EH8619-Z2</t>
  </si>
  <si>
    <t>PROFESOR CBI ( HRS/SEM/MES)</t>
  </si>
  <si>
    <t>EH8621-Z2</t>
  </si>
  <si>
    <t>PROFESOR CBII ( HRS/SEM/MES)</t>
  </si>
  <si>
    <t>EH8623-Z2</t>
  </si>
  <si>
    <t>PROFESOR CBIII ( HRS/SEM/MES)</t>
  </si>
  <si>
    <t>EH8613-Z2</t>
  </si>
  <si>
    <t>TECNICO CBI ( HRS/SEM/MES)</t>
  </si>
  <si>
    <t>EH8614-Z2</t>
  </si>
  <si>
    <t>TECNICO CBII ( HRS/SEM/MES)</t>
  </si>
  <si>
    <t>EH9953-Z2</t>
  </si>
  <si>
    <t>EMSAD I ( HRS/SEM/MES)</t>
  </si>
  <si>
    <t>EH9951-Z2</t>
  </si>
  <si>
    <t>EMSAD II ( HRS/SEM/MES)</t>
  </si>
  <si>
    <t>TEMSAD I ( HRS/SEM/MES)</t>
  </si>
  <si>
    <t>TEMSAD II ( HRS/SEM/MES)</t>
  </si>
  <si>
    <t>TCBISTS ( HRS/SEM/MES)</t>
  </si>
  <si>
    <t>HCTCBI ( HRS/SEM/MES)</t>
  </si>
  <si>
    <t>TEMISTS ( HRS/SEM/MES)</t>
  </si>
  <si>
    <t>EH8619-Z3</t>
  </si>
  <si>
    <t>EH8621-Z3</t>
  </si>
  <si>
    <t>EH8623-Z3</t>
  </si>
  <si>
    <t>EH8625-Z3</t>
  </si>
  <si>
    <t>PROFESOR CBIV ( HRS/SEM/MES)</t>
  </si>
  <si>
    <t>EH8613-Z3</t>
  </si>
  <si>
    <t>EH8614-Z3</t>
  </si>
  <si>
    <t>EH9953-Z3</t>
  </si>
  <si>
    <t>Otra percepciones:</t>
  </si>
  <si>
    <t>PRIMAS POR AÑOS DE SERVICIO EFECTIVOS PRESTADOS</t>
  </si>
  <si>
    <t>PRIMA DOMINICAL</t>
  </si>
  <si>
    <t>MATERIAL DIDACTICO</t>
  </si>
  <si>
    <t>PRESTACIONES ESTABLECIDAS EN EL CONTRATO COLECTIVO</t>
  </si>
  <si>
    <t>OTRAS PRESTACIONES</t>
  </si>
  <si>
    <t>ESTIMULO POR PRODUCTIVIDAD Y EFICIENCIA</t>
  </si>
  <si>
    <t>ESTIMULO AL PERSONAL OPERATIVO</t>
  </si>
  <si>
    <t xml:space="preserve">COLEGIO DE EDUCACIÓN PROFESIONAL TÉCNICA DEL ESTADO DE YUCATÁN  </t>
  </si>
  <si>
    <t>MC2</t>
  </si>
  <si>
    <t>REPRESENTANTE</t>
  </si>
  <si>
    <t>NB2</t>
  </si>
  <si>
    <t>DIRECTOR DEL PLANTEL "A" III</t>
  </si>
  <si>
    <t>DIRECTOR DEL PLANTEL "B" Y "C" III</t>
  </si>
  <si>
    <t>OC2</t>
  </si>
  <si>
    <t>SUBCOORDINADOR</t>
  </si>
  <si>
    <t>OB2</t>
  </si>
  <si>
    <t>COORDINADOR EJECUTIVO III</t>
  </si>
  <si>
    <t>CF33206</t>
  </si>
  <si>
    <t>JEFE DE PROYECTO</t>
  </si>
  <si>
    <t>CF33204</t>
  </si>
  <si>
    <t>SUBJEFE TECNICO ESPECIALISTA</t>
  </si>
  <si>
    <t>AO1801</t>
  </si>
  <si>
    <t>ADMVO. TEC. ESP.</t>
  </si>
  <si>
    <t>S01201</t>
  </si>
  <si>
    <t>ASISTENTE DE SERVICIOS BASICOS</t>
  </si>
  <si>
    <t>CF21202</t>
  </si>
  <si>
    <t>ASISTENTE ESCOLAR Y SOCIAL</t>
  </si>
  <si>
    <t>CF18201</t>
  </si>
  <si>
    <t>AUXILIAR DE SEGURIDAD</t>
  </si>
  <si>
    <t>S01202</t>
  </si>
  <si>
    <t>CF34202</t>
  </si>
  <si>
    <t>PROMOTOR CULTURAL Y DEPORTIVO</t>
  </si>
  <si>
    <t>CF04202</t>
  </si>
  <si>
    <t>CF04201</t>
  </si>
  <si>
    <t>SECRETARIA B</t>
  </si>
  <si>
    <t>A03202</t>
  </si>
  <si>
    <t>CF18203</t>
  </si>
  <si>
    <t>SUPERVISOR DE MANTENIMIENTO</t>
  </si>
  <si>
    <t>CF34201</t>
  </si>
  <si>
    <t>TECNICO BIBLIOTECARIO</t>
  </si>
  <si>
    <t>CF33202</t>
  </si>
  <si>
    <t>TECNICO EN CONTABILIDAD</t>
  </si>
  <si>
    <t>T08201</t>
  </si>
  <si>
    <t>TECNICO EN GRAFICACIÓN</t>
  </si>
  <si>
    <t>ED01201</t>
  </si>
  <si>
    <t>TECNICO EN MATERIALES DIDACTICOS</t>
  </si>
  <si>
    <t>CF33203</t>
  </si>
  <si>
    <t>TECNICO FINANCIERO</t>
  </si>
  <si>
    <t>CF19201</t>
  </si>
  <si>
    <t>TUTOR ESCOLAR</t>
  </si>
  <si>
    <t>Otras prestaciones :</t>
  </si>
  <si>
    <t>DIAS ECONOMICOS</t>
  </si>
  <si>
    <t>DIAS DE DESCANSO OBLIGATORIO</t>
  </si>
  <si>
    <t>VALES DE DESPENSA ANUAL</t>
  </si>
  <si>
    <t>ANTEOJOS Y/O LENTES DE CONTACTO</t>
  </si>
  <si>
    <t>PUNTUALIDAD Y ASISTENCIA</t>
  </si>
  <si>
    <t>BONIFICACION ISPT PRIMA VACACIONAL Y AGUINALDO</t>
  </si>
  <si>
    <t>ESCUELA SUPERIOR DE ARTES DE YUCATÁN</t>
  </si>
  <si>
    <t>*Otros (detallado en nota al calce)</t>
  </si>
  <si>
    <t>DIG001</t>
  </si>
  <si>
    <t>SEA002</t>
  </si>
  <si>
    <t>SECRETARIA ACADÉMICO</t>
  </si>
  <si>
    <t>DAF003</t>
  </si>
  <si>
    <t>DIRECTOR DE ADMINISTRACIÓN Y FINANZAS</t>
  </si>
  <si>
    <t>DIA004</t>
  </si>
  <si>
    <t>JED005</t>
  </si>
  <si>
    <t>PROCA025</t>
  </si>
  <si>
    <t>PROFESOR DE CARRERA "A"</t>
  </si>
  <si>
    <t>COC006</t>
  </si>
  <si>
    <t>COB007</t>
  </si>
  <si>
    <t>ASC008</t>
  </si>
  <si>
    <t>ASISTENTE "C"</t>
  </si>
  <si>
    <t>ASB009</t>
  </si>
  <si>
    <t>ASISTENTE "B"</t>
  </si>
  <si>
    <t>ASA010</t>
  </si>
  <si>
    <t>ASISTENTE "A"</t>
  </si>
  <si>
    <t>SEB012</t>
  </si>
  <si>
    <t>SECRETARIA "B"</t>
  </si>
  <si>
    <t>INC013</t>
  </si>
  <si>
    <t>INVESTIGADOR "C"</t>
  </si>
  <si>
    <t>AUXILIAR ADMINISTRATIVO "C"</t>
  </si>
  <si>
    <t>BIB018</t>
  </si>
  <si>
    <t>TRA017</t>
  </si>
  <si>
    <t>TRANSCRIPTOR ARREGLISTA</t>
  </si>
  <si>
    <t>AUM021</t>
  </si>
  <si>
    <t>OFS022</t>
  </si>
  <si>
    <t>VIG023</t>
  </si>
  <si>
    <t>RES016</t>
  </si>
  <si>
    <t>RESTAURADOR</t>
  </si>
  <si>
    <t>MODEL032</t>
  </si>
  <si>
    <t>MODELO</t>
  </si>
  <si>
    <t>PROIA030</t>
  </si>
  <si>
    <t>PROFESOR INVITADO "A"</t>
  </si>
  <si>
    <t>PROIB029</t>
  </si>
  <si>
    <t>PROFESOR INVITADO "B"</t>
  </si>
  <si>
    <t>PROIC028</t>
  </si>
  <si>
    <t>PROFESOR INVITADO "C"</t>
  </si>
  <si>
    <t>TECAC031</t>
  </si>
  <si>
    <t>TÉCNICO ACADÉMICO</t>
  </si>
  <si>
    <t xml:space="preserve">INSTITUTO TECNOLÓGICO SUPERIOR DE MOTUL   </t>
  </si>
  <si>
    <t>ITS0001</t>
  </si>
  <si>
    <t>ITS0002</t>
  </si>
  <si>
    <t>Subdirector de Área</t>
  </si>
  <si>
    <t>ITS0003</t>
  </si>
  <si>
    <t>Jefe de División</t>
  </si>
  <si>
    <t>ITS0004</t>
  </si>
  <si>
    <t>CF12027</t>
  </si>
  <si>
    <t>Ingeniero en Sistemas</t>
  </si>
  <si>
    <t>CF33118</t>
  </si>
  <si>
    <t>Técnico Especializado</t>
  </si>
  <si>
    <t>P01002</t>
  </si>
  <si>
    <t>Analista Especializado</t>
  </si>
  <si>
    <t>A06009</t>
  </si>
  <si>
    <t>Coordinador de Promociones</t>
  </si>
  <si>
    <t>P13006</t>
  </si>
  <si>
    <t>P16004</t>
  </si>
  <si>
    <t>Psicologo</t>
  </si>
  <si>
    <t>A01001</t>
  </si>
  <si>
    <t>Jefe de oficina</t>
  </si>
  <si>
    <t>CF53455</t>
  </si>
  <si>
    <t>Secretaria de Director General</t>
  </si>
  <si>
    <t>P01001</t>
  </si>
  <si>
    <t>Analista Técnico</t>
  </si>
  <si>
    <t>T06027</t>
  </si>
  <si>
    <t>Capturista</t>
  </si>
  <si>
    <t>CF53453</t>
  </si>
  <si>
    <t>Chofer de Director</t>
  </si>
  <si>
    <t>T16005</t>
  </si>
  <si>
    <t>Laboratorista</t>
  </si>
  <si>
    <t>CF34004</t>
  </si>
  <si>
    <t>Secretaría de Jefe de Departamento</t>
  </si>
  <si>
    <t>T05003</t>
  </si>
  <si>
    <t>Bibliotecario</t>
  </si>
  <si>
    <t>S06002</t>
  </si>
  <si>
    <t>Intendente</t>
  </si>
  <si>
    <t>S14001</t>
  </si>
  <si>
    <t>Vigilante</t>
  </si>
  <si>
    <t>E13013</t>
  </si>
  <si>
    <t>Profesor Titular "A"</t>
  </si>
  <si>
    <t>E13010</t>
  </si>
  <si>
    <t>Profesor Asociado "A"</t>
  </si>
  <si>
    <t>E13001</t>
  </si>
  <si>
    <t>Profesor de Asignatura "A"</t>
  </si>
  <si>
    <t>E13002</t>
  </si>
  <si>
    <t>Profesor de Asignatura "B"</t>
  </si>
  <si>
    <t>INSTITUTO TECNOLÓGICO SUPERIOR PROGRESO</t>
  </si>
  <si>
    <t>ITS001</t>
  </si>
  <si>
    <t>ITS002</t>
  </si>
  <si>
    <t>SUBDIRECTOR DE AREA</t>
  </si>
  <si>
    <t>ITS003</t>
  </si>
  <si>
    <t>ITS004</t>
  </si>
  <si>
    <t>ITS005</t>
  </si>
  <si>
    <t>COORDINADOR DE DE DEPARTAMENTO</t>
  </si>
  <si>
    <t>COORDINADOR DE OFICINA</t>
  </si>
  <si>
    <t>CF33116</t>
  </si>
  <si>
    <t>TECNICO ESPECIALIZADO</t>
  </si>
  <si>
    <t>COORDINADOR DE PROMOCIONES</t>
  </si>
  <si>
    <t>T06018</t>
  </si>
  <si>
    <t>ANALISTA TECNICO</t>
  </si>
  <si>
    <t>CF34280</t>
  </si>
  <si>
    <t>SECRETARIA DE SUBDIRECTOR</t>
  </si>
  <si>
    <t>S05033</t>
  </si>
  <si>
    <t>OPERADOR DE EQUIPO</t>
  </si>
  <si>
    <t>PROFESOR ASOCIADO A</t>
  </si>
  <si>
    <t>E13011</t>
  </si>
  <si>
    <t>PROFESOR ASOCIADO B</t>
  </si>
  <si>
    <t>PROFESOR TITULAR A</t>
  </si>
  <si>
    <t>ASIGNATURA A</t>
  </si>
  <si>
    <t>ASIGNATURA B</t>
  </si>
  <si>
    <t>Observaciones:</t>
  </si>
  <si>
    <t>LOS DOCENTES DE ASIGNATURA A Y B ESTAN CONSIDERADOS POR NUMERO DE HORAS Y NO POR NUMERO DE DOCENTES</t>
  </si>
  <si>
    <t>INSTITUTO TECNOLÓGICO SUPERIOR DEL SUR DEL ESTADO DE YUCATÁN</t>
  </si>
  <si>
    <t xml:space="preserve"> </t>
  </si>
  <si>
    <t>PSICOLOGA</t>
  </si>
  <si>
    <t>SECRETARIA DE DIRECCIÓN GENERAL</t>
  </si>
  <si>
    <t>ANALISTA TÉCNICO</t>
  </si>
  <si>
    <t>SECRETARIA DE SUBDIRECCIÓN</t>
  </si>
  <si>
    <t>S13008</t>
  </si>
  <si>
    <t>CHOFER DE DIRECTOR</t>
  </si>
  <si>
    <t>OPERADOR DE EQUIPO T.P. ESP.</t>
  </si>
  <si>
    <t>7,288.35</t>
  </si>
  <si>
    <t>SECRETARIA DE JEFE DE DEPARTAMENTO</t>
  </si>
  <si>
    <t>OFICIAL DE MANTENIMIENTO GENERAL</t>
  </si>
  <si>
    <t>A03004</t>
  </si>
  <si>
    <t>A08004</t>
  </si>
  <si>
    <t>TAQUIMECANÓGRAFO</t>
  </si>
  <si>
    <t>PROFESOR ASOCIADO "A"</t>
  </si>
  <si>
    <t>PROFESOR TITULAR "A"</t>
  </si>
  <si>
    <t>PROFESOR ASOCIADO "B"</t>
  </si>
  <si>
    <t>INSTITUTO TECNOLÓGICO SUPERIOR DE VALLADOLID</t>
  </si>
  <si>
    <t>JEFE DE DIVISION</t>
  </si>
  <si>
    <t>SECRETARIA DE DIRECTOR GRAL.</t>
  </si>
  <si>
    <t>CF34006</t>
  </si>
  <si>
    <t>SECRETARIO DE DIRECTOR</t>
  </si>
  <si>
    <t>SECRETARIA DE JEFE DEPARTAMENTO</t>
  </si>
  <si>
    <t>BIBLIOTECARIA</t>
  </si>
  <si>
    <t>S08011</t>
  </si>
  <si>
    <t>TECNICO EN MANTENIMIENTO</t>
  </si>
  <si>
    <t>E13012</t>
  </si>
  <si>
    <t>PROFESOR ASOCIADO "C"</t>
  </si>
  <si>
    <t>PROFESOR ASIGNATURA "A"</t>
  </si>
  <si>
    <t>PROFESOR ASIGNATURA "B"</t>
  </si>
  <si>
    <t>UNIVERSIDAD DE ORIENTE</t>
  </si>
  <si>
    <t>PDR-001</t>
  </si>
  <si>
    <t>RECTOR (A)</t>
  </si>
  <si>
    <t>PDD-002</t>
  </si>
  <si>
    <t>DIRECCIONES</t>
  </si>
  <si>
    <t>PDS-003</t>
  </si>
  <si>
    <t>SECRETARIO (A) TÉCNICO (A) DE RECTORIA</t>
  </si>
  <si>
    <t>PTCL-U001</t>
  </si>
  <si>
    <t>SAJD-U001</t>
  </si>
  <si>
    <t>JEFA (E) DE DEPARTAMENTO</t>
  </si>
  <si>
    <t>SBCB-U001</t>
  </si>
  <si>
    <t>COORDINADOR (A) DE BIBLIOTECA</t>
  </si>
  <si>
    <t>PADT-B002</t>
  </si>
  <si>
    <t>DOCENTE  DE CARRERA TITULAR  NIVEL "B"</t>
  </si>
  <si>
    <t>PADT-A001</t>
  </si>
  <si>
    <t>DOCENTE  DE CARRERA TITULAR  NIVEL "A"</t>
  </si>
  <si>
    <t>PADA-B002</t>
  </si>
  <si>
    <t>DOCENTE ASOCIADO(A) NIVEL "B"</t>
  </si>
  <si>
    <t>PADA-A001</t>
  </si>
  <si>
    <t>DOCENTE ASOCIADO(A) NIVEL "A"</t>
  </si>
  <si>
    <t>PACM-C003</t>
  </si>
  <si>
    <t>CERTIFICADORES LENGUA MAYA  NIVEL "C"</t>
  </si>
  <si>
    <t>PTRA-B002</t>
  </si>
  <si>
    <t>RESPONSABLE DE AREA DE  "B"</t>
  </si>
  <si>
    <t>SAJO-C003</t>
  </si>
  <si>
    <t>JEFE (A) DE OFICINA  "C"</t>
  </si>
  <si>
    <t>SAJO-B002</t>
  </si>
  <si>
    <t>JEFE (A) DE OFICINA "B"</t>
  </si>
  <si>
    <t>SAJO-A001</t>
  </si>
  <si>
    <t>JEFE (A) DE OFICINA  "A"</t>
  </si>
  <si>
    <t>SARPE-A001</t>
  </si>
  <si>
    <t>ENCARGADO (A) DE PROYECTOS ESTRATEGICOS</t>
  </si>
  <si>
    <t>SAAA-C003</t>
  </si>
  <si>
    <t>SAAA-B002</t>
  </si>
  <si>
    <t>AUXILIAR ADMINISTRATIVO "B"</t>
  </si>
  <si>
    <t>SAAA-A001</t>
  </si>
  <si>
    <t>AUXILIAR ADMINISTRATIVO "A"</t>
  </si>
  <si>
    <t>SASD-U001</t>
  </si>
  <si>
    <t>SECRETARIO (A) DE ÁREA</t>
  </si>
  <si>
    <t>SAAM-U001</t>
  </si>
  <si>
    <t>AUXILIAR DE SERVICIOS DE MANTENIMIENTO</t>
  </si>
  <si>
    <t>SBTB-B001</t>
  </si>
  <si>
    <t>TECNICO (A)  BIBLIOTECARIO "A"</t>
  </si>
  <si>
    <t>PADL-U001</t>
  </si>
  <si>
    <t xml:space="preserve">DOCENTE DE ASIGNATURA EN LICENCIATURA </t>
  </si>
  <si>
    <t>UNIVERSIDAD POLITÉCNICA DE YUCATÁN</t>
  </si>
  <si>
    <t>UPYR01</t>
  </si>
  <si>
    <t>Rector</t>
  </si>
  <si>
    <t>UPYSA01</t>
  </si>
  <si>
    <t>Secretario Académico</t>
  </si>
  <si>
    <t>UPYDA01</t>
  </si>
  <si>
    <t>Director de área</t>
  </si>
  <si>
    <t>UPYJD01</t>
  </si>
  <si>
    <t>UPYC01</t>
  </si>
  <si>
    <t>UPYIS01</t>
  </si>
  <si>
    <t>UPYJO01</t>
  </si>
  <si>
    <t>Jefe de Oficina</t>
  </si>
  <si>
    <t>UPYTC01</t>
  </si>
  <si>
    <t>Técnico en Contabilidad</t>
  </si>
  <si>
    <t>UPYAA01</t>
  </si>
  <si>
    <t>UPYPAC01</t>
  </si>
  <si>
    <t>Profesor asociado C</t>
  </si>
  <si>
    <t>UPYPAB01</t>
  </si>
  <si>
    <t>Profesor asociado B</t>
  </si>
  <si>
    <t>UPYPABH01</t>
  </si>
  <si>
    <t>Profesor de Asignatura B (H/S/M)</t>
  </si>
  <si>
    <t>Material Didáctico (pago mensual por 564.60)</t>
  </si>
  <si>
    <t>UPYPAA01</t>
  </si>
  <si>
    <t>Material Didáctico ( pago mensual de 12.76 por H/S/M)</t>
  </si>
  <si>
    <t>UNIVERSIDAD TECNOLÓGICA DEL CENTRO</t>
  </si>
  <si>
    <t>RECTOR</t>
  </si>
  <si>
    <t xml:space="preserve">COORDINADOR GENERAL </t>
  </si>
  <si>
    <t xml:space="preserve">JEFE DE OFICINA </t>
  </si>
  <si>
    <t>SECRETARIA DEL RECTOR</t>
  </si>
  <si>
    <t>ASISTENTE DE SERVICIOS DE MANTENIMIENTO</t>
  </si>
  <si>
    <t>CHOFER DE RECTOR</t>
  </si>
  <si>
    <t>PROFESOR TITULAR "B"</t>
  </si>
  <si>
    <t>PROFESOR DE ASIGNATURA "B"</t>
  </si>
  <si>
    <t>01</t>
  </si>
  <si>
    <t>Apoyo Material Didáctico</t>
  </si>
  <si>
    <t>UNIVERSIDAD TECNOLÓGICA METROPOLITANA</t>
  </si>
  <si>
    <t>Material Didactico</t>
  </si>
  <si>
    <t>A21-01</t>
  </si>
  <si>
    <t>A10-01</t>
  </si>
  <si>
    <t>A25-01</t>
  </si>
  <si>
    <t>Sub Director de Area</t>
  </si>
  <si>
    <t>A18-05</t>
  </si>
  <si>
    <t>Jefe de Departamento D</t>
  </si>
  <si>
    <t>A18-04</t>
  </si>
  <si>
    <t>Jefe de Departamento C 2</t>
  </si>
  <si>
    <t>A18-03</t>
  </si>
  <si>
    <t>Jefe de Departamento C 1</t>
  </si>
  <si>
    <t>A18-02</t>
  </si>
  <si>
    <t>Jefe de Departamento B</t>
  </si>
  <si>
    <t>A18-01</t>
  </si>
  <si>
    <t>Jefe de Departamento A</t>
  </si>
  <si>
    <t>D2-03</t>
  </si>
  <si>
    <t>Profesor Titular C</t>
  </si>
  <si>
    <t>D2-02</t>
  </si>
  <si>
    <t>Profesor Titular B</t>
  </si>
  <si>
    <t>A9-03</t>
  </si>
  <si>
    <t>Desarrollador Especializado C</t>
  </si>
  <si>
    <t>A16-03</t>
  </si>
  <si>
    <t>Investigador Consultor C</t>
  </si>
  <si>
    <t>D2-01</t>
  </si>
  <si>
    <t>Profesor Titular A</t>
  </si>
  <si>
    <t>Profesor Titular A Cordinador</t>
  </si>
  <si>
    <t>A9-02</t>
  </si>
  <si>
    <t>Desarrollador Especializado B</t>
  </si>
  <si>
    <t>A16-02</t>
  </si>
  <si>
    <t>Investigador Consultor B</t>
  </si>
  <si>
    <t>A11-04</t>
  </si>
  <si>
    <t>Encargado Administrativo D</t>
  </si>
  <si>
    <t>A9-01</t>
  </si>
  <si>
    <t>Desarrollador Especializado A</t>
  </si>
  <si>
    <t>A11-03</t>
  </si>
  <si>
    <t>Encargado Administrativo C</t>
  </si>
  <si>
    <t>A16-01</t>
  </si>
  <si>
    <t>Investigador Consultor A</t>
  </si>
  <si>
    <t>A17-03</t>
  </si>
  <si>
    <t>Investigador Especializado C</t>
  </si>
  <si>
    <t>D1-03</t>
  </si>
  <si>
    <t>Profesor Asociado C</t>
  </si>
  <si>
    <t>Profesor Asociado C Cordinador</t>
  </si>
  <si>
    <t>A17-02</t>
  </si>
  <si>
    <t>Investigador Especializado B</t>
  </si>
  <si>
    <t>D1-02</t>
  </si>
  <si>
    <t>Profesor Asociado B</t>
  </si>
  <si>
    <t>Profesor Asociado B Cordinador</t>
  </si>
  <si>
    <t>A11-02</t>
  </si>
  <si>
    <t>Encargado Administrativo B</t>
  </si>
  <si>
    <t>A17-01</t>
  </si>
  <si>
    <t>Investigador Especializado A</t>
  </si>
  <si>
    <t>A2-03</t>
  </si>
  <si>
    <t>Asistente Academico C</t>
  </si>
  <si>
    <t>A26-03</t>
  </si>
  <si>
    <t>Técnico Académico C</t>
  </si>
  <si>
    <t>D1-01</t>
  </si>
  <si>
    <t>Profesor Asociado A</t>
  </si>
  <si>
    <t>A2-02</t>
  </si>
  <si>
    <t>Asistente Academico B</t>
  </si>
  <si>
    <t>A26-02</t>
  </si>
  <si>
    <t>Técnico Académico B</t>
  </si>
  <si>
    <t>A2-01</t>
  </si>
  <si>
    <t>Asistente Academico A</t>
  </si>
  <si>
    <t>A11-01</t>
  </si>
  <si>
    <t>Encargado Administrativo A</t>
  </si>
  <si>
    <t>A14-01</t>
  </si>
  <si>
    <t>Encargado de Soporte</t>
  </si>
  <si>
    <t>A26-01</t>
  </si>
  <si>
    <t>Técnico Académico A</t>
  </si>
  <si>
    <t>A20-03</t>
  </si>
  <si>
    <t>Programador Analista C</t>
  </si>
  <si>
    <t>A20-02</t>
  </si>
  <si>
    <t>Programador Analista B</t>
  </si>
  <si>
    <t>A20-01</t>
  </si>
  <si>
    <t>Programador Analista A</t>
  </si>
  <si>
    <t>A29-03</t>
  </si>
  <si>
    <t>Tecnico en Soporte Informatico C</t>
  </si>
  <si>
    <t>A19-03</t>
  </si>
  <si>
    <t>Jefe de Oficina C</t>
  </si>
  <si>
    <t>A19-02</t>
  </si>
  <si>
    <t>Jefe de oficina B</t>
  </si>
  <si>
    <t>A4-03</t>
  </si>
  <si>
    <t>Auxiliar Contable C</t>
  </si>
  <si>
    <t>A12-03</t>
  </si>
  <si>
    <t>Encargado de Laboratorio C</t>
  </si>
  <si>
    <t>A19-01</t>
  </si>
  <si>
    <t>Jefe de oficina A</t>
  </si>
  <si>
    <t>A4-02</t>
  </si>
  <si>
    <t>Auxiliar Contable B</t>
  </si>
  <si>
    <t>A12-02</t>
  </si>
  <si>
    <t>Encargado de Laboratorio B</t>
  </si>
  <si>
    <t>A30-03</t>
  </si>
  <si>
    <t>Tecnico Espec en Mantenimiento C</t>
  </si>
  <si>
    <t>A1-03</t>
  </si>
  <si>
    <t>A5-03</t>
  </si>
  <si>
    <t>Auxiliar de Almacen C</t>
  </si>
  <si>
    <t>A13-03</t>
  </si>
  <si>
    <t>Encargado de Laboratorio de Infor C</t>
  </si>
  <si>
    <t>A4-01</t>
  </si>
  <si>
    <t>Auxiliar contable A</t>
  </si>
  <si>
    <t>A22-03</t>
  </si>
  <si>
    <t>Secretaria de Dirc de Area C</t>
  </si>
  <si>
    <t>A6-03</t>
  </si>
  <si>
    <t>Cajero C</t>
  </si>
  <si>
    <t>A12-01</t>
  </si>
  <si>
    <t>Encargado de Laboratorio A</t>
  </si>
  <si>
    <t>A22-02</t>
  </si>
  <si>
    <t>Secretaria de Dirc de Area B</t>
  </si>
  <si>
    <t>A24-01</t>
  </si>
  <si>
    <t>Secretaria de Rector</t>
  </si>
  <si>
    <t>A27-03</t>
  </si>
  <si>
    <t>Tecnico Bibliotecario C</t>
  </si>
  <si>
    <t>A28-01</t>
  </si>
  <si>
    <t>A30-02</t>
  </si>
  <si>
    <t>Tecnico Espec en Mantenimiento B</t>
  </si>
  <si>
    <t>A1-02</t>
  </si>
  <si>
    <t>A5-02</t>
  </si>
  <si>
    <t>Auxiliar de Almacen B</t>
  </si>
  <si>
    <t>A13-02</t>
  </si>
  <si>
    <t>Encargado de Laboratorio de Infor B</t>
  </si>
  <si>
    <t>A23-03</t>
  </si>
  <si>
    <t>Secretaria de Jefe de Departamento C</t>
  </si>
  <si>
    <t>A23-02</t>
  </si>
  <si>
    <t>Secretaria de Jefe de Departamento B</t>
  </si>
  <si>
    <t>A15-01</t>
  </si>
  <si>
    <t>Enfermera</t>
  </si>
  <si>
    <t>A22-01</t>
  </si>
  <si>
    <t>Secretaria de Dirc de Area A</t>
  </si>
  <si>
    <t>A30-01</t>
  </si>
  <si>
    <t>Tecnico Espec en Mantenimiento A</t>
  </si>
  <si>
    <t>A1-01</t>
  </si>
  <si>
    <t>Analista Administrativo A</t>
  </si>
  <si>
    <t>A5-01</t>
  </si>
  <si>
    <t>Auxiliar de Almacen A</t>
  </si>
  <si>
    <t>A6-02</t>
  </si>
  <si>
    <t>Cajero B</t>
  </si>
  <si>
    <t>A13-01</t>
  </si>
  <si>
    <t>Encargado de Laboratorio de Infor A</t>
  </si>
  <si>
    <t>A27-02</t>
  </si>
  <si>
    <t>Técnico Bibliotecario B</t>
  </si>
  <si>
    <t>A29-02</t>
  </si>
  <si>
    <t>Tecnico En Soporte Informatico B</t>
  </si>
  <si>
    <t>A8-01</t>
  </si>
  <si>
    <t>Chofer de Rector</t>
  </si>
  <si>
    <t>A6-01</t>
  </si>
  <si>
    <t>Cajero A</t>
  </si>
  <si>
    <t>A23-01</t>
  </si>
  <si>
    <t>Secretaria de Jefe de Departamento A</t>
  </si>
  <si>
    <t>A27-01</t>
  </si>
  <si>
    <t>Tecnico Biblotecario A</t>
  </si>
  <si>
    <t>A29-01</t>
  </si>
  <si>
    <t>Tecnico En Soporte Informatico A</t>
  </si>
  <si>
    <t>A3-03</t>
  </si>
  <si>
    <t>Asistente de Serv de Mantenimiento C</t>
  </si>
  <si>
    <t>A7-01</t>
  </si>
  <si>
    <t>Chofer Administrativo</t>
  </si>
  <si>
    <t>A3-02</t>
  </si>
  <si>
    <t>Asistente de Serv de Mantenimiento B</t>
  </si>
  <si>
    <t>A3-01</t>
  </si>
  <si>
    <t>Asistente de Serv de Mantenimiento A</t>
  </si>
  <si>
    <t>H1-01</t>
  </si>
  <si>
    <t>Profesor de Asignatura</t>
  </si>
  <si>
    <t>Representa el ajuste a prestaciones</t>
  </si>
  <si>
    <t>El metodo de calculo para el puesto de profesor de asignatura es en proporcion a las hora de clase según la carga horaria</t>
  </si>
  <si>
    <t>El metodo de calculo para el puesto de profesor de asignatura es en proporcion a las hora según carga horaria</t>
  </si>
  <si>
    <t>UNIVERSIDAD TECNOLÓGICA DEL MAYAB</t>
  </si>
  <si>
    <t>UTdM01</t>
  </si>
  <si>
    <t>UTdM02</t>
  </si>
  <si>
    <t>Abogado General</t>
  </si>
  <si>
    <t>Director de Área</t>
  </si>
  <si>
    <t>UTdM03</t>
  </si>
  <si>
    <t>UTdM05</t>
  </si>
  <si>
    <t>UTdM06</t>
  </si>
  <si>
    <t>UTdM09</t>
  </si>
  <si>
    <t>UTdM10</t>
  </si>
  <si>
    <t>Secretario de Director de Área</t>
  </si>
  <si>
    <t>UTdM11</t>
  </si>
  <si>
    <t>UTdM12</t>
  </si>
  <si>
    <t>Secretaria de Jefe de Departamento</t>
  </si>
  <si>
    <t>UTdM13</t>
  </si>
  <si>
    <t>Asistente de Servicios de Mantenimiento</t>
  </si>
  <si>
    <t>UTdM14</t>
  </si>
  <si>
    <t>UTdM15</t>
  </si>
  <si>
    <t>Profesor de Asignatura "B" (H/S/M)</t>
  </si>
  <si>
    <t>DESPENSA 27.30%</t>
  </si>
  <si>
    <t>APLICA EL PORCENTAJE EN DOCENTES QUE COBRAN POR HORA.</t>
  </si>
  <si>
    <t>MATERIAL DIDÁCTICO 17.35%</t>
  </si>
  <si>
    <t>UNIVERSIDAD TECNOLÓGICA DEL PONIENTE</t>
  </si>
  <si>
    <t>CRT0001</t>
  </si>
  <si>
    <t>CRT0004</t>
  </si>
  <si>
    <t>CJF0001</t>
  </si>
  <si>
    <t>CJF0002</t>
  </si>
  <si>
    <t>CJF0004</t>
  </si>
  <si>
    <t>CJF0003</t>
  </si>
  <si>
    <t>CAD0004</t>
  </si>
  <si>
    <t>CAD0005</t>
  </si>
  <si>
    <t>ASISTENTE DE SERVICIOS  Y MANTENIMIENTO</t>
  </si>
  <si>
    <t>CSR0001</t>
  </si>
  <si>
    <t>SECRETARIA DE RECTOR</t>
  </si>
  <si>
    <t>CPF0007</t>
  </si>
  <si>
    <t>CPF0005</t>
  </si>
  <si>
    <t>CPF0004</t>
  </si>
  <si>
    <t>PROFESOR ASOCIADO C</t>
  </si>
  <si>
    <t>CPA0001</t>
  </si>
  <si>
    <t>PROFESOR DE ASIGNATURA " B"</t>
  </si>
  <si>
    <t>UNIVERSIDAD TECNOLÓGICA REGIONAL DEL SUR</t>
  </si>
  <si>
    <t>MS0001</t>
  </si>
  <si>
    <t>RECTOR/A</t>
  </si>
  <si>
    <t>DIRECTOR/A DE ÁREA</t>
  </si>
  <si>
    <t>JEFE/A DE DEPARTAMENTO</t>
  </si>
  <si>
    <t>AC0003</t>
  </si>
  <si>
    <t>PROFESOR/A ASOCIADO "C"</t>
  </si>
  <si>
    <t>AC0004</t>
  </si>
  <si>
    <t>PROFESOR DE ASIGNATURA B                 (800) H/S/M</t>
  </si>
  <si>
    <t>AS0001</t>
  </si>
  <si>
    <t>COORDINADOR/A</t>
  </si>
  <si>
    <t>AS0002</t>
  </si>
  <si>
    <t>JEFE/A DE OFICINA (A)</t>
  </si>
  <si>
    <t>AS0003</t>
  </si>
  <si>
    <t>JEFE/A DE OFICINA (B)</t>
  </si>
  <si>
    <t>AS0004</t>
  </si>
  <si>
    <t>TÉCNICO/A EN CONTABILIDAD</t>
  </si>
  <si>
    <t>AS0005</t>
  </si>
  <si>
    <t>TÉCNICO/A BIBLIOTECARIO/A</t>
  </si>
  <si>
    <t>AS0007</t>
  </si>
  <si>
    <t>ANALISTA ADMINISTRATIVO/A (B)</t>
  </si>
  <si>
    <t>AS0008</t>
  </si>
  <si>
    <t>SECRETARIO/A DE RECTOR/A</t>
  </si>
  <si>
    <t>AS0009</t>
  </si>
  <si>
    <t>SECRETARIO/A DE DIRECTOR/A DE ÁREA</t>
  </si>
  <si>
    <t>AS0010</t>
  </si>
  <si>
    <t>SECRETARIO/A DE JEFE/A DE DEPARTAMENTO</t>
  </si>
  <si>
    <t>AS0012</t>
  </si>
  <si>
    <t>ASISTENTE ADMINISTRATIVO/A (B)</t>
  </si>
  <si>
    <t>AS0013</t>
  </si>
  <si>
    <t>ASISTENTE ADMINISTRATIVO/A (C)</t>
  </si>
  <si>
    <t>AP0001</t>
  </si>
  <si>
    <t>CHOFER DE RECTOR/A</t>
  </si>
  <si>
    <t>AP0002</t>
  </si>
  <si>
    <t>ASISTENTE DE SERVICIO DE MANTENIMIENTO (A)</t>
  </si>
  <si>
    <t>AP0003</t>
  </si>
  <si>
    <t>ASISTENTE DE SERVICIO DE MANTENIMIENTO (B)</t>
  </si>
  <si>
    <t>AP0006</t>
  </si>
  <si>
    <t>INTENDENTE ( C )</t>
  </si>
  <si>
    <t>AP0009</t>
  </si>
  <si>
    <t>JARDINERO /A</t>
  </si>
  <si>
    <t>PRESTACIONES NO LIGADAS AL SALARIO</t>
  </si>
  <si>
    <t>PIRAMIDACIÓN AGUINALDO</t>
  </si>
  <si>
    <t>MATERIAL DIDÁCTICO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</si>
</sst>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9">
    <font>
      <sz val="11"/>
      <color theme="1"/>
      <name val="Calibri"/>
      <family val="2"/>
      <scheme val="minor"/>
    </font>
    <font>
      <b/>
      <sz val="12"/>
      <color theme="1"/>
      <name val="Barlow Light"/>
    </font>
    <font>
      <b/>
      <sz val="12"/>
      <color theme="1"/>
      <name val="Barlow"/>
    </font>
    <font>
      <sz val="8"/>
      <color rgb="FF000000"/>
      <name val="Barlow"/>
    </font>
    <font>
      <sz val="12"/>
      <color theme="1"/>
      <name val="Barlow"/>
    </font>
    <font>
      <b/>
      <sz val="12"/>
      <color rgb="FF002060"/>
      <name val="Barlow"/>
    </font>
    <font>
      <sz val="11"/>
      <color indexed="8"/>
      <name val="Barlow"/>
    </font>
    <font>
      <b/>
      <sz val="9"/>
      <color theme="0"/>
      <name val="Barlow"/>
    </font>
    <font>
      <sz val="11"/>
      <color theme="1"/>
      <name val="Calibri"/>
      <family val="2"/>
      <scheme val="minor"/>
    </font>
    <font>
      <sz val="9"/>
      <color rgb="FF000000"/>
      <name val="Barlow"/>
    </font>
    <font>
      <b/>
      <sz val="9"/>
      <color theme="1"/>
      <name val="Barlow Light"/>
    </font>
    <font>
      <sz val="8"/>
      <color theme="1"/>
      <name val="Barlow"/>
    </font>
    <font>
      <sz val="9"/>
      <color theme="1"/>
      <name val="Barlow"/>
    </font>
    <font>
      <sz val="10"/>
      <color indexed="8"/>
      <name val="Arial"/>
      <family val="2"/>
    </font>
    <font>
      <sz val="11"/>
      <color theme="1"/>
      <name val="Barlow"/>
    </font>
    <font>
      <b/>
      <sz val="8"/>
      <color rgb="FFFFFFFF"/>
      <name val="Barlow"/>
    </font>
    <font>
      <sz val="8"/>
      <color indexed="8"/>
      <name val="Barlow"/>
    </font>
    <font>
      <sz val="11"/>
      <color theme="0"/>
      <name val="Barlow"/>
    </font>
    <font>
      <b/>
      <sz val="8"/>
      <color theme="0"/>
      <name val="Barlow"/>
    </font>
    <font>
      <sz val="8"/>
      <name val="Barlow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Barlow Light"/>
      <family val="3"/>
    </font>
    <font>
      <b/>
      <sz val="9"/>
      <color theme="1"/>
      <name val="Barlow Light"/>
      <family val="3"/>
    </font>
    <font>
      <sz val="8"/>
      <color theme="1"/>
      <name val="Barlow"/>
      <family val="3"/>
    </font>
    <font>
      <b/>
      <sz val="12"/>
      <color theme="1"/>
      <name val="Barlow"/>
      <family val="3"/>
    </font>
    <font>
      <b/>
      <sz val="8"/>
      <color rgb="FFFFFFFF"/>
      <name val="Barlow"/>
      <family val="3"/>
    </font>
    <font>
      <sz val="8"/>
      <color rgb="FF000000"/>
      <name val="Barlow"/>
      <family val="3"/>
    </font>
    <font>
      <sz val="12"/>
      <color theme="1"/>
      <name val="Barlow"/>
      <family val="3"/>
    </font>
    <font>
      <sz val="8"/>
      <color indexed="8"/>
      <name val="Barlow"/>
      <family val="3"/>
    </font>
    <font>
      <sz val="10"/>
      <name val="Barlow"/>
    </font>
    <font>
      <sz val="10"/>
      <color theme="1"/>
      <name val="Barlow"/>
    </font>
    <font>
      <b/>
      <sz val="8"/>
      <color rgb="FF000000"/>
      <name val="Barlow"/>
    </font>
    <font>
      <b/>
      <sz val="8"/>
      <color theme="1"/>
      <name val="Barlow"/>
    </font>
    <font>
      <sz val="9"/>
      <name val="Barlow"/>
    </font>
    <font>
      <sz val="8"/>
      <color rgb="FF000000"/>
      <name val="Calibri"/>
      <family val="2"/>
      <scheme val="minor"/>
    </font>
    <font>
      <sz val="9"/>
      <color indexed="8"/>
      <name val="Barlow"/>
    </font>
    <font>
      <sz val="10"/>
      <color rgb="FF000000"/>
      <name val="Barlow"/>
    </font>
    <font>
      <sz val="8"/>
      <name val="Barlow"/>
      <family val="3"/>
    </font>
  </fonts>
  <fills count="7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>
      <alignment vertical="top"/>
    </xf>
    <xf numFmtId="9" fontId="8" fillId="0" borderId="0" applyFont="0" applyFill="0" applyBorder="0" applyAlignment="0" applyProtection="0"/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NumberFormat="1"/>
    <xf numFmtId="3" fontId="0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2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11" fillId="4" borderId="0" xfId="0" applyFont="1" applyFill="1"/>
    <xf numFmtId="3" fontId="9" fillId="0" borderId="2" xfId="3" applyNumberFormat="1" applyFont="1" applyBorder="1" applyAlignment="1">
      <alignment horizontal="center" vertical="center"/>
    </xf>
    <xf numFmtId="3" fontId="9" fillId="0" borderId="2" xfId="3" applyNumberFormat="1" applyFont="1" applyBorder="1" applyAlignment="1">
      <alignment horizontal="left" vertical="center"/>
    </xf>
    <xf numFmtId="3" fontId="12" fillId="0" borderId="0" xfId="0" applyNumberFormat="1" applyFont="1"/>
    <xf numFmtId="3" fontId="0" fillId="0" borderId="0" xfId="0" applyNumberFormat="1"/>
    <xf numFmtId="3" fontId="9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4" fillId="4" borderId="0" xfId="0" applyFont="1" applyFill="1" applyAlignment="1">
      <alignment vertical="center"/>
    </xf>
    <xf numFmtId="1" fontId="11" fillId="4" borderId="0" xfId="0" applyNumberFormat="1" applyFont="1" applyFill="1"/>
    <xf numFmtId="0" fontId="2" fillId="4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4" fillId="0" borderId="0" xfId="0" applyNumberFormat="1" applyFont="1"/>
    <xf numFmtId="0" fontId="11" fillId="0" borderId="0" xfId="0" applyFont="1"/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0" xfId="0" applyNumberFormat="1" applyFont="1"/>
    <xf numFmtId="3" fontId="11" fillId="4" borderId="0" xfId="0" applyNumberFormat="1" applyFont="1" applyFill="1"/>
    <xf numFmtId="0" fontId="15" fillId="2" borderId="1" xfId="0" applyFont="1" applyFill="1" applyBorder="1" applyAlignment="1">
      <alignment horizontal="center" vertical="center"/>
    </xf>
    <xf numFmtId="0" fontId="16" fillId="0" borderId="0" xfId="0" applyFont="1"/>
    <xf numFmtId="0" fontId="17" fillId="5" borderId="0" xfId="0" applyFont="1" applyFill="1" applyAlignment="1">
      <alignment horizontal="center"/>
    </xf>
    <xf numFmtId="0" fontId="14" fillId="0" borderId="0" xfId="0" applyFont="1"/>
    <xf numFmtId="3" fontId="3" fillId="0" borderId="1" xfId="3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164" fontId="11" fillId="0" borderId="0" xfId="1" applyNumberFormat="1" applyFont="1" applyBorder="1"/>
    <xf numFmtId="164" fontId="11" fillId="0" borderId="0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3" fillId="0" borderId="1" xfId="3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3" fontId="1" fillId="4" borderId="0" xfId="0" applyNumberFormat="1" applyFont="1" applyFill="1" applyAlignment="1">
      <alignment horizontal="center"/>
    </xf>
    <xf numFmtId="3" fontId="3" fillId="0" borderId="1" xfId="2" applyNumberFormat="1" applyFont="1" applyBorder="1" applyAlignment="1">
      <alignment horizontal="center" vertical="center"/>
    </xf>
    <xf numFmtId="3" fontId="11" fillId="0" borderId="1" xfId="2" applyNumberFormat="1" applyFont="1" applyBorder="1" applyAlignment="1">
      <alignment vertical="center"/>
    </xf>
    <xf numFmtId="4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49" fontId="3" fillId="0" borderId="1" xfId="3" applyNumberFormat="1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3" fontId="11" fillId="0" borderId="1" xfId="3" applyNumberFormat="1" applyFont="1" applyBorder="1" applyAlignment="1">
      <alignment horizontal="center" vertical="center"/>
    </xf>
    <xf numFmtId="3" fontId="16" fillId="0" borderId="1" xfId="3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3" fillId="0" borderId="1" xfId="3" applyNumberFormat="1" applyFont="1" applyBorder="1" applyAlignment="1">
      <alignment horizontal="center" vertical="center"/>
    </xf>
    <xf numFmtId="4" fontId="19" fillId="0" borderId="1" xfId="3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3" fontId="19" fillId="0" borderId="1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1" applyNumberFormat="1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0" fillId="0" borderId="0" xfId="1" applyNumberFormat="1" applyFont="1"/>
    <xf numFmtId="4" fontId="3" fillId="0" borderId="1" xfId="0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7" fillId="3" borderId="1" xfId="0" applyFont="1" applyFill="1" applyBorder="1" applyAlignment="1">
      <alignment horizontal="center"/>
    </xf>
    <xf numFmtId="0" fontId="24" fillId="4" borderId="0" xfId="0" applyFont="1" applyFill="1"/>
    <xf numFmtId="0" fontId="25" fillId="0" borderId="0" xfId="0" applyFont="1" applyAlignment="1">
      <alignment vertical="center"/>
    </xf>
    <xf numFmtId="0" fontId="24" fillId="0" borderId="0" xfId="0" applyFont="1"/>
    <xf numFmtId="3" fontId="27" fillId="0" borderId="1" xfId="3" applyNumberFormat="1" applyFont="1" applyBorder="1" applyAlignment="1">
      <alignment horizontal="left" vertical="center"/>
    </xf>
    <xf numFmtId="3" fontId="27" fillId="0" borderId="1" xfId="3" applyNumberFormat="1" applyFont="1" applyBorder="1" applyAlignment="1">
      <alignment horizontal="center" vertical="center"/>
    </xf>
    <xf numFmtId="3" fontId="24" fillId="0" borderId="0" xfId="0" applyNumberFormat="1" applyFont="1"/>
    <xf numFmtId="3" fontId="27" fillId="0" borderId="1" xfId="0" applyNumberFormat="1" applyFont="1" applyBorder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3" fontId="24" fillId="0" borderId="1" xfId="3" applyNumberFormat="1" applyFont="1" applyBorder="1" applyAlignment="1">
      <alignment horizontal="center" vertical="center"/>
    </xf>
    <xf numFmtId="3" fontId="29" fillId="0" borderId="1" xfId="3" applyNumberFormat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0" fontId="30" fillId="0" borderId="1" xfId="0" applyFont="1" applyBorder="1"/>
    <xf numFmtId="3" fontId="11" fillId="0" borderId="0" xfId="1" applyNumberFormat="1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vertical="center"/>
    </xf>
    <xf numFmtId="0" fontId="16" fillId="0" borderId="3" xfId="0" applyFont="1" applyBorder="1"/>
    <xf numFmtId="3" fontId="3" fillId="0" borderId="1" xfId="0" applyNumberFormat="1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3" fontId="16" fillId="0" borderId="0" xfId="3" applyNumberFormat="1" applyFont="1" applyAlignment="1">
      <alignment vertical="center"/>
    </xf>
    <xf numFmtId="3" fontId="11" fillId="0" borderId="1" xfId="0" applyNumberFormat="1" applyFont="1" applyBorder="1" applyAlignment="1">
      <alignment horizontal="center"/>
    </xf>
    <xf numFmtId="164" fontId="0" fillId="0" borderId="0" xfId="1" applyNumberFormat="1" applyFont="1" applyAlignment="1">
      <alignment vertical="center"/>
    </xf>
    <xf numFmtId="164" fontId="31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/>
    <xf numFmtId="3" fontId="11" fillId="0" borderId="0" xfId="0" applyNumberFormat="1" applyFont="1" applyAlignment="1">
      <alignment horizontal="center" vertical="center"/>
    </xf>
    <xf numFmtId="0" fontId="34" fillId="0" borderId="1" xfId="0" applyFont="1" applyBorder="1" applyAlignment="1">
      <alignment horizontal="left"/>
    </xf>
    <xf numFmtId="3" fontId="34" fillId="0" borderId="1" xfId="1" applyNumberFormat="1" applyFont="1" applyFill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34" fillId="0" borderId="1" xfId="2" applyNumberFormat="1" applyFont="1" applyFill="1" applyBorder="1" applyAlignment="1">
      <alignment horizontal="center"/>
    </xf>
    <xf numFmtId="3" fontId="12" fillId="0" borderId="1" xfId="0" applyNumberFormat="1" applyFont="1" applyBorder="1"/>
    <xf numFmtId="3" fontId="12" fillId="0" borderId="1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2" fontId="11" fillId="0" borderId="2" xfId="0" applyNumberFormat="1" applyFont="1" applyBorder="1" applyAlignment="1">
      <alignment horizontal="left" vertical="center"/>
    </xf>
    <xf numFmtId="3" fontId="11" fillId="0" borderId="2" xfId="1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3" fontId="3" fillId="0" borderId="2" xfId="3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49" fontId="3" fillId="0" borderId="2" xfId="3" applyNumberFormat="1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3" fontId="11" fillId="0" borderId="2" xfId="3" applyNumberFormat="1" applyFont="1" applyBorder="1" applyAlignment="1">
      <alignment horizontal="center" vertical="center"/>
    </xf>
    <xf numFmtId="3" fontId="16" fillId="0" borderId="2" xfId="3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3" fontId="27" fillId="0" borderId="2" xfId="3" applyNumberFormat="1" applyFont="1" applyBorder="1" applyAlignment="1">
      <alignment horizontal="left" vertical="center"/>
    </xf>
    <xf numFmtId="3" fontId="27" fillId="0" borderId="2" xfId="3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4" fillId="0" borderId="2" xfId="3" applyNumberFormat="1" applyFont="1" applyBorder="1" applyAlignment="1">
      <alignment horizontal="center" vertical="center"/>
    </xf>
    <xf numFmtId="3" fontId="29" fillId="0" borderId="2" xfId="3" applyNumberFormat="1" applyFont="1" applyBorder="1" applyAlignment="1">
      <alignment vertical="center"/>
    </xf>
    <xf numFmtId="0" fontId="30" fillId="0" borderId="2" xfId="0" applyFont="1" applyBorder="1"/>
    <xf numFmtId="3" fontId="16" fillId="0" borderId="2" xfId="3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3" fontId="3" fillId="0" borderId="2" xfId="1" applyFont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4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left"/>
    </xf>
    <xf numFmtId="3" fontId="34" fillId="0" borderId="2" xfId="1" applyNumberFormat="1" applyFont="1" applyFill="1" applyBorder="1" applyAlignment="1">
      <alignment horizontal="center"/>
    </xf>
    <xf numFmtId="3" fontId="12" fillId="0" borderId="2" xfId="1" applyNumberFormat="1" applyFont="1" applyBorder="1" applyAlignment="1">
      <alignment horizontal="center"/>
    </xf>
    <xf numFmtId="3" fontId="34" fillId="0" borderId="2" xfId="2" applyNumberFormat="1" applyFont="1" applyFill="1" applyBorder="1" applyAlignment="1">
      <alignment horizontal="center"/>
    </xf>
    <xf numFmtId="3" fontId="12" fillId="0" borderId="2" xfId="0" applyNumberFormat="1" applyFont="1" applyBorder="1"/>
    <xf numFmtId="3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20" fillId="0" borderId="0" xfId="0" applyFont="1"/>
    <xf numFmtId="1" fontId="11" fillId="0" borderId="0" xfId="0" applyNumberFormat="1" applyFont="1"/>
    <xf numFmtId="1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6" fillId="0" borderId="1" xfId="0" applyFont="1" applyBorder="1"/>
    <xf numFmtId="0" fontId="11" fillId="0" borderId="3" xfId="0" applyFont="1" applyBorder="1"/>
    <xf numFmtId="0" fontId="16" fillId="0" borderId="1" xfId="0" applyFont="1" applyBorder="1"/>
    <xf numFmtId="0" fontId="32" fillId="0" borderId="0" xfId="0" applyFont="1" applyBorder="1" applyAlignment="1">
      <alignment horizontal="left" vertical="center"/>
    </xf>
    <xf numFmtId="0" fontId="20" fillId="0" borderId="0" xfId="0" applyFont="1" applyBorder="1"/>
    <xf numFmtId="9" fontId="33" fillId="0" borderId="0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1" xfId="0" applyFont="1" applyBorder="1"/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1" fontId="15" fillId="2" borderId="0" xfId="0" applyNumberFormat="1" applyFont="1" applyFill="1" applyBorder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6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3" fontId="0" fillId="0" borderId="2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vertical="center"/>
    </xf>
    <xf numFmtId="3" fontId="15" fillId="2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6" fillId="0" borderId="8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8" fillId="5" borderId="0" xfId="0" applyFont="1" applyFill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/>
    </xf>
    <xf numFmtId="3" fontId="15" fillId="2" borderId="15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4" fontId="15" fillId="2" borderId="0" xfId="0" applyNumberFormat="1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3" xfId="0" applyFont="1" applyBorder="1"/>
    <xf numFmtId="0" fontId="36" fillId="0" borderId="1" xfId="0" applyFont="1" applyBorder="1" applyAlignment="1">
      <alignment horizontal="left" wrapText="1"/>
    </xf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3" fontId="16" fillId="0" borderId="1" xfId="3" applyNumberFormat="1" applyFont="1" applyBorder="1" applyAlignment="1">
      <alignment vertical="center"/>
    </xf>
    <xf numFmtId="3" fontId="35" fillId="0" borderId="2" xfId="2" applyNumberFormat="1" applyFont="1" applyBorder="1" applyAlignment="1">
      <alignment horizontal="center" vertical="center"/>
    </xf>
    <xf numFmtId="3" fontId="20" fillId="0" borderId="2" xfId="2" applyNumberFormat="1" applyFont="1" applyBorder="1" applyAlignment="1">
      <alignment horizontal="center" vertical="center"/>
    </xf>
    <xf numFmtId="3" fontId="35" fillId="0" borderId="1" xfId="2" applyNumberFormat="1" applyFont="1" applyBorder="1" applyAlignment="1">
      <alignment horizontal="center" vertical="center"/>
    </xf>
    <xf numFmtId="3" fontId="20" fillId="0" borderId="1" xfId="2" applyNumberFormat="1" applyFont="1" applyBorder="1" applyAlignment="1">
      <alignment horizontal="center" vertical="center"/>
    </xf>
    <xf numFmtId="0" fontId="35" fillId="4" borderId="1" xfId="0" applyFont="1" applyFill="1" applyBorder="1" applyAlignment="1">
      <alignment vertical="center"/>
    </xf>
    <xf numFmtId="0" fontId="11" fillId="4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2" xfId="0" quotePrefix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2" borderId="0" xfId="0" applyFont="1" applyFill="1" applyAlignment="1">
      <alignment horizontal="right" vertical="center"/>
    </xf>
    <xf numFmtId="0" fontId="37" fillId="0" borderId="2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2" xfId="0" applyFont="1" applyBorder="1"/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3" fontId="3" fillId="0" borderId="2" xfId="3" applyNumberFormat="1" applyFont="1" applyBorder="1" applyAlignment="1">
      <alignment vertical="center"/>
    </xf>
    <xf numFmtId="3" fontId="38" fillId="0" borderId="2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/>
    </xf>
    <xf numFmtId="0" fontId="29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9" fillId="0" borderId="1" xfId="0" applyFont="1" applyBorder="1" applyAlignment="1">
      <alignment horizontal="left"/>
    </xf>
    <xf numFmtId="0" fontId="16" fillId="0" borderId="8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65" fontId="3" fillId="0" borderId="2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3" fontId="11" fillId="4" borderId="0" xfId="1" applyFont="1" applyFill="1"/>
    <xf numFmtId="165" fontId="11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vertical="center"/>
    </xf>
    <xf numFmtId="165" fontId="11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3" fontId="16" fillId="4" borderId="0" xfId="3" applyNumberFormat="1" applyFont="1" applyFill="1" applyAlignment="1">
      <alignment vertical="center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" xfId="3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Publicaci&#242;n\FIGAROSY\Formatos%20Analitico%20Plazas%20y%20Tabulador%20Dependencias%20y%20Entidades-FIGAROSY-SA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8de79f7d5cb5f25/SAF%202020/Presupuestaci&#243;n%202021/Datos%20abiertos/Tomo%20IV/2_Tabuladores%20Entidades%20Sector%20Educ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Plazas"/>
      <sheetName val="Analítico de Plazas"/>
      <sheetName val="Tabulador"/>
    </sheetNames>
    <sheetDataSet>
      <sheetData sheetId="0">
        <row r="1">
          <cell r="A1" t="str">
            <v>FIDEICOMISO GARANTE DE LA ORQUESTA SINFÓNICA DE YUCATÁN</v>
          </cell>
          <cell r="B1"/>
          <cell r="C1"/>
          <cell r="D1"/>
          <cell r="E1"/>
          <cell r="F1"/>
          <cell r="G1"/>
          <cell r="H1"/>
          <cell r="I1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_CECYTEY"/>
      <sheetName val="Tabulador_COBAY"/>
      <sheetName val="Tabulador_CONALEP"/>
      <sheetName val="Tabulador_ESAY"/>
      <sheetName val="Tabulador_ITSM"/>
      <sheetName val="Tabulador_ITSP"/>
      <sheetName val="Tabulado_ITSSY"/>
      <sheetName val="Tabulador_ITSVA"/>
      <sheetName val="Tabulador_UNO"/>
      <sheetName val="Tabulador_UPY"/>
      <sheetName val="Tabulador_UTC"/>
      <sheetName val="Tabulador_UTM"/>
      <sheetName val="Tabulador_UTMayab"/>
      <sheetName val="Tabulador_UTP"/>
      <sheetName val="Tabulador_UTR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3"/>
  <sheetViews>
    <sheetView showGridLines="0" tabSelected="1" workbookViewId="0">
      <selection activeCell="B19" sqref="B19"/>
    </sheetView>
  </sheetViews>
  <sheetFormatPr baseColWidth="10" defaultRowHeight="15"/>
  <cols>
    <col min="1" max="1" width="11.85546875" customWidth="1"/>
    <col min="2" max="2" width="38.5703125" bestFit="1" customWidth="1"/>
    <col min="4" max="4" width="12.85546875" customWidth="1"/>
    <col min="7" max="7" width="1.7109375" customWidth="1"/>
  </cols>
  <sheetData>
    <row r="2" spans="1:15" ht="15.75">
      <c r="A2" s="216" t="s">
        <v>19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5" ht="15.75">
      <c r="A3" s="216" t="s">
        <v>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5" ht="15.75">
      <c r="A4" s="216" t="s">
        <v>18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5" ht="15.75">
      <c r="A5" s="216" t="s">
        <v>15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5">
      <c r="A6" s="219" t="s">
        <v>22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8" spans="1:15" ht="15.75">
      <c r="A8" s="1" t="s">
        <v>2</v>
      </c>
    </row>
    <row r="9" spans="1:15">
      <c r="A9" s="217" t="s">
        <v>0</v>
      </c>
      <c r="B9" s="217" t="s">
        <v>3</v>
      </c>
      <c r="C9" s="218" t="s">
        <v>4</v>
      </c>
      <c r="D9" s="218"/>
      <c r="E9" s="218"/>
      <c r="F9" s="218"/>
      <c r="G9" s="195"/>
      <c r="H9" s="218" t="s">
        <v>5</v>
      </c>
      <c r="I9" s="218"/>
      <c r="J9" s="218"/>
      <c r="K9" s="218"/>
      <c r="L9" s="218"/>
    </row>
    <row r="10" spans="1:15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G10" s="195"/>
      <c r="H10" s="151" t="s">
        <v>10</v>
      </c>
      <c r="I10" s="151" t="s">
        <v>11</v>
      </c>
      <c r="J10" s="152" t="s">
        <v>12</v>
      </c>
      <c r="K10" s="151" t="s">
        <v>20</v>
      </c>
      <c r="L10" s="152" t="s">
        <v>9</v>
      </c>
    </row>
    <row r="11" spans="1:15">
      <c r="A11" s="13"/>
      <c r="B11" s="14" t="s">
        <v>17</v>
      </c>
      <c r="C11" s="15">
        <v>45899.32</v>
      </c>
      <c r="D11" s="15">
        <v>0</v>
      </c>
      <c r="E11" s="15">
        <v>0</v>
      </c>
      <c r="F11" s="15">
        <f>SUM(C11:E11)</f>
        <v>45899.32</v>
      </c>
      <c r="G11" s="8"/>
      <c r="H11" s="15">
        <v>12239.38</v>
      </c>
      <c r="I11" s="15">
        <v>0</v>
      </c>
      <c r="J11" s="15">
        <v>22950</v>
      </c>
      <c r="K11" s="15">
        <v>0</v>
      </c>
      <c r="L11" s="16">
        <f>SUM(H11:K11)</f>
        <v>35189.379999999997</v>
      </c>
      <c r="N11" s="5"/>
      <c r="O11" s="7"/>
    </row>
    <row r="12" spans="1:15">
      <c r="A12" s="9"/>
      <c r="B12" s="11" t="s">
        <v>16</v>
      </c>
      <c r="C12" s="12">
        <v>10215.24</v>
      </c>
      <c r="D12" s="12">
        <v>0</v>
      </c>
      <c r="E12" s="12">
        <v>0</v>
      </c>
      <c r="F12" s="12">
        <f t="shared" ref="F12" si="0">SUM(C12:E12)</f>
        <v>10215.24</v>
      </c>
      <c r="G12" s="8"/>
      <c r="H12" s="12">
        <v>2724.06</v>
      </c>
      <c r="I12" s="12">
        <v>0</v>
      </c>
      <c r="J12" s="12">
        <v>5108</v>
      </c>
      <c r="K12" s="12">
        <v>0</v>
      </c>
      <c r="L12" s="10">
        <f>SUM(H12:K12)</f>
        <v>7832.0599999999995</v>
      </c>
      <c r="N12" s="5"/>
      <c r="O12" s="7"/>
    </row>
    <row r="13" spans="1:15" ht="15.75">
      <c r="A13" s="2"/>
      <c r="N13" s="6"/>
    </row>
  </sheetData>
  <mergeCells count="9">
    <mergeCell ref="A5:L5"/>
    <mergeCell ref="A4:L4"/>
    <mergeCell ref="A3:L3"/>
    <mergeCell ref="A2:L2"/>
    <mergeCell ref="A9:A10"/>
    <mergeCell ref="B9:B10"/>
    <mergeCell ref="C9:F9"/>
    <mergeCell ref="H9:L9"/>
    <mergeCell ref="A6:L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3"/>
  <sheetViews>
    <sheetView showGridLines="0" topLeftCell="A2" workbookViewId="0">
      <pane ySplit="5" topLeftCell="A7" activePane="bottomLeft" state="frozen"/>
      <selection activeCell="A2" sqref="A2"/>
      <selection pane="bottomLeft" activeCell="I30" sqref="I30"/>
    </sheetView>
  </sheetViews>
  <sheetFormatPr baseColWidth="10" defaultRowHeight="15"/>
  <cols>
    <col min="1" max="1" width="14.85546875" customWidth="1"/>
    <col min="2" max="2" width="38.5703125" bestFit="1" customWidth="1"/>
    <col min="7" max="7" width="1.7109375" customWidth="1"/>
    <col min="13" max="14" width="11.42578125" style="23"/>
  </cols>
  <sheetData>
    <row r="2" spans="1:12" ht="15.75">
      <c r="A2" s="231" t="s">
        <v>514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5.7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5.75" customHeight="1">
      <c r="A4" s="231" t="s">
        <v>18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15.75" customHeight="1">
      <c r="A5" s="231" t="s">
        <v>15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15.75" customHeight="1">
      <c r="A6" s="232" t="s">
        <v>22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ht="15.75" customHeight="1">
      <c r="A7" s="18"/>
      <c r="B7" s="18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customHeight="1">
      <c r="A8" s="90" t="s">
        <v>2</v>
      </c>
      <c r="B8" s="18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5.75" customHeight="1">
      <c r="A9" s="233" t="s">
        <v>0</v>
      </c>
      <c r="B9" s="233" t="s">
        <v>3</v>
      </c>
      <c r="C9" s="230" t="s">
        <v>4</v>
      </c>
      <c r="D9" s="230"/>
      <c r="E9" s="230"/>
      <c r="F9" s="230"/>
      <c r="G9" s="91"/>
      <c r="H9" s="230" t="s">
        <v>5</v>
      </c>
      <c r="I9" s="230"/>
      <c r="J9" s="230"/>
      <c r="K9" s="230"/>
      <c r="L9" s="230"/>
    </row>
    <row r="10" spans="1:12" ht="22.5">
      <c r="A10" s="233"/>
      <c r="B10" s="233"/>
      <c r="C10" s="202" t="s">
        <v>6</v>
      </c>
      <c r="D10" s="202" t="s">
        <v>7</v>
      </c>
      <c r="E10" s="202" t="s">
        <v>8</v>
      </c>
      <c r="F10" s="202" t="s">
        <v>9</v>
      </c>
      <c r="G10" s="91"/>
      <c r="H10" s="203" t="s">
        <v>10</v>
      </c>
      <c r="I10" s="203" t="s">
        <v>11</v>
      </c>
      <c r="J10" s="202" t="s">
        <v>12</v>
      </c>
      <c r="K10" s="203" t="s">
        <v>20</v>
      </c>
      <c r="L10" s="202" t="s">
        <v>9</v>
      </c>
    </row>
    <row r="11" spans="1:12" ht="15.75" customHeight="1">
      <c r="A11" s="167" t="s">
        <v>515</v>
      </c>
      <c r="B11" s="167" t="s">
        <v>39</v>
      </c>
      <c r="C11" s="168">
        <v>66140</v>
      </c>
      <c r="D11" s="168">
        <v>0</v>
      </c>
      <c r="E11" s="168">
        <v>0</v>
      </c>
      <c r="F11" s="168">
        <v>66140</v>
      </c>
      <c r="G11" s="94"/>
      <c r="H11" s="168">
        <v>22046.666666666664</v>
      </c>
      <c r="I11" s="168">
        <v>11023.333333333332</v>
      </c>
      <c r="J11" s="168">
        <v>88186</v>
      </c>
      <c r="K11" s="168"/>
      <c r="L11" s="169">
        <f>H11+I11+J11</f>
        <v>121256</v>
      </c>
    </row>
    <row r="12" spans="1:12" ht="15.75">
      <c r="A12" s="96"/>
      <c r="B12" s="18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5.75">
      <c r="A13" s="97" t="s">
        <v>43</v>
      </c>
      <c r="B13" s="18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A14" s="233" t="s">
        <v>0</v>
      </c>
      <c r="B14" s="233" t="s">
        <v>3</v>
      </c>
      <c r="C14" s="230" t="s">
        <v>4</v>
      </c>
      <c r="D14" s="230"/>
      <c r="E14" s="230"/>
      <c r="F14" s="230"/>
      <c r="G14" s="91"/>
      <c r="H14" s="230" t="s">
        <v>5</v>
      </c>
      <c r="I14" s="230"/>
      <c r="J14" s="230"/>
      <c r="K14" s="230"/>
      <c r="L14" s="230"/>
    </row>
    <row r="15" spans="1:12" ht="22.5">
      <c r="A15" s="233"/>
      <c r="B15" s="233"/>
      <c r="C15" s="202" t="s">
        <v>6</v>
      </c>
      <c r="D15" s="202" t="s">
        <v>7</v>
      </c>
      <c r="E15" s="202" t="s">
        <v>8</v>
      </c>
      <c r="F15" s="202" t="s">
        <v>9</v>
      </c>
      <c r="G15" s="91"/>
      <c r="H15" s="203" t="s">
        <v>10</v>
      </c>
      <c r="I15" s="203" t="s">
        <v>11</v>
      </c>
      <c r="J15" s="202" t="s">
        <v>12</v>
      </c>
      <c r="K15" s="203" t="s">
        <v>20</v>
      </c>
      <c r="L15" s="202" t="s">
        <v>9</v>
      </c>
    </row>
    <row r="16" spans="1:12">
      <c r="A16" s="167" t="s">
        <v>516</v>
      </c>
      <c r="B16" s="167" t="s">
        <v>517</v>
      </c>
      <c r="C16" s="168">
        <v>24328</v>
      </c>
      <c r="D16" s="170">
        <v>0</v>
      </c>
      <c r="E16" s="170">
        <v>0</v>
      </c>
      <c r="F16" s="171">
        <f>C16+D16</f>
        <v>24328</v>
      </c>
      <c r="G16" s="94"/>
      <c r="H16" s="168">
        <v>8109.333333333333</v>
      </c>
      <c r="I16" s="168">
        <v>4054.6666666666665</v>
      </c>
      <c r="J16" s="168">
        <v>32437</v>
      </c>
      <c r="K16" s="168"/>
      <c r="L16" s="169">
        <f>H16+I16+J16</f>
        <v>44601</v>
      </c>
    </row>
    <row r="17" spans="1:12">
      <c r="A17" s="92" t="s">
        <v>518</v>
      </c>
      <c r="B17" s="92" t="s">
        <v>519</v>
      </c>
      <c r="C17" s="95">
        <v>14761.96</v>
      </c>
      <c r="D17" s="98">
        <v>0</v>
      </c>
      <c r="E17" s="98">
        <v>975</v>
      </c>
      <c r="F17" s="99">
        <f t="shared" ref="F17:F22" si="0">C17+D17</f>
        <v>14761.96</v>
      </c>
      <c r="G17" s="94"/>
      <c r="H17" s="93">
        <v>7016</v>
      </c>
      <c r="I17" s="93">
        <v>2460.3266666666664</v>
      </c>
      <c r="J17" s="93">
        <v>24603.266666666663</v>
      </c>
      <c r="K17" s="93"/>
      <c r="L17" s="95">
        <f>H17+I17+J17</f>
        <v>34079.593333333331</v>
      </c>
    </row>
    <row r="18" spans="1:12">
      <c r="A18" s="92" t="s">
        <v>520</v>
      </c>
      <c r="B18" s="92" t="s">
        <v>303</v>
      </c>
      <c r="C18" s="95">
        <v>11148.72</v>
      </c>
      <c r="D18" s="98">
        <v>0</v>
      </c>
      <c r="E18" s="98">
        <v>975</v>
      </c>
      <c r="F18" s="99">
        <f t="shared" si="0"/>
        <v>11148.72</v>
      </c>
      <c r="G18" s="94"/>
      <c r="H18" s="93">
        <v>3716.24</v>
      </c>
      <c r="I18" s="93">
        <v>1858.12</v>
      </c>
      <c r="J18" s="93">
        <v>18581.199999999997</v>
      </c>
      <c r="K18" s="93"/>
      <c r="L18" s="95">
        <f>H18+I18+J18</f>
        <v>24155.559999999998</v>
      </c>
    </row>
    <row r="19" spans="1:12">
      <c r="A19" s="92" t="s">
        <v>521</v>
      </c>
      <c r="B19" s="92" t="s">
        <v>522</v>
      </c>
      <c r="C19" s="95">
        <v>11148.72</v>
      </c>
      <c r="D19" s="98">
        <v>0</v>
      </c>
      <c r="E19" s="98">
        <v>975</v>
      </c>
      <c r="F19" s="99">
        <f t="shared" si="0"/>
        <v>11148.72</v>
      </c>
      <c r="G19" s="94"/>
      <c r="H19" s="93">
        <v>3716.24</v>
      </c>
      <c r="I19" s="93">
        <v>1858.12</v>
      </c>
      <c r="J19" s="93">
        <v>18581.199999999997</v>
      </c>
      <c r="K19" s="93"/>
      <c r="L19" s="95">
        <f t="shared" ref="L19:L22" si="1">H19+I19+J19</f>
        <v>24155.559999999998</v>
      </c>
    </row>
    <row r="20" spans="1:12">
      <c r="A20" s="92" t="s">
        <v>523</v>
      </c>
      <c r="B20" s="92" t="s">
        <v>524</v>
      </c>
      <c r="C20" s="93">
        <v>9422.44</v>
      </c>
      <c r="D20" s="98">
        <v>0</v>
      </c>
      <c r="E20" s="98">
        <v>975</v>
      </c>
      <c r="F20" s="99">
        <f t="shared" si="0"/>
        <v>9422.44</v>
      </c>
      <c r="G20" s="94"/>
      <c r="H20" s="93">
        <v>3140.8133333333335</v>
      </c>
      <c r="I20" s="93">
        <v>1570.4066666666668</v>
      </c>
      <c r="J20" s="93">
        <v>15704.066666666668</v>
      </c>
      <c r="K20" s="93"/>
      <c r="L20" s="95">
        <f t="shared" si="1"/>
        <v>20415.286666666667</v>
      </c>
    </row>
    <row r="21" spans="1:12">
      <c r="A21" s="92" t="s">
        <v>525</v>
      </c>
      <c r="B21" s="92" t="s">
        <v>526</v>
      </c>
      <c r="C21" s="93">
        <v>9422.44</v>
      </c>
      <c r="D21" s="98">
        <v>0</v>
      </c>
      <c r="E21" s="98">
        <v>975</v>
      </c>
      <c r="F21" s="99">
        <f t="shared" si="0"/>
        <v>9422.44</v>
      </c>
      <c r="G21" s="94"/>
      <c r="H21" s="93">
        <v>3140.8133333333335</v>
      </c>
      <c r="I21" s="93">
        <v>1570.4066666666668</v>
      </c>
      <c r="J21" s="93">
        <v>15704.066666666668</v>
      </c>
      <c r="K21" s="93"/>
      <c r="L21" s="95">
        <f t="shared" si="1"/>
        <v>20415.286666666667</v>
      </c>
    </row>
    <row r="22" spans="1:12">
      <c r="A22" s="92" t="s">
        <v>527</v>
      </c>
      <c r="B22" s="92" t="s">
        <v>528</v>
      </c>
      <c r="C22" s="93">
        <v>6032.7</v>
      </c>
      <c r="D22" s="98">
        <v>0</v>
      </c>
      <c r="E22" s="98">
        <v>975</v>
      </c>
      <c r="F22" s="99">
        <f t="shared" si="0"/>
        <v>6032.7</v>
      </c>
      <c r="G22" s="94"/>
      <c r="H22" s="93">
        <v>2010.9</v>
      </c>
      <c r="I22" s="93">
        <v>1005.45</v>
      </c>
      <c r="J22" s="93">
        <v>10054.5</v>
      </c>
      <c r="K22" s="93"/>
      <c r="L22" s="95">
        <f t="shared" si="1"/>
        <v>13070.85</v>
      </c>
    </row>
    <row r="23" spans="1:12">
      <c r="C23" s="91"/>
      <c r="D23" s="91"/>
      <c r="E23" s="91"/>
      <c r="F23" s="91"/>
      <c r="G23" s="91"/>
      <c r="H23" s="91"/>
      <c r="I23" s="91"/>
      <c r="J23" s="91"/>
      <c r="K23" s="91"/>
      <c r="L23" s="91"/>
    </row>
  </sheetData>
  <mergeCells count="13">
    <mergeCell ref="H14:L14"/>
    <mergeCell ref="A2:L2"/>
    <mergeCell ref="A3:L3"/>
    <mergeCell ref="A4:L4"/>
    <mergeCell ref="A5:L5"/>
    <mergeCell ref="A6:L6"/>
    <mergeCell ref="A9:A10"/>
    <mergeCell ref="B9:B10"/>
    <mergeCell ref="C9:F9"/>
    <mergeCell ref="H9:L9"/>
    <mergeCell ref="A14:A15"/>
    <mergeCell ref="B14:B15"/>
    <mergeCell ref="C14:F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367"/>
  <sheetViews>
    <sheetView showGridLines="0" zoomScaleNormal="100" zoomScaleSheetLayoutView="148" workbookViewId="0">
      <pane ySplit="5" topLeftCell="A6" activePane="bottomLeft" state="frozen"/>
      <selection pane="bottomLeft" activeCell="B90" sqref="B90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2.85546875" style="34" customWidth="1"/>
    <col min="5" max="5" width="13.42578125" style="34" customWidth="1"/>
    <col min="6" max="6" width="12.85546875" style="34" customWidth="1"/>
    <col min="7" max="7" width="1.7109375" style="34" customWidth="1"/>
    <col min="8" max="12" width="11.42578125" style="34"/>
  </cols>
  <sheetData>
    <row r="1" spans="1:13" ht="15.75">
      <c r="A1" s="222" t="s">
        <v>529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3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3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3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</row>
    <row r="6" spans="1:13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3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3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3">
      <c r="A10" s="13" t="s">
        <v>530</v>
      </c>
      <c r="B10" s="13" t="s">
        <v>479</v>
      </c>
      <c r="C10" s="157">
        <v>48196.2</v>
      </c>
      <c r="D10" s="157"/>
      <c r="E10" s="157"/>
      <c r="F10" s="157">
        <f>C10+D10+E10</f>
        <v>48196.2</v>
      </c>
      <c r="G10" s="32"/>
      <c r="H10" s="157">
        <v>16043</v>
      </c>
      <c r="I10" s="157">
        <f t="shared" ref="I10:I24" si="0">C10/30*5</f>
        <v>8032.7</v>
      </c>
      <c r="J10" s="157">
        <v>80215</v>
      </c>
      <c r="K10" s="158"/>
      <c r="L10" s="157">
        <f>H10+I10+J10+K10</f>
        <v>104290.7</v>
      </c>
    </row>
    <row r="11" spans="1:13">
      <c r="A11" s="9" t="s">
        <v>531</v>
      </c>
      <c r="B11" s="9" t="s">
        <v>532</v>
      </c>
      <c r="C11" s="63">
        <v>39490.199999999997</v>
      </c>
      <c r="D11" s="63"/>
      <c r="E11" s="63"/>
      <c r="F11" s="63">
        <f t="shared" ref="F11:F25" si="1">C11+D11+E11</f>
        <v>39490.199999999997</v>
      </c>
      <c r="G11" s="32"/>
      <c r="H11" s="63">
        <v>13163</v>
      </c>
      <c r="I11" s="63">
        <f t="shared" si="0"/>
        <v>6581.7</v>
      </c>
      <c r="J11" s="63">
        <v>65817</v>
      </c>
      <c r="K11" s="64"/>
      <c r="L11" s="63">
        <f t="shared" ref="L11:L68" si="2">H11+I11+J11+K11</f>
        <v>85561.7</v>
      </c>
    </row>
    <row r="12" spans="1:13">
      <c r="A12" s="9" t="s">
        <v>533</v>
      </c>
      <c r="B12" s="9" t="s">
        <v>534</v>
      </c>
      <c r="C12" s="63">
        <v>39490.199999999997</v>
      </c>
      <c r="D12" s="63"/>
      <c r="E12" s="63"/>
      <c r="F12" s="63">
        <f t="shared" si="1"/>
        <v>39490.199999999997</v>
      </c>
      <c r="G12" s="32"/>
      <c r="H12" s="63">
        <v>13163</v>
      </c>
      <c r="I12" s="63">
        <f t="shared" si="0"/>
        <v>6581.7</v>
      </c>
      <c r="J12" s="63">
        <v>65817</v>
      </c>
      <c r="K12" s="64"/>
      <c r="L12" s="63">
        <f t="shared" si="2"/>
        <v>85561.7</v>
      </c>
    </row>
    <row r="13" spans="1:13">
      <c r="A13" s="9" t="s">
        <v>535</v>
      </c>
      <c r="B13" s="9" t="s">
        <v>536</v>
      </c>
      <c r="C13" s="63">
        <v>27816</v>
      </c>
      <c r="D13" s="63"/>
      <c r="E13" s="63"/>
      <c r="F13" s="63">
        <f t="shared" si="1"/>
        <v>27816</v>
      </c>
      <c r="G13" s="32"/>
      <c r="H13" s="63">
        <v>9272</v>
      </c>
      <c r="I13" s="63">
        <f>C13/30*5</f>
        <v>4636</v>
      </c>
      <c r="J13" s="63">
        <v>46360</v>
      </c>
      <c r="K13" s="64"/>
      <c r="L13" s="63">
        <f t="shared" si="2"/>
        <v>60268</v>
      </c>
    </row>
    <row r="14" spans="1:13">
      <c r="A14" s="9" t="s">
        <v>537</v>
      </c>
      <c r="B14" s="9" t="s">
        <v>538</v>
      </c>
      <c r="C14" s="63">
        <v>27816</v>
      </c>
      <c r="D14" s="63"/>
      <c r="E14" s="63"/>
      <c r="F14" s="63">
        <f t="shared" si="1"/>
        <v>27816</v>
      </c>
      <c r="G14" s="32"/>
      <c r="H14" s="63">
        <v>9272</v>
      </c>
      <c r="I14" s="63">
        <f t="shared" si="0"/>
        <v>4636</v>
      </c>
      <c r="J14" s="63">
        <v>46360</v>
      </c>
      <c r="K14" s="64"/>
      <c r="L14" s="63">
        <f t="shared" si="2"/>
        <v>60268</v>
      </c>
    </row>
    <row r="15" spans="1:13">
      <c r="A15" s="9" t="s">
        <v>539</v>
      </c>
      <c r="B15" s="9" t="s">
        <v>540</v>
      </c>
      <c r="C15" s="63">
        <v>23406.9</v>
      </c>
      <c r="D15" s="63"/>
      <c r="E15" s="63"/>
      <c r="F15" s="63">
        <f t="shared" si="1"/>
        <v>23406.9</v>
      </c>
      <c r="G15" s="32"/>
      <c r="H15" s="63">
        <v>7802</v>
      </c>
      <c r="I15" s="63">
        <f t="shared" si="0"/>
        <v>3901.15</v>
      </c>
      <c r="J15" s="63">
        <v>39012</v>
      </c>
      <c r="K15" s="64"/>
      <c r="L15" s="63">
        <f t="shared" si="2"/>
        <v>50715.15</v>
      </c>
    </row>
    <row r="16" spans="1:13">
      <c r="A16" s="9" t="s">
        <v>541</v>
      </c>
      <c r="B16" s="9" t="s">
        <v>542</v>
      </c>
      <c r="C16" s="63">
        <v>23396.7</v>
      </c>
      <c r="D16" s="63"/>
      <c r="E16" s="63"/>
      <c r="F16" s="63">
        <f t="shared" si="1"/>
        <v>23396.7</v>
      </c>
      <c r="G16" s="32"/>
      <c r="H16" s="63">
        <v>7799</v>
      </c>
      <c r="I16" s="63">
        <f t="shared" si="0"/>
        <v>3899.45</v>
      </c>
      <c r="J16" s="63">
        <v>38995</v>
      </c>
      <c r="K16" s="64"/>
      <c r="L16" s="63">
        <f t="shared" si="2"/>
        <v>50693.45</v>
      </c>
    </row>
    <row r="17" spans="1:12">
      <c r="A17" s="9" t="s">
        <v>543</v>
      </c>
      <c r="B17" s="9" t="s">
        <v>544</v>
      </c>
      <c r="C17" s="63">
        <v>21000</v>
      </c>
      <c r="D17" s="63"/>
      <c r="E17" s="10">
        <v>975</v>
      </c>
      <c r="F17" s="63">
        <f t="shared" si="1"/>
        <v>21975</v>
      </c>
      <c r="G17" s="32"/>
      <c r="H17" s="63">
        <v>7000</v>
      </c>
      <c r="I17" s="63">
        <f t="shared" si="0"/>
        <v>3500</v>
      </c>
      <c r="J17" s="63">
        <v>35000</v>
      </c>
      <c r="K17" s="100"/>
      <c r="L17" s="63">
        <f t="shared" si="2"/>
        <v>45500</v>
      </c>
    </row>
    <row r="18" spans="1:12">
      <c r="A18" s="9" t="s">
        <v>545</v>
      </c>
      <c r="B18" s="9" t="s">
        <v>546</v>
      </c>
      <c r="C18" s="63">
        <v>20287.8</v>
      </c>
      <c r="D18" s="63"/>
      <c r="E18" s="10">
        <v>975</v>
      </c>
      <c r="F18" s="63">
        <f t="shared" si="1"/>
        <v>21262.799999999999</v>
      </c>
      <c r="G18" s="32"/>
      <c r="H18" s="63">
        <v>6763</v>
      </c>
      <c r="I18" s="63">
        <f t="shared" si="0"/>
        <v>3381.3</v>
      </c>
      <c r="J18" s="63">
        <v>33813</v>
      </c>
      <c r="K18" s="100"/>
      <c r="L18" s="63">
        <f t="shared" si="2"/>
        <v>43957.3</v>
      </c>
    </row>
    <row r="19" spans="1:12">
      <c r="A19" s="9" t="s">
        <v>547</v>
      </c>
      <c r="B19" s="9" t="s">
        <v>548</v>
      </c>
      <c r="C19" s="63">
        <v>17829.900000000001</v>
      </c>
      <c r="D19" s="63"/>
      <c r="E19" s="10">
        <v>975</v>
      </c>
      <c r="F19" s="63">
        <f t="shared" si="1"/>
        <v>18804.900000000001</v>
      </c>
      <c r="G19" s="32"/>
      <c r="H19" s="63">
        <v>5943</v>
      </c>
      <c r="I19" s="63">
        <f t="shared" si="0"/>
        <v>2971.65</v>
      </c>
      <c r="J19" s="63">
        <v>29717</v>
      </c>
      <c r="K19" s="100"/>
      <c r="L19" s="63">
        <f t="shared" si="2"/>
        <v>38631.65</v>
      </c>
    </row>
    <row r="20" spans="1:12">
      <c r="A20" s="9" t="s">
        <v>549</v>
      </c>
      <c r="B20" s="9" t="s">
        <v>550</v>
      </c>
      <c r="C20" s="63">
        <v>17829.900000000001</v>
      </c>
      <c r="D20" s="63"/>
      <c r="E20" s="10">
        <v>975</v>
      </c>
      <c r="F20" s="63">
        <f t="shared" si="1"/>
        <v>18804.900000000001</v>
      </c>
      <c r="G20" s="32"/>
      <c r="H20" s="63">
        <v>5943</v>
      </c>
      <c r="I20" s="63">
        <f t="shared" si="0"/>
        <v>2971.65</v>
      </c>
      <c r="J20" s="63">
        <v>29717</v>
      </c>
      <c r="K20" s="100"/>
      <c r="L20" s="63">
        <f t="shared" si="2"/>
        <v>38631.65</v>
      </c>
    </row>
    <row r="21" spans="1:12">
      <c r="A21" s="9" t="s">
        <v>551</v>
      </c>
      <c r="B21" s="9" t="s">
        <v>552</v>
      </c>
      <c r="C21" s="63">
        <v>17829.900000000001</v>
      </c>
      <c r="D21" s="63"/>
      <c r="E21" s="10">
        <v>975</v>
      </c>
      <c r="F21" s="63">
        <f t="shared" si="1"/>
        <v>18804.900000000001</v>
      </c>
      <c r="G21" s="32"/>
      <c r="H21" s="63">
        <v>5943</v>
      </c>
      <c r="I21" s="63">
        <f t="shared" si="0"/>
        <v>2971.65</v>
      </c>
      <c r="J21" s="63">
        <v>29717</v>
      </c>
      <c r="K21" s="100"/>
      <c r="L21" s="63">
        <f t="shared" si="2"/>
        <v>38631.65</v>
      </c>
    </row>
    <row r="22" spans="1:12">
      <c r="A22" s="9" t="s">
        <v>553</v>
      </c>
      <c r="B22" s="9" t="s">
        <v>554</v>
      </c>
      <c r="C22" s="63">
        <v>16397.400000000001</v>
      </c>
      <c r="D22" s="63"/>
      <c r="E22" s="10">
        <v>975</v>
      </c>
      <c r="F22" s="63">
        <f t="shared" si="1"/>
        <v>17372.400000000001</v>
      </c>
      <c r="G22" s="32"/>
      <c r="H22" s="63">
        <v>5466</v>
      </c>
      <c r="I22" s="63">
        <f t="shared" si="0"/>
        <v>2732.9</v>
      </c>
      <c r="J22" s="63">
        <v>27329</v>
      </c>
      <c r="K22" s="100"/>
      <c r="L22" s="63">
        <f t="shared" si="2"/>
        <v>35527.9</v>
      </c>
    </row>
    <row r="23" spans="1:12">
      <c r="A23" s="9" t="s">
        <v>555</v>
      </c>
      <c r="B23" s="9" t="s">
        <v>556</v>
      </c>
      <c r="C23" s="63">
        <v>15450</v>
      </c>
      <c r="D23" s="63"/>
      <c r="E23" s="10">
        <v>975</v>
      </c>
      <c r="F23" s="63">
        <f t="shared" si="1"/>
        <v>16425</v>
      </c>
      <c r="G23" s="32"/>
      <c r="H23" s="63">
        <v>5150</v>
      </c>
      <c r="I23" s="63">
        <f t="shared" si="0"/>
        <v>2575</v>
      </c>
      <c r="J23" s="63">
        <v>25750</v>
      </c>
      <c r="K23" s="100"/>
      <c r="L23" s="63">
        <f t="shared" si="2"/>
        <v>33475</v>
      </c>
    </row>
    <row r="24" spans="1:12">
      <c r="A24" s="9" t="s">
        <v>557</v>
      </c>
      <c r="B24" s="9" t="s">
        <v>558</v>
      </c>
      <c r="C24" s="63">
        <v>13442.4</v>
      </c>
      <c r="D24" s="63"/>
      <c r="E24" s="10">
        <v>975</v>
      </c>
      <c r="F24" s="63">
        <f t="shared" si="1"/>
        <v>14417.4</v>
      </c>
      <c r="G24" s="32"/>
      <c r="H24" s="63">
        <v>4481</v>
      </c>
      <c r="I24" s="63">
        <f t="shared" si="0"/>
        <v>2240.4</v>
      </c>
      <c r="J24" s="63">
        <v>22404</v>
      </c>
      <c r="K24" s="100"/>
      <c r="L24" s="63">
        <f t="shared" si="2"/>
        <v>29125.4</v>
      </c>
    </row>
    <row r="25" spans="1:12">
      <c r="A25" s="9" t="s">
        <v>559</v>
      </c>
      <c r="B25" s="9" t="s">
        <v>560</v>
      </c>
      <c r="C25" s="63">
        <v>20862</v>
      </c>
      <c r="D25" s="63"/>
      <c r="E25" s="10">
        <v>975</v>
      </c>
      <c r="F25" s="63">
        <f t="shared" si="1"/>
        <v>21837</v>
      </c>
      <c r="G25" s="32"/>
      <c r="H25" s="63">
        <v>9272</v>
      </c>
      <c r="I25" s="63">
        <v>4636</v>
      </c>
      <c r="J25" s="63">
        <v>34770</v>
      </c>
      <c r="K25" s="100"/>
      <c r="L25" s="63">
        <f t="shared" si="2"/>
        <v>48678</v>
      </c>
    </row>
    <row r="26" spans="1:12" ht="15.75" hidden="1" thickBot="1">
      <c r="A26" s="49"/>
      <c r="B26" s="50"/>
      <c r="C26" s="51"/>
      <c r="D26" s="52"/>
      <c r="E26" s="52"/>
      <c r="F26" s="51"/>
      <c r="G26" s="53"/>
      <c r="H26" s="58"/>
      <c r="I26" s="51"/>
      <c r="J26" s="51"/>
      <c r="K26" s="55"/>
      <c r="L26" s="51">
        <f t="shared" si="2"/>
        <v>0</v>
      </c>
    </row>
    <row r="27" spans="1:12" ht="15.75" hidden="1" thickBot="1">
      <c r="A27" s="49"/>
      <c r="B27" s="50"/>
      <c r="C27" s="51"/>
      <c r="D27" s="52"/>
      <c r="E27" s="52"/>
      <c r="F27" s="51"/>
      <c r="G27" s="53"/>
      <c r="H27" s="58"/>
      <c r="I27" s="51"/>
      <c r="J27" s="51"/>
      <c r="K27" s="55"/>
      <c r="L27" s="51">
        <f t="shared" si="2"/>
        <v>0</v>
      </c>
    </row>
    <row r="28" spans="1:12" ht="15.75" hidden="1" thickBot="1">
      <c r="A28" s="49"/>
      <c r="B28" s="50"/>
      <c r="C28" s="51"/>
      <c r="D28" s="52"/>
      <c r="E28" s="52"/>
      <c r="F28" s="51"/>
      <c r="G28" s="53"/>
      <c r="H28" s="58"/>
      <c r="I28" s="51"/>
      <c r="J28" s="51"/>
      <c r="K28" s="55"/>
      <c r="L28" s="51">
        <f t="shared" si="2"/>
        <v>0</v>
      </c>
    </row>
    <row r="29" spans="1:12" ht="15.75" hidden="1" thickBot="1">
      <c r="A29" s="49"/>
      <c r="B29" s="50"/>
      <c r="C29" s="51"/>
      <c r="D29" s="52"/>
      <c r="E29" s="52"/>
      <c r="F29" s="51"/>
      <c r="G29" s="53"/>
      <c r="H29" s="58"/>
      <c r="I29" s="51"/>
      <c r="J29" s="51"/>
      <c r="K29" s="55"/>
      <c r="L29" s="51">
        <f t="shared" si="2"/>
        <v>0</v>
      </c>
    </row>
    <row r="30" spans="1:12" ht="15.75" hidden="1" thickBot="1">
      <c r="A30" s="49"/>
      <c r="B30" s="50"/>
      <c r="C30" s="51"/>
      <c r="D30" s="52"/>
      <c r="E30" s="52"/>
      <c r="F30" s="51"/>
      <c r="G30" s="53"/>
      <c r="H30" s="58"/>
      <c r="I30" s="51"/>
      <c r="J30" s="51"/>
      <c r="K30" s="55"/>
      <c r="L30" s="51">
        <f t="shared" si="2"/>
        <v>0</v>
      </c>
    </row>
    <row r="31" spans="1:12" ht="15.75" hidden="1" thickBot="1">
      <c r="A31" s="49"/>
      <c r="B31" s="50"/>
      <c r="C31" s="51"/>
      <c r="D31" s="52"/>
      <c r="E31" s="52"/>
      <c r="F31" s="51"/>
      <c r="G31" s="53"/>
      <c r="H31" s="58"/>
      <c r="I31" s="51"/>
      <c r="J31" s="51"/>
      <c r="K31" s="55"/>
      <c r="L31" s="51">
        <f t="shared" si="2"/>
        <v>0</v>
      </c>
    </row>
    <row r="32" spans="1:12" ht="15.75" hidden="1" thickBot="1">
      <c r="A32" s="49"/>
      <c r="B32" s="50"/>
      <c r="C32" s="51"/>
      <c r="D32" s="52"/>
      <c r="E32" s="52"/>
      <c r="F32" s="51"/>
      <c r="G32" s="53"/>
      <c r="H32" s="58"/>
      <c r="I32" s="51"/>
      <c r="J32" s="51"/>
      <c r="K32" s="55"/>
      <c r="L32" s="51">
        <f t="shared" si="2"/>
        <v>0</v>
      </c>
    </row>
    <row r="33" spans="1:12" ht="15.75" hidden="1" thickBot="1">
      <c r="A33" s="49"/>
      <c r="B33" s="50"/>
      <c r="C33" s="51"/>
      <c r="D33" s="52"/>
      <c r="E33" s="52"/>
      <c r="F33" s="51"/>
      <c r="G33" s="53"/>
      <c r="H33" s="58"/>
      <c r="I33" s="51"/>
      <c r="J33" s="51"/>
      <c r="K33" s="55"/>
      <c r="L33" s="51">
        <f t="shared" si="2"/>
        <v>0</v>
      </c>
    </row>
    <row r="34" spans="1:12" ht="15.75" hidden="1" thickBot="1">
      <c r="A34" s="49"/>
      <c r="B34" s="50"/>
      <c r="C34" s="51"/>
      <c r="D34" s="52"/>
      <c r="E34" s="52"/>
      <c r="F34" s="51"/>
      <c r="G34" s="53"/>
      <c r="H34" s="58"/>
      <c r="I34" s="51"/>
      <c r="J34" s="51"/>
      <c r="K34" s="55"/>
      <c r="L34" s="51">
        <f t="shared" si="2"/>
        <v>0</v>
      </c>
    </row>
    <row r="35" spans="1:12" ht="15.75" hidden="1" thickBot="1">
      <c r="A35" s="49"/>
      <c r="B35" s="50"/>
      <c r="C35" s="51"/>
      <c r="D35" s="52"/>
      <c r="E35" s="52"/>
      <c r="F35" s="51"/>
      <c r="G35" s="53"/>
      <c r="H35" s="58"/>
      <c r="I35" s="51"/>
      <c r="J35" s="51"/>
      <c r="K35" s="55"/>
      <c r="L35" s="51">
        <f t="shared" si="2"/>
        <v>0</v>
      </c>
    </row>
    <row r="36" spans="1:12" ht="15.75" hidden="1" thickBot="1">
      <c r="A36" s="49"/>
      <c r="B36" s="50"/>
      <c r="C36" s="51"/>
      <c r="D36" s="52"/>
      <c r="E36" s="52"/>
      <c r="F36" s="51"/>
      <c r="G36" s="53"/>
      <c r="H36" s="58"/>
      <c r="I36" s="51"/>
      <c r="J36" s="51"/>
      <c r="K36" s="55"/>
      <c r="L36" s="51">
        <f t="shared" si="2"/>
        <v>0</v>
      </c>
    </row>
    <row r="37" spans="1:12" ht="15.75" hidden="1" thickBot="1">
      <c r="A37" s="49"/>
      <c r="B37" s="50"/>
      <c r="C37" s="51"/>
      <c r="D37" s="52"/>
      <c r="E37" s="52"/>
      <c r="F37" s="51"/>
      <c r="G37" s="53"/>
      <c r="H37" s="58"/>
      <c r="I37" s="51"/>
      <c r="J37" s="51"/>
      <c r="K37" s="55"/>
      <c r="L37" s="51">
        <f t="shared" si="2"/>
        <v>0</v>
      </c>
    </row>
    <row r="38" spans="1:12" ht="15.75" hidden="1" thickBot="1">
      <c r="A38" s="49"/>
      <c r="B38" s="50"/>
      <c r="C38" s="51"/>
      <c r="D38" s="52"/>
      <c r="E38" s="52"/>
      <c r="F38" s="51"/>
      <c r="G38" s="53"/>
      <c r="H38" s="58"/>
      <c r="I38" s="51"/>
      <c r="J38" s="51"/>
      <c r="K38" s="55"/>
      <c r="L38" s="51">
        <f t="shared" si="2"/>
        <v>0</v>
      </c>
    </row>
    <row r="39" spans="1:12" ht="15.75" hidden="1" thickBot="1">
      <c r="A39" s="49"/>
      <c r="B39" s="50"/>
      <c r="C39" s="51"/>
      <c r="D39" s="52"/>
      <c r="E39" s="52"/>
      <c r="F39" s="51"/>
      <c r="G39" s="53"/>
      <c r="H39" s="58"/>
      <c r="I39" s="51"/>
      <c r="J39" s="51"/>
      <c r="K39" s="55"/>
      <c r="L39" s="51">
        <f t="shared" si="2"/>
        <v>0</v>
      </c>
    </row>
    <row r="40" spans="1:12" ht="15.75" hidden="1" thickBot="1">
      <c r="A40" s="49"/>
      <c r="B40" s="50"/>
      <c r="C40" s="51"/>
      <c r="D40" s="52"/>
      <c r="E40" s="52"/>
      <c r="F40" s="51"/>
      <c r="G40" s="53"/>
      <c r="H40" s="58"/>
      <c r="I40" s="51"/>
      <c r="J40" s="51"/>
      <c r="K40" s="55"/>
      <c r="L40" s="51">
        <f t="shared" si="2"/>
        <v>0</v>
      </c>
    </row>
    <row r="41" spans="1:12" ht="15.75" hidden="1" thickBot="1">
      <c r="A41" s="49"/>
      <c r="B41" s="50"/>
      <c r="C41" s="51"/>
      <c r="D41" s="52"/>
      <c r="E41" s="52"/>
      <c r="F41" s="51"/>
      <c r="G41" s="53"/>
      <c r="H41" s="58"/>
      <c r="I41" s="51"/>
      <c r="J41" s="51"/>
      <c r="K41" s="55"/>
      <c r="L41" s="51">
        <f t="shared" si="2"/>
        <v>0</v>
      </c>
    </row>
    <row r="42" spans="1:12" ht="15.75" hidden="1" thickBot="1">
      <c r="A42" s="49"/>
      <c r="B42" s="50"/>
      <c r="C42" s="51"/>
      <c r="D42" s="52"/>
      <c r="E42" s="52"/>
      <c r="F42" s="51"/>
      <c r="G42" s="53"/>
      <c r="H42" s="58"/>
      <c r="I42" s="51"/>
      <c r="J42" s="51"/>
      <c r="K42" s="55"/>
      <c r="L42" s="51">
        <f t="shared" si="2"/>
        <v>0</v>
      </c>
    </row>
    <row r="43" spans="1:12" ht="15.75" hidden="1" thickBot="1">
      <c r="A43" s="49"/>
      <c r="B43" s="50"/>
      <c r="C43" s="51"/>
      <c r="D43" s="52"/>
      <c r="E43" s="52"/>
      <c r="F43" s="51"/>
      <c r="G43" s="53"/>
      <c r="H43" s="58"/>
      <c r="I43" s="51"/>
      <c r="J43" s="51"/>
      <c r="K43" s="55"/>
      <c r="L43" s="51">
        <f t="shared" si="2"/>
        <v>0</v>
      </c>
    </row>
    <row r="44" spans="1:12" ht="15.75" hidden="1" thickBot="1">
      <c r="A44" s="49"/>
      <c r="B44" s="50"/>
      <c r="C44" s="51"/>
      <c r="D44" s="52"/>
      <c r="E44" s="52"/>
      <c r="F44" s="51"/>
      <c r="G44" s="53"/>
      <c r="H44" s="58"/>
      <c r="I44" s="51"/>
      <c r="J44" s="51"/>
      <c r="K44" s="55"/>
      <c r="L44" s="51">
        <f t="shared" si="2"/>
        <v>0</v>
      </c>
    </row>
    <row r="45" spans="1:12" ht="15.75" hidden="1" thickBot="1">
      <c r="A45" s="49"/>
      <c r="B45" s="50"/>
      <c r="C45" s="51"/>
      <c r="D45" s="52"/>
      <c r="E45" s="52"/>
      <c r="F45" s="51"/>
      <c r="G45" s="53"/>
      <c r="H45" s="58"/>
      <c r="I45" s="51"/>
      <c r="J45" s="51"/>
      <c r="K45" s="55"/>
      <c r="L45" s="51">
        <f t="shared" si="2"/>
        <v>0</v>
      </c>
    </row>
    <row r="46" spans="1:12" ht="15.75" hidden="1" thickBot="1">
      <c r="A46" s="49"/>
      <c r="B46" s="50"/>
      <c r="C46" s="51"/>
      <c r="D46" s="52"/>
      <c r="E46" s="52"/>
      <c r="F46" s="51"/>
      <c r="G46" s="53"/>
      <c r="H46" s="58"/>
      <c r="I46" s="51"/>
      <c r="J46" s="51"/>
      <c r="K46" s="55"/>
      <c r="L46" s="51">
        <f t="shared" si="2"/>
        <v>0</v>
      </c>
    </row>
    <row r="47" spans="1:12" ht="15.75" hidden="1" thickBot="1">
      <c r="A47" s="49"/>
      <c r="B47" s="50"/>
      <c r="C47" s="51"/>
      <c r="D47" s="52"/>
      <c r="E47" s="52"/>
      <c r="F47" s="51"/>
      <c r="G47" s="53"/>
      <c r="H47" s="58"/>
      <c r="I47" s="51"/>
      <c r="J47" s="51"/>
      <c r="K47" s="55"/>
      <c r="L47" s="51">
        <f t="shared" si="2"/>
        <v>0</v>
      </c>
    </row>
    <row r="48" spans="1:12" ht="15.75" hidden="1" thickBot="1">
      <c r="A48" s="49"/>
      <c r="B48" s="50"/>
      <c r="C48" s="51"/>
      <c r="D48" s="52"/>
      <c r="E48" s="52"/>
      <c r="F48" s="51"/>
      <c r="G48" s="53"/>
      <c r="H48" s="58"/>
      <c r="I48" s="51"/>
      <c r="J48" s="51"/>
      <c r="K48" s="55"/>
      <c r="L48" s="51">
        <f t="shared" si="2"/>
        <v>0</v>
      </c>
    </row>
    <row r="49" spans="1:12" ht="15.75" hidden="1" thickBot="1">
      <c r="A49" s="49"/>
      <c r="B49" s="50"/>
      <c r="C49" s="51"/>
      <c r="D49" s="52"/>
      <c r="E49" s="52"/>
      <c r="F49" s="51"/>
      <c r="G49" s="53"/>
      <c r="H49" s="58"/>
      <c r="I49" s="51"/>
      <c r="J49" s="51"/>
      <c r="K49" s="55"/>
      <c r="L49" s="51">
        <f t="shared" si="2"/>
        <v>0</v>
      </c>
    </row>
    <row r="50" spans="1:12" ht="15.75" hidden="1" thickBot="1">
      <c r="A50" s="49"/>
      <c r="B50" s="50"/>
      <c r="C50" s="51"/>
      <c r="D50" s="52"/>
      <c r="E50" s="52"/>
      <c r="F50" s="51"/>
      <c r="G50" s="53"/>
      <c r="H50" s="58"/>
      <c r="I50" s="51"/>
      <c r="J50" s="51"/>
      <c r="K50" s="55"/>
      <c r="L50" s="51">
        <f t="shared" si="2"/>
        <v>0</v>
      </c>
    </row>
    <row r="51" spans="1:12" ht="15.75" hidden="1" thickBot="1">
      <c r="A51" s="49"/>
      <c r="B51" s="50"/>
      <c r="C51" s="51"/>
      <c r="D51" s="52"/>
      <c r="E51" s="52"/>
      <c r="F51" s="51"/>
      <c r="G51" s="53"/>
      <c r="H51" s="58"/>
      <c r="I51" s="51"/>
      <c r="J51" s="51"/>
      <c r="K51" s="55"/>
      <c r="L51" s="51">
        <f t="shared" si="2"/>
        <v>0</v>
      </c>
    </row>
    <row r="52" spans="1:12" ht="15.75" hidden="1" thickBot="1">
      <c r="A52" s="49"/>
      <c r="B52" s="50"/>
      <c r="C52" s="51"/>
      <c r="D52" s="52"/>
      <c r="E52" s="52"/>
      <c r="F52" s="51"/>
      <c r="G52" s="53"/>
      <c r="H52" s="58"/>
      <c r="I52" s="51"/>
      <c r="J52" s="51"/>
      <c r="K52" s="55"/>
      <c r="L52" s="51">
        <f t="shared" si="2"/>
        <v>0</v>
      </c>
    </row>
    <row r="53" spans="1:12" ht="15.75" hidden="1" thickBot="1">
      <c r="A53" s="49"/>
      <c r="B53" s="50"/>
      <c r="C53" s="51"/>
      <c r="D53" s="52"/>
      <c r="E53" s="52"/>
      <c r="F53" s="51"/>
      <c r="G53" s="53"/>
      <c r="H53" s="58"/>
      <c r="I53" s="51"/>
      <c r="J53" s="51"/>
      <c r="K53" s="55"/>
      <c r="L53" s="51">
        <f t="shared" si="2"/>
        <v>0</v>
      </c>
    </row>
    <row r="54" spans="1:12" ht="15.75" hidden="1" thickBot="1">
      <c r="A54" s="49"/>
      <c r="B54" s="50"/>
      <c r="C54" s="51"/>
      <c r="D54" s="52"/>
      <c r="E54" s="52"/>
      <c r="F54" s="51"/>
      <c r="G54" s="53"/>
      <c r="H54" s="58"/>
      <c r="I54" s="51"/>
      <c r="J54" s="51"/>
      <c r="K54" s="55"/>
      <c r="L54" s="51">
        <f t="shared" si="2"/>
        <v>0</v>
      </c>
    </row>
    <row r="55" spans="1:12" ht="15.75" hidden="1" thickBot="1">
      <c r="A55" s="49"/>
      <c r="B55" s="50"/>
      <c r="C55" s="51"/>
      <c r="D55" s="52"/>
      <c r="E55" s="52"/>
      <c r="F55" s="51"/>
      <c r="G55" s="53"/>
      <c r="H55" s="58"/>
      <c r="I55" s="51"/>
      <c r="J55" s="51"/>
      <c r="K55" s="55"/>
      <c r="L55" s="51">
        <f t="shared" si="2"/>
        <v>0</v>
      </c>
    </row>
    <row r="56" spans="1:12" ht="15.75" hidden="1" thickBot="1">
      <c r="A56" s="49"/>
      <c r="B56" s="50"/>
      <c r="C56" s="51"/>
      <c r="D56" s="52"/>
      <c r="E56" s="52"/>
      <c r="F56" s="51"/>
      <c r="G56" s="53"/>
      <c r="H56" s="58"/>
      <c r="I56" s="51"/>
      <c r="J56" s="51"/>
      <c r="K56" s="55"/>
      <c r="L56" s="51">
        <f t="shared" si="2"/>
        <v>0</v>
      </c>
    </row>
    <row r="57" spans="1:12" ht="15.75" hidden="1" thickBot="1">
      <c r="A57" s="49"/>
      <c r="B57" s="50"/>
      <c r="C57" s="51"/>
      <c r="D57" s="52"/>
      <c r="E57" s="52"/>
      <c r="F57" s="51"/>
      <c r="G57" s="53"/>
      <c r="H57" s="58"/>
      <c r="I57" s="51"/>
      <c r="J57" s="51"/>
      <c r="K57" s="55"/>
      <c r="L57" s="51">
        <f t="shared" si="2"/>
        <v>0</v>
      </c>
    </row>
    <row r="58" spans="1:12" ht="15.75" hidden="1" thickBot="1">
      <c r="A58" s="49"/>
      <c r="B58" s="50"/>
      <c r="C58" s="51"/>
      <c r="D58" s="52"/>
      <c r="E58" s="52"/>
      <c r="F58" s="51"/>
      <c r="G58" s="53"/>
      <c r="H58" s="58"/>
      <c r="I58" s="51"/>
      <c r="J58" s="51"/>
      <c r="K58" s="55"/>
      <c r="L58" s="51">
        <f t="shared" si="2"/>
        <v>0</v>
      </c>
    </row>
    <row r="59" spans="1:12" ht="15.75" hidden="1" thickBot="1">
      <c r="A59" s="49"/>
      <c r="B59" s="50"/>
      <c r="C59" s="51"/>
      <c r="D59" s="52"/>
      <c r="E59" s="52"/>
      <c r="F59" s="51"/>
      <c r="G59" s="53"/>
      <c r="H59" s="58"/>
      <c r="I59" s="51"/>
      <c r="J59" s="51"/>
      <c r="K59" s="55"/>
      <c r="L59" s="51">
        <f t="shared" si="2"/>
        <v>0</v>
      </c>
    </row>
    <row r="60" spans="1:12" ht="15.75" hidden="1" thickBot="1">
      <c r="A60" s="49"/>
      <c r="B60" s="50"/>
      <c r="C60" s="51"/>
      <c r="D60" s="52"/>
      <c r="E60" s="52"/>
      <c r="F60" s="51"/>
      <c r="G60" s="53"/>
      <c r="H60" s="58"/>
      <c r="I60" s="51"/>
      <c r="J60" s="51"/>
      <c r="K60" s="55"/>
      <c r="L60" s="51">
        <f t="shared" si="2"/>
        <v>0</v>
      </c>
    </row>
    <row r="61" spans="1:12" ht="15.75" hidden="1" thickBot="1">
      <c r="A61" s="49"/>
      <c r="B61" s="50"/>
      <c r="C61" s="51"/>
      <c r="D61" s="52"/>
      <c r="E61" s="52"/>
      <c r="F61" s="51"/>
      <c r="G61" s="53"/>
      <c r="H61" s="58"/>
      <c r="I61" s="51"/>
      <c r="J61" s="51"/>
      <c r="K61" s="55"/>
      <c r="L61" s="51">
        <f t="shared" si="2"/>
        <v>0</v>
      </c>
    </row>
    <row r="62" spans="1:12" ht="15.75" hidden="1" thickBot="1">
      <c r="A62" s="49"/>
      <c r="B62" s="50"/>
      <c r="C62" s="51"/>
      <c r="D62" s="52"/>
      <c r="E62" s="52"/>
      <c r="F62" s="51"/>
      <c r="G62" s="53"/>
      <c r="H62" s="58"/>
      <c r="I62" s="51"/>
      <c r="J62" s="51"/>
      <c r="K62" s="55"/>
      <c r="L62" s="51">
        <f t="shared" si="2"/>
        <v>0</v>
      </c>
    </row>
    <row r="63" spans="1:12" ht="15.75" hidden="1" thickBot="1">
      <c r="A63" s="49"/>
      <c r="B63" s="50"/>
      <c r="C63" s="51"/>
      <c r="D63" s="52"/>
      <c r="E63" s="52"/>
      <c r="F63" s="51"/>
      <c r="G63" s="53"/>
      <c r="H63" s="58"/>
      <c r="I63" s="51"/>
      <c r="J63" s="51"/>
      <c r="K63" s="55"/>
      <c r="L63" s="51">
        <f t="shared" si="2"/>
        <v>0</v>
      </c>
    </row>
    <row r="64" spans="1:12" ht="15.75" hidden="1" thickBot="1">
      <c r="A64" s="49"/>
      <c r="B64" s="50"/>
      <c r="C64" s="51"/>
      <c r="D64" s="52"/>
      <c r="E64" s="52"/>
      <c r="F64" s="51"/>
      <c r="G64" s="53"/>
      <c r="H64" s="58"/>
      <c r="I64" s="51"/>
      <c r="J64" s="51"/>
      <c r="K64" s="55"/>
      <c r="L64" s="51">
        <f t="shared" si="2"/>
        <v>0</v>
      </c>
    </row>
    <row r="65" spans="1:12" ht="15.75" hidden="1" thickBot="1">
      <c r="A65" s="49"/>
      <c r="B65" s="50"/>
      <c r="C65" s="51"/>
      <c r="D65" s="52"/>
      <c r="E65" s="52"/>
      <c r="F65" s="51"/>
      <c r="G65" s="53"/>
      <c r="H65" s="58"/>
      <c r="I65" s="51"/>
      <c r="J65" s="51"/>
      <c r="K65" s="55"/>
      <c r="L65" s="51">
        <f t="shared" si="2"/>
        <v>0</v>
      </c>
    </row>
    <row r="66" spans="1:12" ht="15.75" hidden="1" thickBot="1">
      <c r="A66" s="49"/>
      <c r="B66" s="50"/>
      <c r="C66" s="51"/>
      <c r="D66" s="52"/>
      <c r="E66" s="52"/>
      <c r="F66" s="51"/>
      <c r="G66" s="53"/>
      <c r="H66" s="58"/>
      <c r="I66" s="51"/>
      <c r="J66" s="51"/>
      <c r="K66" s="55"/>
      <c r="L66" s="51">
        <f t="shared" si="2"/>
        <v>0</v>
      </c>
    </row>
    <row r="67" spans="1:12" ht="15.75" hidden="1" thickBot="1">
      <c r="A67" s="49"/>
      <c r="B67" s="50"/>
      <c r="C67" s="51"/>
      <c r="D67" s="52"/>
      <c r="E67" s="52"/>
      <c r="F67" s="51"/>
      <c r="G67" s="53"/>
      <c r="H67" s="58"/>
      <c r="I67" s="51"/>
      <c r="J67" s="51"/>
      <c r="K67" s="55"/>
      <c r="L67" s="51">
        <f t="shared" si="2"/>
        <v>0</v>
      </c>
    </row>
    <row r="68" spans="1:12" ht="15.75" hidden="1" thickBot="1">
      <c r="A68" s="49"/>
      <c r="B68" s="50"/>
      <c r="C68" s="51"/>
      <c r="D68" s="52"/>
      <c r="E68" s="52"/>
      <c r="F68" s="51"/>
      <c r="G68" s="53"/>
      <c r="H68" s="58"/>
      <c r="I68" s="51"/>
      <c r="J68" s="51"/>
      <c r="K68" s="55"/>
      <c r="L68" s="51">
        <f t="shared" si="2"/>
        <v>0</v>
      </c>
    </row>
    <row r="69" spans="1:12" ht="15.75">
      <c r="A69" s="28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5.75">
      <c r="A70" s="30" t="s">
        <v>43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>
      <c r="A71" s="217" t="s">
        <v>0</v>
      </c>
      <c r="B71" s="217" t="s">
        <v>3</v>
      </c>
      <c r="C71" s="218" t="s">
        <v>4</v>
      </c>
      <c r="D71" s="218"/>
      <c r="E71" s="218"/>
      <c r="F71" s="218"/>
      <c r="H71" s="218" t="s">
        <v>5</v>
      </c>
      <c r="I71" s="218"/>
      <c r="J71" s="218"/>
      <c r="K71" s="218"/>
      <c r="L71" s="218"/>
    </row>
    <row r="72" spans="1:12" ht="22.5">
      <c r="A72" s="217"/>
      <c r="B72" s="217"/>
      <c r="C72" s="152" t="s">
        <v>6</v>
      </c>
      <c r="D72" s="152" t="s">
        <v>7</v>
      </c>
      <c r="E72" s="152" t="s">
        <v>8</v>
      </c>
      <c r="F72" s="152" t="s">
        <v>9</v>
      </c>
      <c r="H72" s="151" t="s">
        <v>10</v>
      </c>
      <c r="I72" s="151" t="s">
        <v>11</v>
      </c>
      <c r="J72" s="152" t="s">
        <v>12</v>
      </c>
      <c r="K72" s="151" t="s">
        <v>20</v>
      </c>
      <c r="L72" s="152" t="s">
        <v>9</v>
      </c>
    </row>
    <row r="73" spans="1:12">
      <c r="A73" s="13" t="s">
        <v>561</v>
      </c>
      <c r="B73" s="13" t="s">
        <v>562</v>
      </c>
      <c r="C73" s="157">
        <v>27816</v>
      </c>
      <c r="D73" s="157"/>
      <c r="E73" s="157">
        <v>975</v>
      </c>
      <c r="F73" s="157">
        <f>C73+D73</f>
        <v>27816</v>
      </c>
      <c r="G73" s="32"/>
      <c r="H73" s="157">
        <v>9272</v>
      </c>
      <c r="I73" s="157">
        <v>4636</v>
      </c>
      <c r="J73" s="157">
        <v>46360</v>
      </c>
      <c r="K73" s="158"/>
      <c r="L73" s="157">
        <f>H73+I73+J73+K73</f>
        <v>60268</v>
      </c>
    </row>
    <row r="74" spans="1:12">
      <c r="A74" s="9" t="s">
        <v>563</v>
      </c>
      <c r="B74" s="9" t="s">
        <v>564</v>
      </c>
      <c r="C74" s="63">
        <v>20287.8</v>
      </c>
      <c r="D74" s="63"/>
      <c r="E74" s="63">
        <v>975</v>
      </c>
      <c r="F74" s="63">
        <f t="shared" ref="F74:F94" si="3">C74+D74</f>
        <v>20287.8</v>
      </c>
      <c r="G74" s="32"/>
      <c r="H74" s="63">
        <v>6763</v>
      </c>
      <c r="I74" s="63">
        <v>3381</v>
      </c>
      <c r="J74" s="63">
        <v>33813</v>
      </c>
      <c r="K74" s="64"/>
      <c r="L74" s="63">
        <f t="shared" ref="L74:L93" si="4">H74+I74+J74+K74</f>
        <v>43957</v>
      </c>
    </row>
    <row r="75" spans="1:12">
      <c r="A75" s="9" t="s">
        <v>565</v>
      </c>
      <c r="B75" s="9" t="s">
        <v>566</v>
      </c>
      <c r="C75" s="63">
        <v>17192.7</v>
      </c>
      <c r="D75" s="63"/>
      <c r="E75" s="63">
        <v>975</v>
      </c>
      <c r="F75" s="63">
        <f t="shared" si="3"/>
        <v>17192.7</v>
      </c>
      <c r="G75" s="32"/>
      <c r="H75" s="63">
        <v>5731</v>
      </c>
      <c r="I75" s="63">
        <v>2865</v>
      </c>
      <c r="J75" s="63">
        <v>28655</v>
      </c>
      <c r="K75" s="64"/>
      <c r="L75" s="63">
        <f t="shared" si="4"/>
        <v>37251</v>
      </c>
    </row>
    <row r="76" spans="1:12">
      <c r="A76" s="9" t="s">
        <v>567</v>
      </c>
      <c r="B76" s="9" t="s">
        <v>568</v>
      </c>
      <c r="C76" s="63">
        <v>17027.099999999999</v>
      </c>
      <c r="D76" s="63"/>
      <c r="E76" s="63">
        <v>975</v>
      </c>
      <c r="F76" s="63">
        <f t="shared" si="3"/>
        <v>17027.099999999999</v>
      </c>
      <c r="G76" s="32"/>
      <c r="H76" s="63">
        <v>5676</v>
      </c>
      <c r="I76" s="63">
        <v>2838</v>
      </c>
      <c r="J76" s="63">
        <v>28379</v>
      </c>
      <c r="K76" s="64"/>
      <c r="L76" s="63">
        <f t="shared" si="4"/>
        <v>36893</v>
      </c>
    </row>
    <row r="77" spans="1:12">
      <c r="A77" s="9" t="s">
        <v>569</v>
      </c>
      <c r="B77" s="9" t="s">
        <v>570</v>
      </c>
      <c r="C77" s="63">
        <v>16397.400000000001</v>
      </c>
      <c r="D77" s="63"/>
      <c r="E77" s="63">
        <v>975</v>
      </c>
      <c r="F77" s="63">
        <f t="shared" si="3"/>
        <v>16397.400000000001</v>
      </c>
      <c r="G77" s="32"/>
      <c r="H77" s="63">
        <v>5466</v>
      </c>
      <c r="I77" s="63">
        <v>2733</v>
      </c>
      <c r="J77" s="63">
        <v>27329</v>
      </c>
      <c r="K77" s="64"/>
      <c r="L77" s="63">
        <f t="shared" si="4"/>
        <v>35528</v>
      </c>
    </row>
    <row r="78" spans="1:12">
      <c r="A78" s="9" t="s">
        <v>571</v>
      </c>
      <c r="B78" s="9" t="s">
        <v>572</v>
      </c>
      <c r="C78" s="63">
        <v>15513.6</v>
      </c>
      <c r="D78" s="63"/>
      <c r="E78" s="63">
        <v>975</v>
      </c>
      <c r="F78" s="63">
        <f t="shared" si="3"/>
        <v>15513.6</v>
      </c>
      <c r="G78" s="32"/>
      <c r="H78" s="63">
        <v>5171</v>
      </c>
      <c r="I78" s="63">
        <v>2586</v>
      </c>
      <c r="J78" s="63">
        <v>25856</v>
      </c>
      <c r="K78" s="64"/>
      <c r="L78" s="63">
        <f t="shared" si="4"/>
        <v>33613</v>
      </c>
    </row>
    <row r="79" spans="1:12">
      <c r="A79" s="9" t="s">
        <v>573</v>
      </c>
      <c r="B79" s="9" t="s">
        <v>574</v>
      </c>
      <c r="C79" s="63">
        <v>14808.3</v>
      </c>
      <c r="D79" s="63"/>
      <c r="E79" s="63">
        <v>975</v>
      </c>
      <c r="F79" s="63">
        <f t="shared" si="3"/>
        <v>14808.3</v>
      </c>
      <c r="G79" s="32"/>
      <c r="H79" s="63">
        <v>4936</v>
      </c>
      <c r="I79" s="63">
        <v>2468</v>
      </c>
      <c r="J79" s="63">
        <v>24681</v>
      </c>
      <c r="K79" s="64"/>
      <c r="L79" s="63">
        <f t="shared" si="4"/>
        <v>32085</v>
      </c>
    </row>
    <row r="80" spans="1:12">
      <c r="A80" s="9" t="s">
        <v>575</v>
      </c>
      <c r="B80" s="9" t="s">
        <v>576</v>
      </c>
      <c r="C80" s="63">
        <v>13442.4</v>
      </c>
      <c r="D80" s="63"/>
      <c r="E80" s="63">
        <v>975</v>
      </c>
      <c r="F80" s="63">
        <f t="shared" si="3"/>
        <v>13442.4</v>
      </c>
      <c r="G80" s="32"/>
      <c r="H80" s="63">
        <v>4481</v>
      </c>
      <c r="I80" s="63">
        <v>2240</v>
      </c>
      <c r="J80" s="63">
        <v>22404</v>
      </c>
      <c r="K80" s="64"/>
      <c r="L80" s="63">
        <f t="shared" si="4"/>
        <v>29125</v>
      </c>
    </row>
    <row r="81" spans="1:12">
      <c r="A81" s="9" t="s">
        <v>577</v>
      </c>
      <c r="B81" s="9" t="s">
        <v>578</v>
      </c>
      <c r="C81" s="63">
        <v>13439.4</v>
      </c>
      <c r="D81" s="63"/>
      <c r="E81" s="63">
        <v>975</v>
      </c>
      <c r="F81" s="63">
        <f t="shared" si="3"/>
        <v>13439.4</v>
      </c>
      <c r="G81" s="32"/>
      <c r="H81" s="63">
        <v>4480</v>
      </c>
      <c r="I81" s="63">
        <v>2240</v>
      </c>
      <c r="J81" s="63">
        <v>22399</v>
      </c>
      <c r="K81" s="64"/>
      <c r="L81" s="63">
        <f t="shared" si="4"/>
        <v>29119</v>
      </c>
    </row>
    <row r="82" spans="1:12">
      <c r="A82" s="9" t="s">
        <v>579</v>
      </c>
      <c r="B82" s="9" t="s">
        <v>580</v>
      </c>
      <c r="C82" s="63">
        <v>12965</v>
      </c>
      <c r="D82" s="63"/>
      <c r="E82" s="63">
        <v>975</v>
      </c>
      <c r="F82" s="63">
        <f t="shared" si="3"/>
        <v>12965</v>
      </c>
      <c r="G82" s="32"/>
      <c r="H82" s="63">
        <v>4322</v>
      </c>
      <c r="I82" s="63">
        <v>2161</v>
      </c>
      <c r="J82" s="63">
        <v>21608</v>
      </c>
      <c r="K82" s="64"/>
      <c r="L82" s="63">
        <f t="shared" si="4"/>
        <v>28091</v>
      </c>
    </row>
    <row r="83" spans="1:12">
      <c r="A83" s="9" t="s">
        <v>581</v>
      </c>
      <c r="B83" s="9" t="s">
        <v>582</v>
      </c>
      <c r="C83" s="63">
        <v>12965</v>
      </c>
      <c r="D83" s="63"/>
      <c r="E83" s="63">
        <v>975</v>
      </c>
      <c r="F83" s="63">
        <f t="shared" si="3"/>
        <v>12965</v>
      </c>
      <c r="G83" s="32"/>
      <c r="H83" s="63">
        <v>4322</v>
      </c>
      <c r="I83" s="63">
        <v>2161</v>
      </c>
      <c r="J83" s="63">
        <v>21608</v>
      </c>
      <c r="K83" s="64"/>
      <c r="L83" s="63">
        <f t="shared" si="4"/>
        <v>28091</v>
      </c>
    </row>
    <row r="84" spans="1:12">
      <c r="A84" s="9" t="s">
        <v>583</v>
      </c>
      <c r="B84" s="9" t="s">
        <v>584</v>
      </c>
      <c r="C84" s="63">
        <v>11096.1</v>
      </c>
      <c r="D84" s="63"/>
      <c r="E84" s="63">
        <v>975</v>
      </c>
      <c r="F84" s="63">
        <f t="shared" si="3"/>
        <v>11096.1</v>
      </c>
      <c r="G84" s="32"/>
      <c r="H84" s="63">
        <v>3699</v>
      </c>
      <c r="I84" s="63">
        <v>1849</v>
      </c>
      <c r="J84" s="63">
        <v>18494</v>
      </c>
      <c r="K84" s="64"/>
      <c r="L84" s="63">
        <f t="shared" si="4"/>
        <v>24042</v>
      </c>
    </row>
    <row r="85" spans="1:12">
      <c r="A85" s="9" t="s">
        <v>585</v>
      </c>
      <c r="B85" s="9" t="s">
        <v>494</v>
      </c>
      <c r="C85" s="63">
        <v>10642.2</v>
      </c>
      <c r="D85" s="63"/>
      <c r="E85" s="63">
        <v>975</v>
      </c>
      <c r="F85" s="63">
        <f t="shared" si="3"/>
        <v>10642.2</v>
      </c>
      <c r="G85" s="32"/>
      <c r="H85" s="63">
        <v>3547</v>
      </c>
      <c r="I85" s="63">
        <v>1774</v>
      </c>
      <c r="J85" s="63">
        <v>17737</v>
      </c>
      <c r="K85" s="64"/>
      <c r="L85" s="63">
        <f t="shared" si="4"/>
        <v>23058</v>
      </c>
    </row>
    <row r="86" spans="1:12">
      <c r="A86" s="9" t="s">
        <v>586</v>
      </c>
      <c r="B86" s="9" t="s">
        <v>587</v>
      </c>
      <c r="C86" s="63">
        <v>10351.5</v>
      </c>
      <c r="D86" s="63"/>
      <c r="E86" s="63">
        <v>975</v>
      </c>
      <c r="F86" s="63">
        <f t="shared" si="3"/>
        <v>10351.5</v>
      </c>
      <c r="G86" s="32"/>
      <c r="H86" s="63">
        <v>3451</v>
      </c>
      <c r="I86" s="63">
        <v>1725</v>
      </c>
      <c r="J86" s="63">
        <v>17253</v>
      </c>
      <c r="K86" s="64"/>
      <c r="L86" s="63">
        <f t="shared" si="4"/>
        <v>22429</v>
      </c>
    </row>
    <row r="87" spans="1:12">
      <c r="A87" s="9" t="s">
        <v>588</v>
      </c>
      <c r="B87" s="9" t="s">
        <v>589</v>
      </c>
      <c r="C87" s="63">
        <v>10351.5</v>
      </c>
      <c r="D87" s="63"/>
      <c r="E87" s="63">
        <v>975</v>
      </c>
      <c r="F87" s="63">
        <f t="shared" si="3"/>
        <v>10351.5</v>
      </c>
      <c r="G87" s="32"/>
      <c r="H87" s="63">
        <v>3451</v>
      </c>
      <c r="I87" s="63">
        <v>1725</v>
      </c>
      <c r="J87" s="63">
        <v>17253</v>
      </c>
      <c r="K87" s="64"/>
      <c r="L87" s="63">
        <f t="shared" si="4"/>
        <v>22429</v>
      </c>
    </row>
    <row r="88" spans="1:12">
      <c r="A88" s="9" t="s">
        <v>590</v>
      </c>
      <c r="B88" s="9" t="s">
        <v>591</v>
      </c>
      <c r="C88" s="63">
        <v>10351.5</v>
      </c>
      <c r="D88" s="63"/>
      <c r="E88" s="63">
        <v>975</v>
      </c>
      <c r="F88" s="63">
        <f t="shared" si="3"/>
        <v>10351.5</v>
      </c>
      <c r="G88" s="32"/>
      <c r="H88" s="63">
        <v>3451</v>
      </c>
      <c r="I88" s="63">
        <v>1725</v>
      </c>
      <c r="J88" s="63">
        <v>17253</v>
      </c>
      <c r="K88" s="64"/>
      <c r="L88" s="63">
        <f t="shared" si="4"/>
        <v>22429</v>
      </c>
    </row>
    <row r="89" spans="1:12">
      <c r="A89" s="9" t="s">
        <v>592</v>
      </c>
      <c r="B89" s="9" t="s">
        <v>593</v>
      </c>
      <c r="C89" s="63">
        <v>10287.9</v>
      </c>
      <c r="D89" s="63"/>
      <c r="E89" s="63">
        <v>975</v>
      </c>
      <c r="F89" s="63">
        <f t="shared" si="3"/>
        <v>10287.9</v>
      </c>
      <c r="G89" s="32"/>
      <c r="H89" s="63">
        <v>3429</v>
      </c>
      <c r="I89" s="63">
        <v>1715</v>
      </c>
      <c r="J89" s="63">
        <v>17147</v>
      </c>
      <c r="K89" s="64"/>
      <c r="L89" s="63">
        <f t="shared" si="4"/>
        <v>22291</v>
      </c>
    </row>
    <row r="90" spans="1:12">
      <c r="A90" s="9" t="s">
        <v>594</v>
      </c>
      <c r="B90" s="9" t="s">
        <v>595</v>
      </c>
      <c r="C90" s="63">
        <v>9823.2000000000007</v>
      </c>
      <c r="D90" s="63"/>
      <c r="E90" s="63">
        <v>975</v>
      </c>
      <c r="F90" s="63">
        <f t="shared" si="3"/>
        <v>9823.2000000000007</v>
      </c>
      <c r="G90" s="32"/>
      <c r="H90" s="63">
        <v>3274</v>
      </c>
      <c r="I90" s="63">
        <v>1637</v>
      </c>
      <c r="J90" s="63">
        <v>16372</v>
      </c>
      <c r="K90" s="64"/>
      <c r="L90" s="63">
        <f t="shared" si="4"/>
        <v>21283</v>
      </c>
    </row>
    <row r="91" spans="1:12">
      <c r="A91" s="9" t="s">
        <v>596</v>
      </c>
      <c r="B91" s="9" t="s">
        <v>597</v>
      </c>
      <c r="C91" s="63">
        <v>9823.2000000000007</v>
      </c>
      <c r="D91" s="63"/>
      <c r="E91" s="63">
        <v>975</v>
      </c>
      <c r="F91" s="63">
        <f t="shared" si="3"/>
        <v>9823.2000000000007</v>
      </c>
      <c r="G91" s="32"/>
      <c r="H91" s="63">
        <v>3274</v>
      </c>
      <c r="I91" s="63">
        <v>1637</v>
      </c>
      <c r="J91" s="63">
        <v>16372</v>
      </c>
      <c r="K91" s="64"/>
      <c r="L91" s="63">
        <f t="shared" si="4"/>
        <v>21283</v>
      </c>
    </row>
    <row r="92" spans="1:12">
      <c r="A92" s="9" t="s">
        <v>598</v>
      </c>
      <c r="B92" s="9" t="s">
        <v>599</v>
      </c>
      <c r="C92" s="63">
        <v>9823.2000000000007</v>
      </c>
      <c r="D92" s="63"/>
      <c r="E92" s="63">
        <v>975</v>
      </c>
      <c r="F92" s="63">
        <f t="shared" si="3"/>
        <v>9823.2000000000007</v>
      </c>
      <c r="G92" s="32"/>
      <c r="H92" s="63">
        <v>3274</v>
      </c>
      <c r="I92" s="63">
        <v>1637</v>
      </c>
      <c r="J92" s="63">
        <v>16372</v>
      </c>
      <c r="K92" s="64"/>
      <c r="L92" s="63">
        <f t="shared" si="4"/>
        <v>21283</v>
      </c>
    </row>
    <row r="93" spans="1:12">
      <c r="A93" s="9" t="s">
        <v>600</v>
      </c>
      <c r="B93" s="9" t="s">
        <v>601</v>
      </c>
      <c r="C93" s="63">
        <v>9798</v>
      </c>
      <c r="D93" s="63"/>
      <c r="E93" s="63">
        <v>975</v>
      </c>
      <c r="F93" s="63">
        <f t="shared" si="3"/>
        <v>9798</v>
      </c>
      <c r="G93" s="32"/>
      <c r="H93" s="63">
        <v>3266</v>
      </c>
      <c r="I93" s="63">
        <v>1633</v>
      </c>
      <c r="J93" s="63">
        <v>16330</v>
      </c>
      <c r="K93" s="64"/>
      <c r="L93" s="63">
        <f t="shared" si="4"/>
        <v>21229</v>
      </c>
    </row>
    <row r="94" spans="1:12">
      <c r="A94" s="9" t="s">
        <v>602</v>
      </c>
      <c r="B94" s="9" t="s">
        <v>603</v>
      </c>
      <c r="C94" s="63">
        <v>23406.9</v>
      </c>
      <c r="D94" s="63"/>
      <c r="E94" s="63"/>
      <c r="F94" s="63">
        <f t="shared" si="3"/>
        <v>23406.9</v>
      </c>
      <c r="G94" s="32"/>
      <c r="H94" s="63">
        <f>C94/30*10</f>
        <v>7802.3</v>
      </c>
      <c r="I94" s="63">
        <f>C94/30*5</f>
        <v>3901.15</v>
      </c>
      <c r="J94" s="63">
        <v>39012</v>
      </c>
      <c r="K94" s="64"/>
      <c r="L94" s="63">
        <f>H94+I94+J94+K94</f>
        <v>50715.45</v>
      </c>
    </row>
    <row r="95" spans="1:12" ht="15.75" hidden="1" thickBot="1">
      <c r="A95" s="49"/>
      <c r="B95" s="50"/>
      <c r="C95" s="51"/>
      <c r="D95" s="52"/>
      <c r="E95" s="57"/>
      <c r="F95" s="51"/>
      <c r="G95" s="53"/>
      <c r="H95" s="58"/>
      <c r="I95" s="51"/>
      <c r="J95" s="51"/>
      <c r="K95" s="55"/>
      <c r="L95" s="51"/>
    </row>
    <row r="96" spans="1:12" ht="15.75" hidden="1" thickBot="1">
      <c r="A96" s="49"/>
      <c r="B96" s="50"/>
      <c r="C96" s="51"/>
      <c r="D96" s="52"/>
      <c r="E96" s="57"/>
      <c r="F96" s="51"/>
      <c r="G96" s="53"/>
      <c r="H96" s="58"/>
      <c r="I96" s="51"/>
      <c r="J96" s="51"/>
      <c r="K96" s="55"/>
      <c r="L96" s="51"/>
    </row>
    <row r="97" spans="1:12" ht="15.75" hidden="1" thickBot="1">
      <c r="A97" s="49"/>
      <c r="B97" s="50"/>
      <c r="C97" s="51"/>
      <c r="D97" s="52"/>
      <c r="E97" s="57"/>
      <c r="F97" s="51"/>
      <c r="G97" s="53"/>
      <c r="H97" s="58"/>
      <c r="I97" s="51"/>
      <c r="J97" s="51"/>
      <c r="K97" s="55"/>
      <c r="L97" s="51"/>
    </row>
    <row r="98" spans="1:12" ht="15.75" hidden="1" thickBot="1">
      <c r="A98" s="49"/>
      <c r="B98" s="50"/>
      <c r="C98" s="51"/>
      <c r="D98" s="52"/>
      <c r="E98" s="57"/>
      <c r="F98" s="51"/>
      <c r="G98" s="53"/>
      <c r="H98" s="58"/>
      <c r="I98" s="51"/>
      <c r="J98" s="51"/>
      <c r="K98" s="55"/>
      <c r="L98" s="51"/>
    </row>
    <row r="99" spans="1:12" ht="15.75" hidden="1" thickBot="1">
      <c r="A99" s="49"/>
      <c r="B99" s="50"/>
      <c r="C99" s="51"/>
      <c r="D99" s="52"/>
      <c r="E99" s="57"/>
      <c r="F99" s="51"/>
      <c r="G99" s="53"/>
      <c r="H99" s="58"/>
      <c r="I99" s="51"/>
      <c r="J99" s="51"/>
      <c r="K99" s="55"/>
      <c r="L99" s="51"/>
    </row>
    <row r="100" spans="1:12" ht="15.75" hidden="1" thickBot="1">
      <c r="A100" s="49"/>
      <c r="B100" s="50"/>
      <c r="C100" s="51"/>
      <c r="D100" s="52"/>
      <c r="E100" s="57"/>
      <c r="F100" s="51"/>
      <c r="G100" s="53"/>
      <c r="H100" s="58"/>
      <c r="I100" s="51"/>
      <c r="J100" s="51"/>
      <c r="K100" s="55"/>
      <c r="L100" s="51"/>
    </row>
    <row r="101" spans="1:12" ht="15.75" hidden="1" thickBot="1">
      <c r="A101" s="49"/>
      <c r="B101" s="50"/>
      <c r="C101" s="51"/>
      <c r="D101" s="52"/>
      <c r="E101" s="57"/>
      <c r="F101" s="51"/>
      <c r="G101" s="53"/>
      <c r="H101" s="58"/>
      <c r="I101" s="51"/>
      <c r="J101" s="51"/>
      <c r="K101" s="55"/>
      <c r="L101" s="51"/>
    </row>
    <row r="102" spans="1:12" ht="15.75" hidden="1" thickBot="1">
      <c r="A102" s="49"/>
      <c r="B102" s="50"/>
      <c r="C102" s="51"/>
      <c r="D102" s="52"/>
      <c r="E102" s="57"/>
      <c r="F102" s="51"/>
      <c r="G102" s="53"/>
      <c r="H102" s="58"/>
      <c r="I102" s="51"/>
      <c r="J102" s="51"/>
      <c r="K102" s="55"/>
      <c r="L102" s="51"/>
    </row>
    <row r="103" spans="1:12" ht="15.75" hidden="1" thickBot="1">
      <c r="A103" s="49"/>
      <c r="B103" s="50"/>
      <c r="C103" s="51"/>
      <c r="D103" s="52"/>
      <c r="E103" s="57"/>
      <c r="F103" s="51"/>
      <c r="G103" s="53"/>
      <c r="H103" s="58"/>
      <c r="I103" s="51"/>
      <c r="J103" s="51"/>
      <c r="K103" s="55"/>
      <c r="L103" s="51"/>
    </row>
    <row r="104" spans="1:12" ht="15.75" hidden="1" thickBot="1">
      <c r="A104" s="49"/>
      <c r="B104" s="50"/>
      <c r="C104" s="51"/>
      <c r="D104" s="52"/>
      <c r="E104" s="57"/>
      <c r="F104" s="51"/>
      <c r="G104" s="53"/>
      <c r="H104" s="58"/>
      <c r="I104" s="51"/>
      <c r="J104" s="51"/>
      <c r="K104" s="55"/>
      <c r="L104" s="51"/>
    </row>
    <row r="105" spans="1:12" ht="15.75" hidden="1" thickBot="1">
      <c r="A105" s="49"/>
      <c r="B105" s="50"/>
      <c r="C105" s="51"/>
      <c r="D105" s="52"/>
      <c r="E105" s="57"/>
      <c r="F105" s="51"/>
      <c r="G105" s="53"/>
      <c r="H105" s="58"/>
      <c r="I105" s="51"/>
      <c r="J105" s="51"/>
      <c r="K105" s="55"/>
      <c r="L105" s="51"/>
    </row>
    <row r="106" spans="1:12" ht="15.75" hidden="1" thickBot="1">
      <c r="A106" s="49"/>
      <c r="B106" s="50"/>
      <c r="C106" s="51"/>
      <c r="D106" s="52"/>
      <c r="E106" s="57"/>
      <c r="F106" s="51"/>
      <c r="G106" s="53"/>
      <c r="H106" s="58"/>
      <c r="I106" s="51"/>
      <c r="J106" s="51"/>
      <c r="K106" s="55"/>
      <c r="L106" s="51"/>
    </row>
    <row r="107" spans="1:12" ht="15.75" hidden="1" thickBot="1">
      <c r="A107" s="49"/>
      <c r="B107" s="50"/>
      <c r="C107" s="51"/>
      <c r="D107" s="52"/>
      <c r="E107" s="57"/>
      <c r="F107" s="51"/>
      <c r="G107" s="53"/>
      <c r="H107" s="58"/>
      <c r="I107" s="51"/>
      <c r="J107" s="51"/>
      <c r="K107" s="55"/>
      <c r="L107" s="51"/>
    </row>
    <row r="108" spans="1:12" ht="15.75" hidden="1" thickBot="1">
      <c r="A108" s="49"/>
      <c r="B108" s="50"/>
      <c r="C108" s="51"/>
      <c r="D108" s="52"/>
      <c r="E108" s="57"/>
      <c r="F108" s="51"/>
      <c r="G108" s="53"/>
      <c r="H108" s="58"/>
      <c r="I108" s="51"/>
      <c r="J108" s="51"/>
      <c r="K108" s="55"/>
      <c r="L108" s="51"/>
    </row>
    <row r="109" spans="1:12" ht="15.75" hidden="1" thickBot="1">
      <c r="A109" s="49"/>
      <c r="B109" s="50"/>
      <c r="C109" s="51"/>
      <c r="D109" s="52"/>
      <c r="E109" s="57"/>
      <c r="F109" s="51"/>
      <c r="G109" s="53"/>
      <c r="H109" s="58"/>
      <c r="I109" s="51"/>
      <c r="J109" s="51"/>
      <c r="K109" s="55"/>
      <c r="L109" s="51"/>
    </row>
    <row r="110" spans="1:12" ht="15.75" hidden="1" thickBot="1">
      <c r="A110" s="49"/>
      <c r="B110" s="50"/>
      <c r="C110" s="51"/>
      <c r="D110" s="52"/>
      <c r="E110" s="57"/>
      <c r="F110" s="51"/>
      <c r="G110" s="53"/>
      <c r="H110" s="58"/>
      <c r="I110" s="51"/>
      <c r="J110" s="51"/>
      <c r="K110" s="55"/>
      <c r="L110" s="51"/>
    </row>
    <row r="111" spans="1:12" ht="15.75" hidden="1" thickBot="1">
      <c r="A111" s="49"/>
      <c r="B111" s="50"/>
      <c r="C111" s="51"/>
      <c r="D111" s="52"/>
      <c r="E111" s="57"/>
      <c r="F111" s="51"/>
      <c r="G111" s="53"/>
      <c r="H111" s="58"/>
      <c r="I111" s="51"/>
      <c r="J111" s="51"/>
      <c r="K111" s="55"/>
      <c r="L111" s="51"/>
    </row>
    <row r="112" spans="1:12" ht="15.75" hidden="1" thickBot="1">
      <c r="A112" s="49"/>
      <c r="B112" s="50"/>
      <c r="C112" s="51"/>
      <c r="D112" s="52"/>
      <c r="E112" s="57"/>
      <c r="F112" s="51"/>
      <c r="G112" s="53"/>
      <c r="H112" s="58"/>
      <c r="I112" s="51"/>
      <c r="J112" s="51"/>
      <c r="K112" s="55"/>
      <c r="L112" s="51"/>
    </row>
    <row r="113" spans="1:12" ht="15.75" hidden="1" thickBot="1">
      <c r="A113" s="49"/>
      <c r="B113" s="50"/>
      <c r="C113" s="51"/>
      <c r="D113" s="52"/>
      <c r="E113" s="57"/>
      <c r="F113" s="51"/>
      <c r="G113" s="53"/>
      <c r="H113" s="58"/>
      <c r="I113" s="51"/>
      <c r="J113" s="51"/>
      <c r="K113" s="55"/>
      <c r="L113" s="51"/>
    </row>
    <row r="114" spans="1:12" ht="15.75" hidden="1" thickBot="1">
      <c r="A114" s="49"/>
      <c r="B114" s="50"/>
      <c r="C114" s="51"/>
      <c r="D114" s="52"/>
      <c r="E114" s="57"/>
      <c r="F114" s="51"/>
      <c r="G114" s="53"/>
      <c r="H114" s="58"/>
      <c r="I114" s="51"/>
      <c r="J114" s="51"/>
      <c r="K114" s="55"/>
      <c r="L114" s="51"/>
    </row>
    <row r="115" spans="1:12" ht="15.75" hidden="1" thickBot="1">
      <c r="A115" s="49"/>
      <c r="B115" s="50"/>
      <c r="C115" s="51"/>
      <c r="D115" s="52"/>
      <c r="E115" s="57"/>
      <c r="F115" s="51"/>
      <c r="G115" s="53"/>
      <c r="H115" s="58"/>
      <c r="I115" s="51"/>
      <c r="J115" s="51"/>
      <c r="K115" s="55"/>
      <c r="L115" s="51"/>
    </row>
    <row r="116" spans="1:12" ht="15.75" hidden="1" thickBot="1">
      <c r="A116" s="49"/>
      <c r="B116" s="50"/>
      <c r="C116" s="51"/>
      <c r="D116" s="52"/>
      <c r="E116" s="57"/>
      <c r="F116" s="51"/>
      <c r="G116" s="53"/>
      <c r="H116" s="58"/>
      <c r="I116" s="51"/>
      <c r="J116" s="51"/>
      <c r="K116" s="55"/>
      <c r="L116" s="51"/>
    </row>
    <row r="117" spans="1:12" ht="15.75" hidden="1" thickBot="1">
      <c r="A117" s="49"/>
      <c r="B117" s="50"/>
      <c r="C117" s="51"/>
      <c r="D117" s="52"/>
      <c r="E117" s="57"/>
      <c r="F117" s="51"/>
      <c r="G117" s="53"/>
      <c r="H117" s="58"/>
      <c r="I117" s="51"/>
      <c r="J117" s="51"/>
      <c r="K117" s="55"/>
      <c r="L117" s="51"/>
    </row>
    <row r="118" spans="1:12" ht="15.75" hidden="1" thickBot="1">
      <c r="A118" s="49"/>
      <c r="B118" s="50"/>
      <c r="C118" s="51"/>
      <c r="D118" s="52"/>
      <c r="E118" s="57"/>
      <c r="F118" s="51"/>
      <c r="G118" s="53"/>
      <c r="H118" s="58"/>
      <c r="I118" s="51"/>
      <c r="J118" s="51"/>
      <c r="K118" s="55"/>
      <c r="L118" s="51"/>
    </row>
    <row r="119" spans="1:12" ht="15.75" hidden="1" thickBot="1">
      <c r="A119" s="49"/>
      <c r="B119" s="50"/>
      <c r="C119" s="51"/>
      <c r="D119" s="52"/>
      <c r="E119" s="57"/>
      <c r="F119" s="51"/>
      <c r="G119" s="53"/>
      <c r="H119" s="58"/>
      <c r="I119" s="51"/>
      <c r="J119" s="51"/>
      <c r="K119" s="55"/>
      <c r="L119" s="51"/>
    </row>
    <row r="120" spans="1:12" ht="15.75" hidden="1" thickBot="1">
      <c r="A120" s="49"/>
      <c r="B120" s="50"/>
      <c r="C120" s="51"/>
      <c r="D120" s="52"/>
      <c r="E120" s="57"/>
      <c r="F120" s="51"/>
      <c r="G120" s="53"/>
      <c r="H120" s="58"/>
      <c r="I120" s="51"/>
      <c r="J120" s="51"/>
      <c r="K120" s="55"/>
      <c r="L120" s="51"/>
    </row>
    <row r="121" spans="1:12" ht="15.75" hidden="1" thickBot="1">
      <c r="A121" s="49"/>
      <c r="B121" s="50"/>
      <c r="C121" s="51"/>
      <c r="D121" s="52"/>
      <c r="E121" s="57"/>
      <c r="F121" s="51"/>
      <c r="G121" s="53"/>
      <c r="H121" s="58"/>
      <c r="I121" s="51"/>
      <c r="J121" s="51"/>
      <c r="K121" s="55"/>
      <c r="L121" s="51"/>
    </row>
    <row r="122" spans="1:12" ht="15.75" hidden="1" thickBot="1">
      <c r="A122" s="49"/>
      <c r="B122" s="50"/>
      <c r="C122" s="51"/>
      <c r="D122" s="52"/>
      <c r="E122" s="57"/>
      <c r="F122" s="51"/>
      <c r="G122" s="53"/>
      <c r="H122" s="58"/>
      <c r="I122" s="51"/>
      <c r="J122" s="51"/>
      <c r="K122" s="55"/>
      <c r="L122" s="51"/>
    </row>
    <row r="123" spans="1:12" ht="15.75" hidden="1" thickBot="1">
      <c r="A123" s="49"/>
      <c r="B123" s="50"/>
      <c r="C123" s="51"/>
      <c r="D123" s="52"/>
      <c r="E123" s="57"/>
      <c r="F123" s="51"/>
      <c r="G123" s="53"/>
      <c r="H123" s="58"/>
      <c r="I123" s="51"/>
      <c r="J123" s="51"/>
      <c r="K123" s="55"/>
      <c r="L123" s="51"/>
    </row>
    <row r="124" spans="1:12" ht="15.75" hidden="1" thickBot="1">
      <c r="A124" s="49"/>
      <c r="B124" s="50"/>
      <c r="C124" s="51"/>
      <c r="D124" s="52"/>
      <c r="E124" s="57"/>
      <c r="F124" s="51"/>
      <c r="G124" s="53"/>
      <c r="H124" s="58"/>
      <c r="I124" s="51"/>
      <c r="J124" s="51"/>
      <c r="K124" s="55"/>
      <c r="L124" s="51"/>
    </row>
    <row r="125" spans="1:12" ht="15.75" hidden="1" thickBot="1">
      <c r="A125" s="49"/>
      <c r="B125" s="50"/>
      <c r="C125" s="51"/>
      <c r="D125" s="52"/>
      <c r="E125" s="57"/>
      <c r="F125" s="51"/>
      <c r="G125" s="53"/>
      <c r="H125" s="58"/>
      <c r="I125" s="51"/>
      <c r="J125" s="51"/>
      <c r="K125" s="55"/>
      <c r="L125" s="51"/>
    </row>
    <row r="126" spans="1:12" ht="15.75" hidden="1" thickBot="1">
      <c r="A126" s="49"/>
      <c r="B126" s="50"/>
      <c r="C126" s="51"/>
      <c r="D126" s="52"/>
      <c r="E126" s="57"/>
      <c r="F126" s="51"/>
      <c r="G126" s="53"/>
      <c r="H126" s="58"/>
      <c r="I126" s="51"/>
      <c r="J126" s="51"/>
      <c r="K126" s="55"/>
      <c r="L126" s="51"/>
    </row>
    <row r="127" spans="1:12" ht="15.75" hidden="1" thickBot="1">
      <c r="A127" s="49"/>
      <c r="B127" s="50"/>
      <c r="C127" s="51"/>
      <c r="D127" s="52"/>
      <c r="E127" s="57"/>
      <c r="F127" s="51"/>
      <c r="G127" s="53"/>
      <c r="H127" s="58"/>
      <c r="I127" s="51"/>
      <c r="J127" s="51"/>
      <c r="K127" s="55"/>
      <c r="L127" s="51"/>
    </row>
    <row r="128" spans="1:12" ht="15.75" hidden="1" thickBot="1">
      <c r="A128" s="49"/>
      <c r="B128" s="50"/>
      <c r="C128" s="51"/>
      <c r="D128" s="52"/>
      <c r="E128" s="57"/>
      <c r="F128" s="51"/>
      <c r="G128" s="53"/>
      <c r="H128" s="58"/>
      <c r="I128" s="51"/>
      <c r="J128" s="51"/>
      <c r="K128" s="55"/>
      <c r="L128" s="51"/>
    </row>
    <row r="129" spans="1:12" ht="15.75" hidden="1" thickBot="1">
      <c r="A129" s="49"/>
      <c r="B129" s="50"/>
      <c r="C129" s="51"/>
      <c r="D129" s="52"/>
      <c r="E129" s="57"/>
      <c r="F129" s="51"/>
      <c r="G129" s="53"/>
      <c r="H129" s="58"/>
      <c r="I129" s="51"/>
      <c r="J129" s="51"/>
      <c r="K129" s="55"/>
      <c r="L129" s="51"/>
    </row>
    <row r="130" spans="1:12" ht="15.75" hidden="1" thickBot="1">
      <c r="A130" s="49"/>
      <c r="B130" s="50"/>
      <c r="C130" s="51"/>
      <c r="D130" s="52"/>
      <c r="E130" s="57"/>
      <c r="F130" s="51"/>
      <c r="G130" s="53"/>
      <c r="H130" s="58"/>
      <c r="I130" s="51"/>
      <c r="J130" s="51"/>
      <c r="K130" s="55"/>
      <c r="L130" s="51"/>
    </row>
    <row r="131" spans="1:12" ht="15.75" hidden="1" thickBot="1">
      <c r="A131" s="49"/>
      <c r="B131" s="50"/>
      <c r="C131" s="51"/>
      <c r="D131" s="52"/>
      <c r="E131" s="57"/>
      <c r="F131" s="51"/>
      <c r="G131" s="53"/>
      <c r="H131" s="58"/>
      <c r="I131" s="51"/>
      <c r="J131" s="51"/>
      <c r="K131" s="55"/>
      <c r="L131" s="51"/>
    </row>
    <row r="132" spans="1:12" ht="15.75" hidden="1" thickBot="1">
      <c r="A132" s="49"/>
      <c r="B132" s="50"/>
      <c r="C132" s="51"/>
      <c r="D132" s="52"/>
      <c r="E132" s="57"/>
      <c r="F132" s="51"/>
      <c r="G132" s="53"/>
      <c r="H132" s="58"/>
      <c r="I132" s="51"/>
      <c r="J132" s="51"/>
      <c r="K132" s="55"/>
      <c r="L132" s="51"/>
    </row>
    <row r="133" spans="1:12" ht="15.75" hidden="1" thickBot="1">
      <c r="A133" s="49"/>
      <c r="B133" s="50"/>
      <c r="C133" s="51"/>
      <c r="D133" s="52"/>
      <c r="E133" s="57"/>
      <c r="F133" s="51"/>
      <c r="G133" s="53"/>
      <c r="H133" s="58"/>
      <c r="I133" s="51"/>
      <c r="J133" s="51"/>
      <c r="K133" s="55"/>
      <c r="L133" s="51"/>
    </row>
    <row r="134" spans="1:12" ht="15.75" hidden="1" thickBot="1">
      <c r="A134" s="49"/>
      <c r="B134" s="50"/>
      <c r="C134" s="51"/>
      <c r="D134" s="52"/>
      <c r="E134" s="57"/>
      <c r="F134" s="51"/>
      <c r="G134" s="53"/>
      <c r="H134" s="58"/>
      <c r="I134" s="51"/>
      <c r="J134" s="51"/>
      <c r="K134" s="55"/>
      <c r="L134" s="51"/>
    </row>
    <row r="135" spans="1:12" ht="15.75" hidden="1" thickBot="1">
      <c r="A135" s="49"/>
      <c r="B135" s="50"/>
      <c r="C135" s="51"/>
      <c r="D135" s="52"/>
      <c r="E135" s="57"/>
      <c r="F135" s="51"/>
      <c r="G135" s="53"/>
      <c r="H135" s="58"/>
      <c r="I135" s="51"/>
      <c r="J135" s="51"/>
      <c r="K135" s="55"/>
      <c r="L135" s="51"/>
    </row>
    <row r="136" spans="1:12" ht="15.75" hidden="1" thickBot="1">
      <c r="A136" s="49"/>
      <c r="B136" s="50"/>
      <c r="C136" s="51"/>
      <c r="D136" s="52"/>
      <c r="E136" s="57"/>
      <c r="F136" s="51"/>
      <c r="G136" s="53"/>
      <c r="H136" s="58"/>
      <c r="I136" s="51"/>
      <c r="J136" s="51"/>
      <c r="K136" s="55"/>
      <c r="L136" s="51"/>
    </row>
    <row r="137" spans="1:12" ht="15.75" hidden="1" thickBot="1">
      <c r="A137" s="49"/>
      <c r="B137" s="50"/>
      <c r="C137" s="51"/>
      <c r="D137" s="52"/>
      <c r="E137" s="57"/>
      <c r="F137" s="51"/>
      <c r="G137" s="53"/>
      <c r="H137" s="58"/>
      <c r="I137" s="51"/>
      <c r="J137" s="51"/>
      <c r="K137" s="55"/>
      <c r="L137" s="51"/>
    </row>
    <row r="138" spans="1:12" ht="15.75" hidden="1" thickBot="1">
      <c r="A138" s="49"/>
      <c r="B138" s="50"/>
      <c r="C138" s="51"/>
      <c r="D138" s="52"/>
      <c r="E138" s="57"/>
      <c r="F138" s="51"/>
      <c r="G138" s="53"/>
      <c r="H138" s="58"/>
      <c r="I138" s="51"/>
      <c r="J138" s="51"/>
      <c r="K138" s="55"/>
      <c r="L138" s="51"/>
    </row>
    <row r="139" spans="1:12" ht="15.75" hidden="1" thickBot="1">
      <c r="A139" s="49"/>
      <c r="B139" s="50"/>
      <c r="C139" s="51"/>
      <c r="D139" s="52"/>
      <c r="E139" s="57"/>
      <c r="F139" s="51"/>
      <c r="G139" s="53"/>
      <c r="H139" s="58"/>
      <c r="I139" s="51"/>
      <c r="J139" s="51"/>
      <c r="K139" s="55"/>
      <c r="L139" s="51"/>
    </row>
    <row r="140" spans="1:12" ht="15.75" hidden="1" thickBot="1">
      <c r="A140" s="49"/>
      <c r="B140" s="50"/>
      <c r="C140" s="51"/>
      <c r="D140" s="52"/>
      <c r="E140" s="57"/>
      <c r="F140" s="51"/>
      <c r="G140" s="53"/>
      <c r="H140" s="58"/>
      <c r="I140" s="51"/>
      <c r="J140" s="51"/>
      <c r="K140" s="55"/>
      <c r="L140" s="51"/>
    </row>
    <row r="141" spans="1:12" ht="15.75" hidden="1" thickBot="1">
      <c r="A141" s="49"/>
      <c r="B141" s="50"/>
      <c r="C141" s="51"/>
      <c r="D141" s="52"/>
      <c r="E141" s="57"/>
      <c r="F141" s="51"/>
      <c r="G141" s="53"/>
      <c r="H141" s="58"/>
      <c r="I141" s="51"/>
      <c r="J141" s="51"/>
      <c r="K141" s="55"/>
      <c r="L141" s="51"/>
    </row>
    <row r="142" spans="1:12" ht="15.75" hidden="1" thickBot="1">
      <c r="A142" s="49"/>
      <c r="B142" s="50"/>
      <c r="C142" s="51"/>
      <c r="D142" s="52"/>
      <c r="E142" s="57"/>
      <c r="F142" s="51"/>
      <c r="G142" s="53"/>
      <c r="H142" s="58"/>
      <c r="I142" s="51"/>
      <c r="J142" s="51"/>
      <c r="K142" s="55"/>
      <c r="L142" s="51"/>
    </row>
    <row r="143" spans="1:12" ht="15.75" hidden="1" thickBot="1">
      <c r="A143" s="49"/>
      <c r="B143" s="50"/>
      <c r="C143" s="51"/>
      <c r="D143" s="52"/>
      <c r="E143" s="57"/>
      <c r="F143" s="51"/>
      <c r="G143" s="53"/>
      <c r="H143" s="58"/>
      <c r="I143" s="51"/>
      <c r="J143" s="51"/>
      <c r="K143" s="55"/>
      <c r="L143" s="51"/>
    </row>
    <row r="144" spans="1:12" ht="15.75" hidden="1" thickBot="1">
      <c r="A144" s="49"/>
      <c r="B144" s="50"/>
      <c r="C144" s="51"/>
      <c r="D144" s="52"/>
      <c r="E144" s="57"/>
      <c r="F144" s="51"/>
      <c r="G144" s="53"/>
      <c r="H144" s="58"/>
      <c r="I144" s="51"/>
      <c r="J144" s="51"/>
      <c r="K144" s="55"/>
      <c r="L144" s="51"/>
    </row>
    <row r="145" spans="1:12" ht="15.75" hidden="1" thickBot="1">
      <c r="A145" s="49"/>
      <c r="B145" s="50"/>
      <c r="C145" s="51"/>
      <c r="D145" s="52"/>
      <c r="E145" s="57"/>
      <c r="F145" s="51"/>
      <c r="G145" s="53"/>
      <c r="H145" s="58"/>
      <c r="I145" s="51"/>
      <c r="J145" s="51"/>
      <c r="K145" s="55"/>
      <c r="L145" s="51"/>
    </row>
    <row r="146" spans="1:12" ht="15.75" hidden="1" thickBot="1">
      <c r="A146" s="49"/>
      <c r="B146" s="50"/>
      <c r="C146" s="51"/>
      <c r="D146" s="52"/>
      <c r="E146" s="57"/>
      <c r="F146" s="51"/>
      <c r="G146" s="53"/>
      <c r="H146" s="58"/>
      <c r="I146" s="51"/>
      <c r="J146" s="51"/>
      <c r="K146" s="55"/>
      <c r="L146" s="51"/>
    </row>
    <row r="147" spans="1:12" ht="15.75" hidden="1" thickBot="1">
      <c r="A147" s="49"/>
      <c r="B147" s="50"/>
      <c r="C147" s="51"/>
      <c r="D147" s="52"/>
      <c r="E147" s="57"/>
      <c r="F147" s="51"/>
      <c r="G147" s="53"/>
      <c r="H147" s="58"/>
      <c r="I147" s="51"/>
      <c r="J147" s="51"/>
      <c r="K147" s="55"/>
      <c r="L147" s="51"/>
    </row>
    <row r="148" spans="1:12" ht="15.75" hidden="1" thickBot="1">
      <c r="A148" s="49"/>
      <c r="B148" s="50"/>
      <c r="C148" s="51"/>
      <c r="D148" s="52"/>
      <c r="E148" s="57"/>
      <c r="F148" s="51"/>
      <c r="G148" s="53"/>
      <c r="H148" s="58"/>
      <c r="I148" s="51"/>
      <c r="J148" s="51"/>
      <c r="K148" s="55"/>
      <c r="L148" s="51"/>
    </row>
    <row r="149" spans="1:12" ht="15.75" hidden="1" thickBot="1">
      <c r="A149" s="49"/>
      <c r="B149" s="50"/>
      <c r="C149" s="51"/>
      <c r="D149" s="52"/>
      <c r="E149" s="57"/>
      <c r="F149" s="51"/>
      <c r="G149" s="53"/>
      <c r="H149" s="58"/>
      <c r="I149" s="51"/>
      <c r="J149" s="51"/>
      <c r="K149" s="55"/>
      <c r="L149" s="51"/>
    </row>
    <row r="150" spans="1:12" ht="15.75" hidden="1" thickBot="1">
      <c r="A150" s="49"/>
      <c r="B150" s="50"/>
      <c r="C150" s="51"/>
      <c r="D150" s="52"/>
      <c r="E150" s="57"/>
      <c r="F150" s="51"/>
      <c r="G150" s="53"/>
      <c r="H150" s="58"/>
      <c r="I150" s="51"/>
      <c r="J150" s="51"/>
      <c r="K150" s="55"/>
      <c r="L150" s="51"/>
    </row>
    <row r="151" spans="1:12" ht="15.75" hidden="1" thickBot="1">
      <c r="A151" s="49"/>
      <c r="B151" s="50"/>
      <c r="C151" s="51"/>
      <c r="D151" s="52"/>
      <c r="E151" s="57"/>
      <c r="F151" s="51"/>
      <c r="G151" s="53"/>
      <c r="H151" s="58"/>
      <c r="I151" s="51"/>
      <c r="J151" s="51"/>
      <c r="K151" s="55"/>
      <c r="L151" s="51"/>
    </row>
    <row r="152" spans="1:12" ht="15.75" hidden="1" thickBot="1">
      <c r="A152" s="49"/>
      <c r="B152" s="50"/>
      <c r="C152" s="51"/>
      <c r="D152" s="52"/>
      <c r="E152" s="57"/>
      <c r="F152" s="51"/>
      <c r="G152" s="53"/>
      <c r="H152" s="58"/>
      <c r="I152" s="51"/>
      <c r="J152" s="51"/>
      <c r="K152" s="55"/>
      <c r="L152" s="51"/>
    </row>
    <row r="153" spans="1:12" ht="15.75" hidden="1" thickBot="1">
      <c r="A153" s="49"/>
      <c r="B153" s="50"/>
      <c r="C153" s="51"/>
      <c r="D153" s="52"/>
      <c r="E153" s="57"/>
      <c r="F153" s="51"/>
      <c r="G153" s="53"/>
      <c r="H153" s="58"/>
      <c r="I153" s="51"/>
      <c r="J153" s="51"/>
      <c r="K153" s="55"/>
      <c r="L153" s="51"/>
    </row>
    <row r="154" spans="1:12" ht="15.75" hidden="1" thickBot="1">
      <c r="A154" s="49"/>
      <c r="B154" s="50"/>
      <c r="C154" s="51"/>
      <c r="D154" s="52"/>
      <c r="E154" s="57"/>
      <c r="F154" s="51"/>
      <c r="G154" s="53"/>
      <c r="H154" s="58"/>
      <c r="I154" s="51"/>
      <c r="J154" s="51"/>
      <c r="K154" s="55"/>
      <c r="L154" s="51"/>
    </row>
    <row r="155" spans="1:12" ht="15.75" hidden="1" thickBot="1">
      <c r="A155" s="49"/>
      <c r="B155" s="50"/>
      <c r="C155" s="51"/>
      <c r="D155" s="52"/>
      <c r="E155" s="57"/>
      <c r="F155" s="51"/>
      <c r="G155" s="53"/>
      <c r="H155" s="58"/>
      <c r="I155" s="51"/>
      <c r="J155" s="51"/>
      <c r="K155" s="55"/>
      <c r="L155" s="51"/>
    </row>
    <row r="156" spans="1:12" ht="15.75" hidden="1" thickBot="1">
      <c r="A156" s="49"/>
      <c r="B156" s="50"/>
      <c r="C156" s="51"/>
      <c r="D156" s="52"/>
      <c r="E156" s="57"/>
      <c r="F156" s="51"/>
      <c r="G156" s="53"/>
      <c r="H156" s="58"/>
      <c r="I156" s="51"/>
      <c r="J156" s="51"/>
      <c r="K156" s="55"/>
      <c r="L156" s="51"/>
    </row>
    <row r="157" spans="1:12" ht="15.75" hidden="1" thickBot="1">
      <c r="A157" s="49"/>
      <c r="B157" s="50"/>
      <c r="C157" s="51"/>
      <c r="D157" s="52"/>
      <c r="E157" s="57"/>
      <c r="F157" s="51"/>
      <c r="G157" s="53"/>
      <c r="H157" s="58"/>
      <c r="I157" s="51"/>
      <c r="J157" s="51"/>
      <c r="K157" s="55"/>
      <c r="L157" s="51"/>
    </row>
    <row r="158" spans="1:12" ht="15.75" hidden="1" thickBot="1">
      <c r="A158" s="49"/>
      <c r="B158" s="50"/>
      <c r="C158" s="51"/>
      <c r="D158" s="52"/>
      <c r="E158" s="57"/>
      <c r="F158" s="51"/>
      <c r="G158" s="53"/>
      <c r="H158" s="58"/>
      <c r="I158" s="51"/>
      <c r="J158" s="51"/>
      <c r="K158" s="55"/>
      <c r="L158" s="51"/>
    </row>
    <row r="159" spans="1:12" ht="15.75" hidden="1" thickBot="1">
      <c r="A159" s="49"/>
      <c r="B159" s="50"/>
      <c r="C159" s="51"/>
      <c r="D159" s="52"/>
      <c r="E159" s="57"/>
      <c r="F159" s="51"/>
      <c r="G159" s="53"/>
      <c r="H159" s="58"/>
      <c r="I159" s="51"/>
      <c r="J159" s="51"/>
      <c r="K159" s="55"/>
      <c r="L159" s="51"/>
    </row>
    <row r="160" spans="1:12" ht="15.75" hidden="1" thickBot="1">
      <c r="A160" s="49"/>
      <c r="B160" s="50"/>
      <c r="C160" s="51"/>
      <c r="D160" s="52"/>
      <c r="E160" s="57"/>
      <c r="F160" s="51"/>
      <c r="G160" s="53"/>
      <c r="H160" s="58"/>
      <c r="I160" s="51"/>
      <c r="J160" s="51"/>
      <c r="K160" s="55"/>
      <c r="L160" s="51"/>
    </row>
    <row r="161" spans="1:12" ht="15.75" hidden="1" thickBot="1">
      <c r="A161" s="49"/>
      <c r="B161" s="50"/>
      <c r="C161" s="51"/>
      <c r="D161" s="52"/>
      <c r="E161" s="57"/>
      <c r="F161" s="51"/>
      <c r="G161" s="53"/>
      <c r="H161" s="58"/>
      <c r="I161" s="51"/>
      <c r="J161" s="51"/>
      <c r="K161" s="55"/>
      <c r="L161" s="51"/>
    </row>
    <row r="162" spans="1:12" ht="15.75" hidden="1" thickBot="1">
      <c r="A162" s="49"/>
      <c r="B162" s="50"/>
      <c r="C162" s="51"/>
      <c r="D162" s="52"/>
      <c r="E162" s="57"/>
      <c r="F162" s="51"/>
      <c r="G162" s="53"/>
      <c r="H162" s="58"/>
      <c r="I162" s="51"/>
      <c r="J162" s="51"/>
      <c r="K162" s="55"/>
      <c r="L162" s="51"/>
    </row>
    <row r="163" spans="1:12" ht="15.75" hidden="1" thickBot="1">
      <c r="A163" s="49"/>
      <c r="B163" s="50"/>
      <c r="C163" s="51"/>
      <c r="D163" s="52"/>
      <c r="E163" s="57"/>
      <c r="F163" s="51"/>
      <c r="G163" s="53"/>
      <c r="H163" s="58"/>
      <c r="I163" s="51"/>
      <c r="J163" s="51"/>
      <c r="K163" s="55"/>
      <c r="L163" s="51"/>
    </row>
    <row r="164" spans="1:12" ht="15.75" hidden="1" thickBot="1">
      <c r="A164" s="49"/>
      <c r="B164" s="50"/>
      <c r="C164" s="51"/>
      <c r="D164" s="52"/>
      <c r="E164" s="57"/>
      <c r="F164" s="51"/>
      <c r="G164" s="53"/>
      <c r="H164" s="58"/>
      <c r="I164" s="51"/>
      <c r="J164" s="51"/>
      <c r="K164" s="55"/>
      <c r="L164" s="51"/>
    </row>
    <row r="165" spans="1:12" ht="15.75" hidden="1" thickBot="1">
      <c r="A165" s="49"/>
      <c r="B165" s="50"/>
      <c r="C165" s="51"/>
      <c r="D165" s="52"/>
      <c r="E165" s="57"/>
      <c r="F165" s="51"/>
      <c r="G165" s="53"/>
      <c r="H165" s="58"/>
      <c r="I165" s="51"/>
      <c r="J165" s="51"/>
      <c r="K165" s="55"/>
      <c r="L165" s="51"/>
    </row>
    <row r="166" spans="1:12" ht="15.75" hidden="1" thickBot="1">
      <c r="A166" s="49"/>
      <c r="B166" s="50"/>
      <c r="C166" s="51"/>
      <c r="D166" s="52"/>
      <c r="E166" s="57"/>
      <c r="F166" s="51"/>
      <c r="G166" s="53"/>
      <c r="H166" s="58"/>
      <c r="I166" s="51"/>
      <c r="J166" s="51"/>
      <c r="K166" s="55"/>
      <c r="L166" s="51"/>
    </row>
    <row r="167" spans="1:12" ht="15.75" hidden="1" thickBot="1">
      <c r="A167" s="49"/>
      <c r="B167" s="50"/>
      <c r="C167" s="51"/>
      <c r="D167" s="52"/>
      <c r="E167" s="57"/>
      <c r="F167" s="51"/>
      <c r="G167" s="53"/>
      <c r="H167" s="58"/>
      <c r="I167" s="51"/>
      <c r="J167" s="51"/>
      <c r="K167" s="55"/>
      <c r="L167" s="51"/>
    </row>
    <row r="168" spans="1:12" ht="15.75" hidden="1" thickBot="1">
      <c r="A168" s="49"/>
      <c r="B168" s="50"/>
      <c r="C168" s="51"/>
      <c r="D168" s="52"/>
      <c r="E168" s="57"/>
      <c r="F168" s="51"/>
      <c r="G168" s="53"/>
      <c r="H168" s="58"/>
      <c r="I168" s="51"/>
      <c r="J168" s="51"/>
      <c r="K168" s="55"/>
      <c r="L168" s="51"/>
    </row>
    <row r="169" spans="1:12" ht="15.75" hidden="1" thickBot="1">
      <c r="A169" s="49"/>
      <c r="B169" s="50"/>
      <c r="C169" s="51"/>
      <c r="D169" s="52"/>
      <c r="E169" s="57"/>
      <c r="F169" s="51"/>
      <c r="G169" s="53"/>
      <c r="H169" s="58"/>
      <c r="I169" s="51"/>
      <c r="J169" s="51"/>
      <c r="K169" s="55"/>
      <c r="L169" s="51"/>
    </row>
    <row r="170" spans="1:12" ht="15.75" hidden="1" thickBot="1">
      <c r="A170" s="49"/>
      <c r="B170" s="50"/>
      <c r="C170" s="51"/>
      <c r="D170" s="55"/>
      <c r="E170" s="57"/>
      <c r="F170" s="51"/>
      <c r="G170" s="53"/>
      <c r="H170" s="58"/>
      <c r="I170" s="51"/>
      <c r="J170" s="51"/>
      <c r="K170" s="55"/>
      <c r="L170" s="51"/>
    </row>
    <row r="171" spans="1:12" ht="15.75" hidden="1" thickBot="1">
      <c r="A171" s="49"/>
      <c r="B171" s="50"/>
      <c r="C171" s="51"/>
      <c r="D171" s="52"/>
      <c r="E171" s="57"/>
      <c r="F171" s="51"/>
      <c r="G171" s="53"/>
      <c r="H171" s="58"/>
      <c r="I171" s="51"/>
      <c r="J171" s="51"/>
      <c r="K171" s="55"/>
      <c r="L171" s="51"/>
    </row>
    <row r="172" spans="1:12" ht="15.75" hidden="1" thickBot="1">
      <c r="A172" s="49"/>
      <c r="B172" s="50"/>
      <c r="C172" s="51"/>
      <c r="D172" s="52"/>
      <c r="E172" s="57"/>
      <c r="F172" s="51"/>
      <c r="G172" s="53"/>
      <c r="H172" s="58"/>
      <c r="I172" s="51"/>
      <c r="J172" s="51"/>
      <c r="K172" s="55"/>
      <c r="L172" s="51"/>
    </row>
    <row r="173" spans="1:12" ht="15.75" hidden="1" thickBot="1">
      <c r="A173" s="49"/>
      <c r="B173" s="50"/>
      <c r="C173" s="51"/>
      <c r="D173" s="52"/>
      <c r="E173" s="57"/>
      <c r="F173" s="51"/>
      <c r="G173" s="53"/>
      <c r="H173" s="58"/>
      <c r="I173" s="51"/>
      <c r="J173" s="51"/>
      <c r="K173" s="55"/>
      <c r="L173" s="51"/>
    </row>
    <row r="174" spans="1:12" ht="15.75" hidden="1" thickBot="1">
      <c r="A174" s="49"/>
      <c r="B174" s="50"/>
      <c r="C174" s="51"/>
      <c r="D174" s="52"/>
      <c r="E174" s="57"/>
      <c r="F174" s="51"/>
      <c r="G174" s="53"/>
      <c r="H174" s="58"/>
      <c r="I174" s="51"/>
      <c r="J174" s="51"/>
      <c r="K174" s="55"/>
      <c r="L174" s="51"/>
    </row>
    <row r="175" spans="1:12" ht="15.75" hidden="1" thickBot="1">
      <c r="A175" s="49"/>
      <c r="B175" s="50"/>
      <c r="C175" s="51"/>
      <c r="D175" s="52"/>
      <c r="E175" s="57"/>
      <c r="F175" s="51"/>
      <c r="G175" s="53"/>
      <c r="H175" s="58"/>
      <c r="I175" s="51"/>
      <c r="J175" s="51"/>
      <c r="K175" s="55"/>
      <c r="L175" s="51"/>
    </row>
    <row r="176" spans="1:12" ht="15.75" hidden="1" thickBot="1">
      <c r="A176" s="49"/>
      <c r="B176" s="50"/>
      <c r="C176" s="51"/>
      <c r="D176" s="52"/>
      <c r="E176" s="57"/>
      <c r="F176" s="51"/>
      <c r="G176" s="53"/>
      <c r="H176" s="58"/>
      <c r="I176" s="51"/>
      <c r="J176" s="51"/>
      <c r="K176" s="55"/>
      <c r="L176" s="51"/>
    </row>
    <row r="177" spans="1:12" ht="15.75" hidden="1" thickBot="1">
      <c r="A177" s="49"/>
      <c r="B177" s="50"/>
      <c r="C177" s="51"/>
      <c r="D177" s="52"/>
      <c r="E177" s="57"/>
      <c r="F177" s="51"/>
      <c r="G177" s="53"/>
      <c r="H177" s="58"/>
      <c r="I177" s="51"/>
      <c r="J177" s="51"/>
      <c r="K177" s="55"/>
      <c r="L177" s="51"/>
    </row>
    <row r="178" spans="1:12" ht="15.75" hidden="1" thickBot="1">
      <c r="A178" s="49"/>
      <c r="B178" s="50"/>
      <c r="C178" s="51"/>
      <c r="D178" s="52"/>
      <c r="E178" s="57"/>
      <c r="F178" s="51"/>
      <c r="G178" s="53"/>
      <c r="H178" s="58"/>
      <c r="I178" s="51"/>
      <c r="J178" s="51"/>
      <c r="K178" s="55"/>
      <c r="L178" s="51"/>
    </row>
    <row r="179" spans="1:12" ht="15.75" hidden="1" thickBot="1">
      <c r="A179" s="49"/>
      <c r="B179" s="50"/>
      <c r="C179" s="51"/>
      <c r="D179" s="52"/>
      <c r="E179" s="57"/>
      <c r="F179" s="51"/>
      <c r="G179" s="53"/>
      <c r="H179" s="58"/>
      <c r="I179" s="51"/>
      <c r="J179" s="51"/>
      <c r="K179" s="55"/>
      <c r="L179" s="51"/>
    </row>
    <row r="180" spans="1:12" ht="15.75" hidden="1" thickBot="1">
      <c r="A180" s="49"/>
      <c r="B180" s="50"/>
      <c r="C180" s="51"/>
      <c r="D180" s="52"/>
      <c r="E180" s="57"/>
      <c r="F180" s="51"/>
      <c r="G180" s="53"/>
      <c r="H180" s="58"/>
      <c r="I180" s="51"/>
      <c r="J180" s="51"/>
      <c r="K180" s="55"/>
      <c r="L180" s="51"/>
    </row>
    <row r="181" spans="1:12" ht="15.75" hidden="1" thickBot="1">
      <c r="A181" s="49"/>
      <c r="B181" s="50"/>
      <c r="C181" s="51"/>
      <c r="D181" s="52"/>
      <c r="E181" s="57"/>
      <c r="F181" s="51"/>
      <c r="G181" s="53"/>
      <c r="H181" s="58"/>
      <c r="I181" s="51"/>
      <c r="J181" s="51"/>
      <c r="K181" s="55"/>
      <c r="L181" s="51"/>
    </row>
    <row r="182" spans="1:12" ht="15.75" hidden="1" thickBot="1">
      <c r="A182" s="49"/>
      <c r="B182" s="50"/>
      <c r="C182" s="51"/>
      <c r="D182" s="52"/>
      <c r="E182" s="57"/>
      <c r="F182" s="51"/>
      <c r="G182" s="53"/>
      <c r="H182" s="58"/>
      <c r="I182" s="51"/>
      <c r="J182" s="51"/>
      <c r="K182" s="55"/>
      <c r="L182" s="51"/>
    </row>
    <row r="183" spans="1:12" ht="15.75" hidden="1" thickBot="1">
      <c r="A183" s="49"/>
      <c r="B183" s="50"/>
      <c r="C183" s="51"/>
      <c r="D183" s="52"/>
      <c r="E183" s="57"/>
      <c r="F183" s="51"/>
      <c r="G183" s="53"/>
      <c r="H183" s="58"/>
      <c r="I183" s="51"/>
      <c r="J183" s="51"/>
      <c r="K183" s="55"/>
      <c r="L183" s="51"/>
    </row>
    <row r="184" spans="1:12" ht="15.75" hidden="1" thickBot="1">
      <c r="A184" s="49"/>
      <c r="B184" s="50"/>
      <c r="C184" s="51"/>
      <c r="D184" s="52"/>
      <c r="E184" s="57"/>
      <c r="F184" s="51"/>
      <c r="G184" s="53"/>
      <c r="H184" s="58"/>
      <c r="I184" s="51"/>
      <c r="J184" s="51"/>
      <c r="K184" s="55"/>
      <c r="L184" s="51"/>
    </row>
    <row r="185" spans="1:12" ht="15.75" hidden="1" thickBot="1">
      <c r="A185" s="49"/>
      <c r="B185" s="50"/>
      <c r="C185" s="51"/>
      <c r="D185" s="52"/>
      <c r="E185" s="57"/>
      <c r="F185" s="51"/>
      <c r="G185" s="53"/>
      <c r="H185" s="58"/>
      <c r="I185" s="51"/>
      <c r="J185" s="51"/>
      <c r="K185" s="55"/>
      <c r="L185" s="51"/>
    </row>
    <row r="186" spans="1:12" ht="15.75" hidden="1" thickBot="1">
      <c r="A186" s="49"/>
      <c r="B186" s="50"/>
      <c r="C186" s="51"/>
      <c r="D186" s="52"/>
      <c r="E186" s="57"/>
      <c r="F186" s="51"/>
      <c r="G186" s="53"/>
      <c r="H186" s="58"/>
      <c r="I186" s="51"/>
      <c r="J186" s="51"/>
      <c r="K186" s="55"/>
      <c r="L186" s="51"/>
    </row>
    <row r="187" spans="1:12" ht="15.75" hidden="1" thickBot="1">
      <c r="A187" s="49"/>
      <c r="B187" s="50"/>
      <c r="C187" s="51"/>
      <c r="D187" s="52"/>
      <c r="E187" s="57"/>
      <c r="F187" s="51"/>
      <c r="G187" s="53"/>
      <c r="H187" s="58"/>
      <c r="I187" s="51"/>
      <c r="J187" s="51"/>
      <c r="K187" s="55"/>
      <c r="L187" s="51"/>
    </row>
    <row r="188" spans="1:12" ht="15.75" hidden="1" thickBot="1">
      <c r="A188" s="49"/>
      <c r="B188" s="50"/>
      <c r="C188" s="51"/>
      <c r="D188" s="52"/>
      <c r="E188" s="57"/>
      <c r="F188" s="51"/>
      <c r="G188" s="53"/>
      <c r="H188" s="58"/>
      <c r="I188" s="51"/>
      <c r="J188" s="51"/>
      <c r="K188" s="55"/>
      <c r="L188" s="51"/>
    </row>
    <row r="189" spans="1:12" ht="15.75" hidden="1" thickBot="1">
      <c r="A189" s="49"/>
      <c r="B189" s="50"/>
      <c r="C189" s="51"/>
      <c r="D189" s="52"/>
      <c r="E189" s="57"/>
      <c r="F189" s="51"/>
      <c r="G189" s="53"/>
      <c r="H189" s="58"/>
      <c r="I189" s="51"/>
      <c r="J189" s="51"/>
      <c r="K189" s="55"/>
      <c r="L189" s="51"/>
    </row>
    <row r="190" spans="1:12" ht="15.75" hidden="1" thickBot="1">
      <c r="A190" s="49"/>
      <c r="B190" s="50"/>
      <c r="C190" s="51"/>
      <c r="D190" s="52"/>
      <c r="E190" s="57"/>
      <c r="F190" s="51"/>
      <c r="G190" s="53"/>
      <c r="H190" s="58"/>
      <c r="I190" s="51"/>
      <c r="J190" s="51"/>
      <c r="K190" s="55"/>
      <c r="L190" s="51"/>
    </row>
    <row r="191" spans="1:12" ht="15.75" hidden="1" thickBot="1">
      <c r="A191" s="49"/>
      <c r="B191" s="50"/>
      <c r="C191" s="51"/>
      <c r="D191" s="52"/>
      <c r="E191" s="57"/>
      <c r="F191" s="51"/>
      <c r="G191" s="53"/>
      <c r="H191" s="58"/>
      <c r="I191" s="51"/>
      <c r="J191" s="51"/>
      <c r="K191" s="55"/>
      <c r="L191" s="51"/>
    </row>
    <row r="192" spans="1:12" ht="15.75" hidden="1" thickBot="1">
      <c r="A192" s="49"/>
      <c r="B192" s="50"/>
      <c r="C192" s="51"/>
      <c r="D192" s="52"/>
      <c r="E192" s="57"/>
      <c r="F192" s="51"/>
      <c r="G192" s="53"/>
      <c r="H192" s="58"/>
      <c r="I192" s="51"/>
      <c r="J192" s="51"/>
      <c r="K192" s="55"/>
      <c r="L192" s="51"/>
    </row>
    <row r="193" spans="1:12" ht="15.75" hidden="1" thickBot="1">
      <c r="A193" s="49"/>
      <c r="B193" s="50"/>
      <c r="C193" s="51"/>
      <c r="D193" s="52"/>
      <c r="E193" s="57"/>
      <c r="F193" s="51"/>
      <c r="G193" s="53"/>
      <c r="H193" s="58"/>
      <c r="I193" s="51"/>
      <c r="J193" s="51"/>
      <c r="K193" s="55"/>
      <c r="L193" s="51"/>
    </row>
    <row r="194" spans="1:12" ht="15.75" hidden="1" thickBot="1">
      <c r="A194" s="49"/>
      <c r="B194" s="50"/>
      <c r="C194" s="51"/>
      <c r="D194" s="52"/>
      <c r="E194" s="57"/>
      <c r="F194" s="51"/>
      <c r="G194" s="53"/>
      <c r="H194" s="58"/>
      <c r="I194" s="51"/>
      <c r="J194" s="51"/>
      <c r="K194" s="55"/>
      <c r="L194" s="51"/>
    </row>
    <row r="195" spans="1:12" ht="15.75" hidden="1" thickBot="1">
      <c r="A195" s="49"/>
      <c r="B195" s="50"/>
      <c r="C195" s="51"/>
      <c r="D195" s="52"/>
      <c r="E195" s="57"/>
      <c r="F195" s="51"/>
      <c r="G195" s="53"/>
      <c r="H195" s="58"/>
      <c r="I195" s="51"/>
      <c r="J195" s="51"/>
      <c r="K195" s="55"/>
      <c r="L195" s="51"/>
    </row>
    <row r="196" spans="1:12" ht="15.75" hidden="1" thickBot="1">
      <c r="A196" s="49"/>
      <c r="B196" s="50"/>
      <c r="C196" s="51"/>
      <c r="D196" s="52"/>
      <c r="E196" s="57"/>
      <c r="F196" s="51"/>
      <c r="G196" s="53"/>
      <c r="H196" s="58"/>
      <c r="I196" s="51"/>
      <c r="J196" s="51"/>
      <c r="K196" s="55"/>
      <c r="L196" s="51"/>
    </row>
    <row r="197" spans="1:12" ht="15.75" hidden="1" thickBot="1">
      <c r="A197" s="49"/>
      <c r="B197" s="50"/>
      <c r="C197" s="51"/>
      <c r="D197" s="52"/>
      <c r="E197" s="57"/>
      <c r="F197" s="51"/>
      <c r="G197" s="53"/>
      <c r="H197" s="58"/>
      <c r="I197" s="51"/>
      <c r="J197" s="51"/>
      <c r="K197" s="55"/>
      <c r="L197" s="51"/>
    </row>
    <row r="198" spans="1:12" ht="15.75" hidden="1" thickBot="1">
      <c r="A198" s="49"/>
      <c r="B198" s="50"/>
      <c r="C198" s="51"/>
      <c r="D198" s="52"/>
      <c r="E198" s="57"/>
      <c r="F198" s="51"/>
      <c r="G198" s="53"/>
      <c r="H198" s="58"/>
      <c r="I198" s="51"/>
      <c r="J198" s="51"/>
      <c r="K198" s="55"/>
      <c r="L198" s="51"/>
    </row>
    <row r="199" spans="1:12" ht="15.75" hidden="1" thickBot="1">
      <c r="A199" s="49"/>
      <c r="B199" s="50"/>
      <c r="C199" s="51"/>
      <c r="D199" s="52"/>
      <c r="E199" s="57"/>
      <c r="F199" s="51"/>
      <c r="G199" s="53"/>
      <c r="H199" s="58"/>
      <c r="I199" s="51"/>
      <c r="J199" s="51"/>
      <c r="K199" s="55"/>
      <c r="L199" s="51"/>
    </row>
    <row r="200" spans="1:12" ht="15.75" hidden="1" thickBot="1">
      <c r="A200" s="49"/>
      <c r="B200" s="50"/>
      <c r="C200" s="51"/>
      <c r="D200" s="52"/>
      <c r="E200" s="57"/>
      <c r="F200" s="51"/>
      <c r="G200" s="53"/>
      <c r="H200" s="58"/>
      <c r="I200" s="51"/>
      <c r="J200" s="51"/>
      <c r="K200" s="55"/>
      <c r="L200" s="51"/>
    </row>
    <row r="201" spans="1:12" ht="15.75" hidden="1" thickBot="1">
      <c r="A201" s="49"/>
      <c r="B201" s="50"/>
      <c r="C201" s="51"/>
      <c r="D201" s="52"/>
      <c r="E201" s="57"/>
      <c r="F201" s="51"/>
      <c r="G201" s="53"/>
      <c r="H201" s="58"/>
      <c r="I201" s="51"/>
      <c r="J201" s="51"/>
      <c r="K201" s="55"/>
      <c r="L201" s="51"/>
    </row>
    <row r="202" spans="1:12" ht="15.75" hidden="1" thickBot="1">
      <c r="A202" s="49"/>
      <c r="B202" s="50"/>
      <c r="C202" s="51"/>
      <c r="D202" s="52"/>
      <c r="E202" s="57"/>
      <c r="F202" s="51"/>
      <c r="G202" s="53"/>
      <c r="H202" s="58"/>
      <c r="I202" s="51"/>
      <c r="J202" s="51"/>
      <c r="K202" s="55"/>
      <c r="L202" s="51"/>
    </row>
    <row r="203" spans="1:12" ht="15.75" hidden="1" thickBot="1">
      <c r="A203" s="49"/>
      <c r="B203" s="50"/>
      <c r="C203" s="51"/>
      <c r="D203" s="52"/>
      <c r="E203" s="57"/>
      <c r="F203" s="51"/>
      <c r="G203" s="53"/>
      <c r="H203" s="58"/>
      <c r="I203" s="51"/>
      <c r="J203" s="51"/>
      <c r="K203" s="55"/>
      <c r="L203" s="51"/>
    </row>
    <row r="204" spans="1:12" ht="15.75" hidden="1" thickBot="1">
      <c r="A204" s="49"/>
      <c r="B204" s="50"/>
      <c r="C204" s="51"/>
      <c r="D204" s="52"/>
      <c r="E204" s="57"/>
      <c r="F204" s="51"/>
      <c r="G204" s="53"/>
      <c r="H204" s="58"/>
      <c r="I204" s="51"/>
      <c r="J204" s="51"/>
      <c r="K204" s="55"/>
      <c r="L204" s="51"/>
    </row>
    <row r="205" spans="1:12" ht="15.75" hidden="1" thickBot="1">
      <c r="A205" s="49"/>
      <c r="B205" s="50"/>
      <c r="C205" s="51"/>
      <c r="D205" s="52"/>
      <c r="E205" s="57"/>
      <c r="F205" s="51"/>
      <c r="G205" s="53"/>
      <c r="H205" s="58"/>
      <c r="I205" s="51"/>
      <c r="J205" s="51"/>
      <c r="K205" s="55"/>
      <c r="L205" s="51"/>
    </row>
    <row r="206" spans="1:12" ht="15.75" hidden="1" thickBot="1">
      <c r="A206" s="49"/>
      <c r="B206" s="50"/>
      <c r="C206" s="51"/>
      <c r="D206" s="52"/>
      <c r="E206" s="57"/>
      <c r="F206" s="51"/>
      <c r="G206" s="53"/>
      <c r="H206" s="58"/>
      <c r="I206" s="51"/>
      <c r="J206" s="51"/>
      <c r="K206" s="55"/>
      <c r="L206" s="51"/>
    </row>
    <row r="207" spans="1:12" ht="15.75" hidden="1" thickBot="1">
      <c r="A207" s="49"/>
      <c r="B207" s="50"/>
      <c r="C207" s="51"/>
      <c r="D207" s="52"/>
      <c r="E207" s="57"/>
      <c r="F207" s="51"/>
      <c r="G207" s="53"/>
      <c r="H207" s="58"/>
      <c r="I207" s="51"/>
      <c r="J207" s="51"/>
      <c r="K207" s="55"/>
      <c r="L207" s="51"/>
    </row>
    <row r="208" spans="1:12" ht="15.75" hidden="1" thickBot="1">
      <c r="A208" s="49"/>
      <c r="B208" s="50"/>
      <c r="C208" s="51"/>
      <c r="D208" s="52"/>
      <c r="E208" s="57"/>
      <c r="F208" s="51"/>
      <c r="G208" s="53"/>
      <c r="H208" s="58"/>
      <c r="I208" s="51"/>
      <c r="J208" s="51"/>
      <c r="K208" s="55"/>
      <c r="L208" s="51"/>
    </row>
    <row r="209" spans="1:12" ht="15.75" hidden="1" thickBot="1">
      <c r="A209" s="49"/>
      <c r="B209" s="50"/>
      <c r="C209" s="51"/>
      <c r="D209" s="52"/>
      <c r="E209" s="57"/>
      <c r="F209" s="51"/>
      <c r="G209" s="53"/>
      <c r="H209" s="58"/>
      <c r="I209" s="51"/>
      <c r="J209" s="51"/>
      <c r="K209" s="55"/>
      <c r="L209" s="51"/>
    </row>
    <row r="210" spans="1:12" ht="15.75" hidden="1" thickBot="1">
      <c r="A210" s="49"/>
      <c r="B210" s="50"/>
      <c r="C210" s="51"/>
      <c r="D210" s="52"/>
      <c r="E210" s="57"/>
      <c r="F210" s="51"/>
      <c r="G210" s="53"/>
      <c r="H210" s="58"/>
      <c r="I210" s="51"/>
      <c r="J210" s="51"/>
      <c r="K210" s="55"/>
      <c r="L210" s="51"/>
    </row>
    <row r="211" spans="1:12" ht="15.75" hidden="1" thickBot="1">
      <c r="A211" s="49"/>
      <c r="B211" s="50"/>
      <c r="C211" s="51"/>
      <c r="D211" s="52"/>
      <c r="E211" s="57"/>
      <c r="F211" s="51"/>
      <c r="G211" s="53"/>
      <c r="H211" s="58"/>
      <c r="I211" s="51"/>
      <c r="J211" s="51"/>
      <c r="K211" s="55"/>
      <c r="L211" s="51"/>
    </row>
    <row r="212" spans="1:12" ht="15.75" hidden="1" thickBot="1">
      <c r="A212" s="49"/>
      <c r="B212" s="50"/>
      <c r="C212" s="51"/>
      <c r="D212" s="52"/>
      <c r="E212" s="57"/>
      <c r="F212" s="51"/>
      <c r="G212" s="53"/>
      <c r="H212" s="58"/>
      <c r="I212" s="51"/>
      <c r="J212" s="51"/>
      <c r="K212" s="55"/>
      <c r="L212" s="51"/>
    </row>
    <row r="213" spans="1:12" ht="15.75" hidden="1" thickBot="1">
      <c r="A213" s="49"/>
      <c r="B213" s="50"/>
      <c r="C213" s="51"/>
      <c r="D213" s="52"/>
      <c r="E213" s="57"/>
      <c r="F213" s="51"/>
      <c r="G213" s="53"/>
      <c r="H213" s="58"/>
      <c r="I213" s="51"/>
      <c r="J213" s="51"/>
      <c r="K213" s="55"/>
      <c r="L213" s="51"/>
    </row>
    <row r="214" spans="1:12" ht="15.75" hidden="1" thickBot="1">
      <c r="A214" s="49"/>
      <c r="B214" s="50"/>
      <c r="C214" s="51"/>
      <c r="D214" s="52"/>
      <c r="E214" s="57"/>
      <c r="F214" s="51"/>
      <c r="G214" s="53"/>
      <c r="H214" s="58"/>
      <c r="I214" s="51"/>
      <c r="J214" s="51"/>
      <c r="K214" s="55"/>
      <c r="L214" s="51"/>
    </row>
    <row r="215" spans="1:12" ht="15.75" hidden="1" thickBot="1">
      <c r="A215" s="49"/>
      <c r="B215" s="50"/>
      <c r="C215" s="51"/>
      <c r="D215" s="52"/>
      <c r="E215" s="57"/>
      <c r="F215" s="51"/>
      <c r="G215" s="53"/>
      <c r="H215" s="58"/>
      <c r="I215" s="51"/>
      <c r="J215" s="51"/>
      <c r="K215" s="55"/>
      <c r="L215" s="51"/>
    </row>
    <row r="216" spans="1:12" ht="15.75" hidden="1" thickBot="1">
      <c r="A216" s="49"/>
      <c r="B216" s="50"/>
      <c r="C216" s="51"/>
      <c r="D216" s="52"/>
      <c r="E216" s="57"/>
      <c r="F216" s="51"/>
      <c r="G216" s="53"/>
      <c r="H216" s="58"/>
      <c r="I216" s="51"/>
      <c r="J216" s="51"/>
      <c r="K216" s="55"/>
      <c r="L216" s="51"/>
    </row>
    <row r="217" spans="1:12" ht="15.75" hidden="1" thickBot="1">
      <c r="A217" s="49"/>
      <c r="B217" s="50"/>
      <c r="C217" s="51"/>
      <c r="D217" s="52"/>
      <c r="E217" s="57"/>
      <c r="F217" s="51"/>
      <c r="G217" s="53"/>
      <c r="H217" s="58"/>
      <c r="I217" s="51"/>
      <c r="J217" s="51"/>
      <c r="K217" s="55"/>
      <c r="L217" s="51"/>
    </row>
    <row r="218" spans="1:12" ht="15.75" hidden="1" thickBot="1">
      <c r="A218" s="49"/>
      <c r="B218" s="50"/>
      <c r="C218" s="51"/>
      <c r="D218" s="52"/>
      <c r="E218" s="57"/>
      <c r="F218" s="51"/>
      <c r="G218" s="53"/>
      <c r="H218" s="58"/>
      <c r="I218" s="51"/>
      <c r="J218" s="51"/>
      <c r="K218" s="55"/>
      <c r="L218" s="51"/>
    </row>
    <row r="219" spans="1:12" ht="15.75" hidden="1" thickBot="1">
      <c r="A219" s="49"/>
      <c r="B219" s="50"/>
      <c r="C219" s="51"/>
      <c r="D219" s="52"/>
      <c r="E219" s="57"/>
      <c r="F219" s="51"/>
      <c r="G219" s="53"/>
      <c r="H219" s="58"/>
      <c r="I219" s="51"/>
      <c r="J219" s="51"/>
      <c r="K219" s="55"/>
      <c r="L219" s="51"/>
    </row>
    <row r="220" spans="1:12" ht="15.75" hidden="1" thickBot="1">
      <c r="A220" s="49"/>
      <c r="B220" s="50"/>
      <c r="C220" s="51"/>
      <c r="D220" s="52"/>
      <c r="E220" s="57"/>
      <c r="F220" s="51"/>
      <c r="G220" s="53"/>
      <c r="H220" s="58"/>
      <c r="I220" s="51"/>
      <c r="J220" s="51"/>
      <c r="K220" s="55"/>
      <c r="L220" s="51"/>
    </row>
    <row r="221" spans="1:12" ht="15.75" hidden="1" thickBot="1">
      <c r="A221" s="49"/>
      <c r="B221" s="50"/>
      <c r="C221" s="51"/>
      <c r="D221" s="52"/>
      <c r="E221" s="57"/>
      <c r="F221" s="51"/>
      <c r="G221" s="53"/>
      <c r="H221" s="58"/>
      <c r="I221" s="51"/>
      <c r="J221" s="51"/>
      <c r="K221" s="55"/>
      <c r="L221" s="51"/>
    </row>
    <row r="222" spans="1:12" ht="15.75" hidden="1" thickBot="1">
      <c r="A222" s="49"/>
      <c r="B222" s="50"/>
      <c r="C222" s="51"/>
      <c r="D222" s="52"/>
      <c r="E222" s="57"/>
      <c r="F222" s="51"/>
      <c r="G222" s="53"/>
      <c r="H222" s="58"/>
      <c r="I222" s="51"/>
      <c r="J222" s="51"/>
      <c r="K222" s="55"/>
      <c r="L222" s="51"/>
    </row>
    <row r="223" spans="1:12" ht="15.75" hidden="1" thickBot="1">
      <c r="A223" s="49"/>
      <c r="B223" s="50"/>
      <c r="C223" s="51"/>
      <c r="D223" s="52"/>
      <c r="E223" s="57"/>
      <c r="F223" s="51"/>
      <c r="G223" s="53"/>
      <c r="H223" s="58"/>
      <c r="I223" s="51"/>
      <c r="J223" s="51"/>
      <c r="K223" s="55"/>
      <c r="L223" s="51"/>
    </row>
    <row r="224" spans="1:12" ht="15.75" hidden="1" thickBot="1">
      <c r="A224" s="49"/>
      <c r="B224" s="50"/>
      <c r="C224" s="51"/>
      <c r="D224" s="52"/>
      <c r="E224" s="57"/>
      <c r="F224" s="51"/>
      <c r="G224" s="53"/>
      <c r="H224" s="58"/>
      <c r="I224" s="51"/>
      <c r="J224" s="51"/>
      <c r="K224" s="55"/>
      <c r="L224" s="51"/>
    </row>
    <row r="225" spans="1:12" ht="15.75" hidden="1" thickBot="1">
      <c r="A225" s="49"/>
      <c r="B225" s="50"/>
      <c r="C225" s="51"/>
      <c r="D225" s="52"/>
      <c r="E225" s="57"/>
      <c r="F225" s="51"/>
      <c r="G225" s="53"/>
      <c r="H225" s="58"/>
      <c r="I225" s="51"/>
      <c r="J225" s="51"/>
      <c r="K225" s="55"/>
      <c r="L225" s="51"/>
    </row>
    <row r="226" spans="1:12" ht="15.75" hidden="1" thickBot="1">
      <c r="A226" s="49"/>
      <c r="B226" s="50"/>
      <c r="C226" s="51"/>
      <c r="D226" s="52"/>
      <c r="E226" s="57"/>
      <c r="F226" s="51"/>
      <c r="G226" s="53"/>
      <c r="H226" s="58"/>
      <c r="I226" s="51"/>
      <c r="J226" s="51"/>
      <c r="K226" s="55"/>
      <c r="L226" s="51"/>
    </row>
    <row r="227" spans="1:12" ht="15.75" hidden="1" thickBot="1">
      <c r="A227" s="49"/>
      <c r="B227" s="50"/>
      <c r="C227" s="51"/>
      <c r="D227" s="52"/>
      <c r="E227" s="57"/>
      <c r="F227" s="51"/>
      <c r="G227" s="53"/>
      <c r="H227" s="58"/>
      <c r="I227" s="51"/>
      <c r="J227" s="51"/>
      <c r="K227" s="55"/>
      <c r="L227" s="51"/>
    </row>
    <row r="228" spans="1:12" ht="15.75" hidden="1" thickBot="1">
      <c r="A228" s="49"/>
      <c r="B228" s="50"/>
      <c r="C228" s="51"/>
      <c r="D228" s="52"/>
      <c r="E228" s="57"/>
      <c r="F228" s="51"/>
      <c r="G228" s="53"/>
      <c r="H228" s="58"/>
      <c r="I228" s="51"/>
      <c r="J228" s="51"/>
      <c r="K228" s="55"/>
      <c r="L228" s="51"/>
    </row>
    <row r="229" spans="1:12" ht="15.75" hidden="1" thickBot="1">
      <c r="A229" s="49"/>
      <c r="B229" s="50"/>
      <c r="C229" s="51"/>
      <c r="D229" s="52"/>
      <c r="E229" s="57"/>
      <c r="F229" s="51"/>
      <c r="G229" s="53"/>
      <c r="H229" s="58"/>
      <c r="I229" s="51"/>
      <c r="J229" s="51"/>
      <c r="K229" s="55"/>
      <c r="L229" s="51"/>
    </row>
    <row r="230" spans="1:12" ht="15.75" hidden="1" thickBot="1">
      <c r="A230" s="49"/>
      <c r="B230" s="50"/>
      <c r="C230" s="51"/>
      <c r="D230" s="52"/>
      <c r="E230" s="57"/>
      <c r="F230" s="51"/>
      <c r="G230" s="53"/>
      <c r="H230" s="58"/>
      <c r="I230" s="51"/>
      <c r="J230" s="51"/>
      <c r="K230" s="55"/>
      <c r="L230" s="51"/>
    </row>
    <row r="231" spans="1:12" ht="15.75" hidden="1" thickBot="1">
      <c r="A231" s="49"/>
      <c r="B231" s="50"/>
      <c r="C231" s="51"/>
      <c r="D231" s="52"/>
      <c r="E231" s="57"/>
      <c r="F231" s="51"/>
      <c r="G231" s="53"/>
      <c r="H231" s="58"/>
      <c r="I231" s="51"/>
      <c r="J231" s="51"/>
      <c r="K231" s="55"/>
      <c r="L231" s="51"/>
    </row>
    <row r="232" spans="1:12" ht="15.75" hidden="1" thickBot="1">
      <c r="A232" s="49"/>
      <c r="B232" s="50"/>
      <c r="C232" s="51"/>
      <c r="D232" s="52"/>
      <c r="E232" s="57"/>
      <c r="F232" s="51"/>
      <c r="G232" s="53"/>
      <c r="H232" s="58"/>
      <c r="I232" s="51"/>
      <c r="J232" s="51"/>
      <c r="K232" s="55"/>
      <c r="L232" s="51"/>
    </row>
    <row r="233" spans="1:12" ht="15.75" hidden="1" thickBot="1">
      <c r="A233" s="49"/>
      <c r="B233" s="50"/>
      <c r="C233" s="51"/>
      <c r="D233" s="52"/>
      <c r="E233" s="57"/>
      <c r="F233" s="51"/>
      <c r="G233" s="53"/>
      <c r="H233" s="58"/>
      <c r="I233" s="51"/>
      <c r="J233" s="51"/>
      <c r="K233" s="55"/>
      <c r="L233" s="51"/>
    </row>
    <row r="234" spans="1:12" ht="15.75" hidden="1" thickBot="1">
      <c r="A234" s="49"/>
      <c r="B234" s="50"/>
      <c r="C234" s="51"/>
      <c r="D234" s="52"/>
      <c r="E234" s="57"/>
      <c r="F234" s="51"/>
      <c r="G234" s="53"/>
      <c r="H234" s="58"/>
      <c r="I234" s="51"/>
      <c r="J234" s="51"/>
      <c r="K234" s="55"/>
      <c r="L234" s="51"/>
    </row>
    <row r="235" spans="1:12" ht="15.75" hidden="1" thickBot="1">
      <c r="A235" s="49"/>
      <c r="B235" s="50"/>
      <c r="C235" s="51"/>
      <c r="D235" s="52"/>
      <c r="E235" s="57"/>
      <c r="F235" s="51"/>
      <c r="G235" s="53"/>
      <c r="H235" s="58"/>
      <c r="I235" s="51"/>
      <c r="J235" s="51"/>
      <c r="K235" s="55"/>
      <c r="L235" s="51"/>
    </row>
    <row r="236" spans="1:12" ht="15.75" hidden="1" thickBot="1">
      <c r="A236" s="49"/>
      <c r="B236" s="50"/>
      <c r="C236" s="51"/>
      <c r="D236" s="52"/>
      <c r="E236" s="57"/>
      <c r="F236" s="51"/>
      <c r="G236" s="53"/>
      <c r="H236" s="58"/>
      <c r="I236" s="51"/>
      <c r="J236" s="51"/>
      <c r="K236" s="55"/>
      <c r="L236" s="51"/>
    </row>
    <row r="237" spans="1:12" ht="15.75" hidden="1" thickBot="1">
      <c r="A237" s="49"/>
      <c r="B237" s="50"/>
      <c r="C237" s="51"/>
      <c r="D237" s="52"/>
      <c r="E237" s="57"/>
      <c r="F237" s="51"/>
      <c r="G237" s="53"/>
      <c r="H237" s="58"/>
      <c r="I237" s="51"/>
      <c r="J237" s="51"/>
      <c r="K237" s="55"/>
      <c r="L237" s="51"/>
    </row>
    <row r="238" spans="1:12" ht="15.75" hidden="1" thickBot="1">
      <c r="A238" s="49"/>
      <c r="B238" s="50"/>
      <c r="C238" s="51"/>
      <c r="D238" s="52"/>
      <c r="E238" s="57"/>
      <c r="F238" s="51"/>
      <c r="G238" s="53"/>
      <c r="H238" s="58"/>
      <c r="I238" s="51"/>
      <c r="J238" s="51"/>
      <c r="K238" s="55"/>
      <c r="L238" s="51"/>
    </row>
    <row r="239" spans="1:12" ht="15.75" hidden="1" thickBot="1">
      <c r="A239" s="49"/>
      <c r="B239" s="50"/>
      <c r="C239" s="51"/>
      <c r="D239" s="52"/>
      <c r="E239" s="57"/>
      <c r="F239" s="51"/>
      <c r="G239" s="53"/>
      <c r="H239" s="58"/>
      <c r="I239" s="51"/>
      <c r="J239" s="51"/>
      <c r="K239" s="55"/>
      <c r="L239" s="51"/>
    </row>
    <row r="240" spans="1:12" ht="15.75" hidden="1" thickBot="1">
      <c r="A240" s="49"/>
      <c r="B240" s="50"/>
      <c r="C240" s="51"/>
      <c r="D240" s="52"/>
      <c r="E240" s="57"/>
      <c r="F240" s="51"/>
      <c r="G240" s="53"/>
      <c r="H240" s="58"/>
      <c r="I240" s="51"/>
      <c r="J240" s="51"/>
      <c r="K240" s="55"/>
      <c r="L240" s="51"/>
    </row>
    <row r="241" spans="1:12" ht="15.75" hidden="1" thickBot="1">
      <c r="A241" s="49"/>
      <c r="B241" s="50"/>
      <c r="C241" s="51"/>
      <c r="D241" s="52"/>
      <c r="E241" s="57"/>
      <c r="F241" s="51"/>
      <c r="G241" s="53"/>
      <c r="H241" s="58"/>
      <c r="I241" s="51"/>
      <c r="J241" s="51"/>
      <c r="K241" s="55"/>
      <c r="L241" s="51"/>
    </row>
    <row r="242" spans="1:12" ht="15.75" hidden="1" thickBot="1">
      <c r="A242" s="49"/>
      <c r="B242" s="50"/>
      <c r="C242" s="51"/>
      <c r="D242" s="52"/>
      <c r="E242" s="57"/>
      <c r="F242" s="51"/>
      <c r="G242" s="53"/>
      <c r="H242" s="58"/>
      <c r="I242" s="51"/>
      <c r="J242" s="51"/>
      <c r="K242" s="55"/>
      <c r="L242" s="51"/>
    </row>
    <row r="243" spans="1:12" ht="15.75" hidden="1" thickBot="1">
      <c r="A243" s="49"/>
      <c r="B243" s="50"/>
      <c r="C243" s="51"/>
      <c r="D243" s="52"/>
      <c r="E243" s="57"/>
      <c r="F243" s="51"/>
      <c r="G243" s="53"/>
      <c r="H243" s="58"/>
      <c r="I243" s="51"/>
      <c r="J243" s="51"/>
      <c r="K243" s="55"/>
      <c r="L243" s="51"/>
    </row>
    <row r="244" spans="1:12" ht="15.75" hidden="1" thickBot="1">
      <c r="A244" s="49"/>
      <c r="B244" s="50"/>
      <c r="C244" s="51"/>
      <c r="D244" s="52"/>
      <c r="E244" s="57"/>
      <c r="F244" s="51"/>
      <c r="G244" s="53"/>
      <c r="H244" s="58"/>
      <c r="I244" s="51"/>
      <c r="J244" s="51"/>
      <c r="K244" s="55"/>
      <c r="L244" s="51"/>
    </row>
    <row r="245" spans="1:12" ht="15.75" hidden="1" thickBot="1">
      <c r="A245" s="49"/>
      <c r="B245" s="50"/>
      <c r="C245" s="51"/>
      <c r="D245" s="52"/>
      <c r="E245" s="57"/>
      <c r="F245" s="51"/>
      <c r="G245" s="53"/>
      <c r="H245" s="58"/>
      <c r="I245" s="51"/>
      <c r="J245" s="51"/>
      <c r="K245" s="55"/>
      <c r="L245" s="51"/>
    </row>
    <row r="246" spans="1:12" ht="15.75" hidden="1" thickBot="1">
      <c r="A246" s="49"/>
      <c r="B246" s="50"/>
      <c r="C246" s="51"/>
      <c r="D246" s="52"/>
      <c r="E246" s="57"/>
      <c r="F246" s="51"/>
      <c r="G246" s="53"/>
      <c r="H246" s="58"/>
      <c r="I246" s="51"/>
      <c r="J246" s="51"/>
      <c r="K246" s="55"/>
      <c r="L246" s="51"/>
    </row>
    <row r="247" spans="1:12" ht="15.75" hidden="1" thickBot="1">
      <c r="A247" s="49"/>
      <c r="B247" s="50"/>
      <c r="C247" s="51"/>
      <c r="D247" s="52"/>
      <c r="E247" s="57"/>
      <c r="F247" s="51"/>
      <c r="G247" s="53"/>
      <c r="H247" s="58"/>
      <c r="I247" s="51"/>
      <c r="J247" s="51"/>
      <c r="K247" s="55"/>
      <c r="L247" s="51"/>
    </row>
    <row r="248" spans="1:12" ht="15.75" hidden="1" thickBot="1">
      <c r="A248" s="49"/>
      <c r="B248" s="50"/>
      <c r="C248" s="51"/>
      <c r="D248" s="52"/>
      <c r="E248" s="57"/>
      <c r="F248" s="51"/>
      <c r="G248" s="53"/>
      <c r="H248" s="58"/>
      <c r="I248" s="51"/>
      <c r="J248" s="51"/>
      <c r="K248" s="55"/>
      <c r="L248" s="51"/>
    </row>
    <row r="249" spans="1:12" ht="15.75" hidden="1" thickBot="1">
      <c r="A249" s="49"/>
      <c r="B249" s="50"/>
      <c r="C249" s="51"/>
      <c r="D249" s="52"/>
      <c r="E249" s="57"/>
      <c r="F249" s="51"/>
      <c r="G249" s="53"/>
      <c r="H249" s="58"/>
      <c r="I249" s="51"/>
      <c r="J249" s="51"/>
      <c r="K249" s="55"/>
      <c r="L249" s="51"/>
    </row>
    <row r="250" spans="1:12" ht="15.75" hidden="1" thickBot="1">
      <c r="A250" s="49"/>
      <c r="B250" s="50"/>
      <c r="C250" s="51"/>
      <c r="D250" s="52"/>
      <c r="E250" s="57"/>
      <c r="F250" s="51"/>
      <c r="G250" s="53"/>
      <c r="H250" s="58"/>
      <c r="I250" s="51"/>
      <c r="J250" s="51"/>
      <c r="K250" s="55"/>
      <c r="L250" s="51"/>
    </row>
    <row r="251" spans="1:12" ht="15.75" hidden="1" thickBot="1">
      <c r="A251" s="49"/>
      <c r="B251" s="50"/>
      <c r="C251" s="51"/>
      <c r="D251" s="52"/>
      <c r="E251" s="57"/>
      <c r="F251" s="51"/>
      <c r="G251" s="53"/>
      <c r="H251" s="58"/>
      <c r="I251" s="51"/>
      <c r="J251" s="51"/>
      <c r="K251" s="55"/>
      <c r="L251" s="51"/>
    </row>
    <row r="252" spans="1:12" ht="15.75" hidden="1" thickBot="1">
      <c r="A252" s="49"/>
      <c r="B252" s="50"/>
      <c r="C252" s="51"/>
      <c r="D252" s="52"/>
      <c r="E252" s="57"/>
      <c r="F252" s="51"/>
      <c r="G252" s="53"/>
      <c r="H252" s="58"/>
      <c r="I252" s="51"/>
      <c r="J252" s="51"/>
      <c r="K252" s="55"/>
      <c r="L252" s="51"/>
    </row>
    <row r="253" spans="1:12" ht="15.75" hidden="1" thickBot="1">
      <c r="A253" s="49"/>
      <c r="B253" s="50"/>
      <c r="C253" s="51"/>
      <c r="D253" s="52"/>
      <c r="E253" s="57"/>
      <c r="F253" s="51"/>
      <c r="G253" s="53"/>
      <c r="H253" s="58"/>
      <c r="I253" s="51"/>
      <c r="J253" s="51"/>
      <c r="K253" s="55"/>
      <c r="L253" s="51"/>
    </row>
    <row r="254" spans="1:12" ht="15.75" hidden="1" thickBot="1">
      <c r="A254" s="49"/>
      <c r="B254" s="50"/>
      <c r="C254" s="51"/>
      <c r="D254" s="52"/>
      <c r="E254" s="57"/>
      <c r="F254" s="51"/>
      <c r="G254" s="53"/>
      <c r="H254" s="58"/>
      <c r="I254" s="51"/>
      <c r="J254" s="51"/>
      <c r="K254" s="55"/>
      <c r="L254" s="51"/>
    </row>
    <row r="255" spans="1:12" ht="15.75" hidden="1" thickBot="1">
      <c r="A255" s="49"/>
      <c r="B255" s="50"/>
      <c r="C255" s="51"/>
      <c r="D255" s="52"/>
      <c r="E255" s="57"/>
      <c r="F255" s="51"/>
      <c r="G255" s="53"/>
      <c r="H255" s="58"/>
      <c r="I255" s="51"/>
      <c r="J255" s="51"/>
      <c r="K255" s="55"/>
      <c r="L255" s="51"/>
    </row>
    <row r="256" spans="1:12" ht="15.75" hidden="1" thickBot="1">
      <c r="A256" s="49"/>
      <c r="B256" s="50"/>
      <c r="C256" s="51"/>
      <c r="D256" s="52"/>
      <c r="E256" s="57"/>
      <c r="F256" s="51"/>
      <c r="G256" s="53"/>
      <c r="H256" s="58"/>
      <c r="I256" s="51"/>
      <c r="J256" s="51"/>
      <c r="K256" s="55"/>
      <c r="L256" s="51"/>
    </row>
    <row r="257" spans="1:12" ht="15.75" hidden="1" thickBot="1">
      <c r="A257" s="49"/>
      <c r="B257" s="50"/>
      <c r="C257" s="51"/>
      <c r="D257" s="52"/>
      <c r="E257" s="57"/>
      <c r="F257" s="51"/>
      <c r="G257" s="53"/>
      <c r="H257" s="58"/>
      <c r="I257" s="51"/>
      <c r="J257" s="51"/>
      <c r="K257" s="55"/>
      <c r="L257" s="51"/>
    </row>
    <row r="258" spans="1:12" ht="15.75" hidden="1" thickBot="1">
      <c r="A258" s="49"/>
      <c r="B258" s="50"/>
      <c r="C258" s="51"/>
      <c r="D258" s="52"/>
      <c r="E258" s="57"/>
      <c r="F258" s="51"/>
      <c r="G258" s="53"/>
      <c r="H258" s="58"/>
      <c r="I258" s="51"/>
      <c r="J258" s="51"/>
      <c r="K258" s="55"/>
      <c r="L258" s="51"/>
    </row>
    <row r="259" spans="1:12" ht="15.75" hidden="1" thickBot="1">
      <c r="A259" s="49"/>
      <c r="B259" s="50"/>
      <c r="C259" s="51"/>
      <c r="D259" s="52"/>
      <c r="E259" s="57"/>
      <c r="F259" s="51"/>
      <c r="G259" s="53"/>
      <c r="H259" s="58"/>
      <c r="I259" s="51"/>
      <c r="J259" s="51"/>
      <c r="K259" s="55"/>
      <c r="L259" s="51"/>
    </row>
    <row r="260" spans="1:12" ht="15.75" hidden="1" thickBot="1">
      <c r="A260" s="49"/>
      <c r="B260" s="50"/>
      <c r="C260" s="51"/>
      <c r="D260" s="52"/>
      <c r="E260" s="57"/>
      <c r="F260" s="51"/>
      <c r="G260" s="53"/>
      <c r="H260" s="58"/>
      <c r="I260" s="51"/>
      <c r="J260" s="51"/>
      <c r="K260" s="55"/>
      <c r="L260" s="51"/>
    </row>
    <row r="261" spans="1:12" ht="15.75" hidden="1" thickBot="1">
      <c r="A261" s="49"/>
      <c r="B261" s="50"/>
      <c r="C261" s="51"/>
      <c r="D261" s="52"/>
      <c r="E261" s="57"/>
      <c r="F261" s="51"/>
      <c r="G261" s="53"/>
      <c r="H261" s="58"/>
      <c r="I261" s="51"/>
      <c r="J261" s="51"/>
      <c r="K261" s="55"/>
      <c r="L261" s="51"/>
    </row>
    <row r="262" spans="1:12" ht="15.75" hidden="1" thickBot="1">
      <c r="A262" s="49"/>
      <c r="B262" s="50"/>
      <c r="C262" s="51"/>
      <c r="D262" s="52"/>
      <c r="E262" s="57"/>
      <c r="F262" s="51"/>
      <c r="G262" s="53"/>
      <c r="H262" s="58"/>
      <c r="I262" s="51"/>
      <c r="J262" s="51"/>
      <c r="K262" s="55"/>
      <c r="L262" s="51"/>
    </row>
    <row r="263" spans="1:12" ht="15.75" hidden="1" thickBot="1">
      <c r="A263" s="49"/>
      <c r="B263" s="50"/>
      <c r="C263" s="51"/>
      <c r="D263" s="52"/>
      <c r="E263" s="57"/>
      <c r="F263" s="51"/>
      <c r="G263" s="53"/>
      <c r="H263" s="58"/>
      <c r="I263" s="51"/>
      <c r="J263" s="51"/>
      <c r="K263" s="55"/>
      <c r="L263" s="51"/>
    </row>
    <row r="264" spans="1:12" ht="15.75" hidden="1" thickBot="1">
      <c r="A264" s="49"/>
      <c r="B264" s="50"/>
      <c r="C264" s="51"/>
      <c r="D264" s="52"/>
      <c r="E264" s="57"/>
      <c r="F264" s="51"/>
      <c r="G264" s="53"/>
      <c r="H264" s="58"/>
      <c r="I264" s="51"/>
      <c r="J264" s="51"/>
      <c r="K264" s="55"/>
      <c r="L264" s="51"/>
    </row>
    <row r="265" spans="1:12" ht="15.75" hidden="1" thickBot="1">
      <c r="A265" s="49"/>
      <c r="B265" s="50"/>
      <c r="C265" s="51"/>
      <c r="D265" s="52"/>
      <c r="E265" s="57"/>
      <c r="F265" s="51"/>
      <c r="G265" s="53"/>
      <c r="H265" s="58"/>
      <c r="I265" s="51"/>
      <c r="J265" s="51"/>
      <c r="K265" s="55"/>
      <c r="L265" s="51"/>
    </row>
    <row r="266" spans="1:12" ht="15.75" hidden="1" thickBot="1">
      <c r="A266" s="49"/>
      <c r="B266" s="50"/>
      <c r="C266" s="51"/>
      <c r="D266" s="52"/>
      <c r="E266" s="57"/>
      <c r="F266" s="51"/>
      <c r="G266" s="53"/>
      <c r="H266" s="58"/>
      <c r="I266" s="51"/>
      <c r="J266" s="51"/>
      <c r="K266" s="55"/>
      <c r="L266" s="51"/>
    </row>
    <row r="267" spans="1:12" ht="15.75" hidden="1" thickBot="1">
      <c r="A267" s="49"/>
      <c r="B267" s="50"/>
      <c r="C267" s="51"/>
      <c r="D267" s="52"/>
      <c r="E267" s="57"/>
      <c r="F267" s="51"/>
      <c r="G267" s="53"/>
      <c r="H267" s="58"/>
      <c r="I267" s="51"/>
      <c r="J267" s="51"/>
      <c r="K267" s="55"/>
      <c r="L267" s="51"/>
    </row>
    <row r="268" spans="1:12" ht="15.75" hidden="1" thickBot="1">
      <c r="A268" s="49"/>
      <c r="B268" s="50"/>
      <c r="C268" s="51"/>
      <c r="D268" s="55"/>
      <c r="E268" s="57"/>
      <c r="F268" s="51"/>
      <c r="G268" s="53"/>
      <c r="H268" s="58"/>
      <c r="I268" s="51"/>
      <c r="J268" s="51"/>
      <c r="K268" s="55"/>
      <c r="L268" s="51"/>
    </row>
    <row r="269" spans="1:12" ht="15.75" hidden="1" thickBot="1">
      <c r="A269" s="49"/>
      <c r="B269" s="50"/>
      <c r="C269" s="51"/>
      <c r="D269" s="52"/>
      <c r="E269" s="57"/>
      <c r="F269" s="51"/>
      <c r="G269" s="53"/>
      <c r="H269" s="58"/>
      <c r="I269" s="51"/>
      <c r="J269" s="51"/>
      <c r="K269" s="55"/>
      <c r="L269" s="51"/>
    </row>
    <row r="270" spans="1:12" ht="15.75" hidden="1" thickBot="1">
      <c r="A270" s="49"/>
      <c r="B270" s="50"/>
      <c r="C270" s="51"/>
      <c r="D270" s="52"/>
      <c r="E270" s="57"/>
      <c r="F270" s="51"/>
      <c r="G270" s="53"/>
      <c r="H270" s="58"/>
      <c r="I270" s="51"/>
      <c r="J270" s="51"/>
      <c r="K270" s="55"/>
      <c r="L270" s="51"/>
    </row>
    <row r="271" spans="1:12" ht="15.75" hidden="1" thickBot="1">
      <c r="A271" s="49"/>
      <c r="B271" s="50"/>
      <c r="C271" s="51"/>
      <c r="D271" s="52"/>
      <c r="E271" s="57"/>
      <c r="F271" s="51"/>
      <c r="G271" s="53"/>
      <c r="H271" s="58"/>
      <c r="I271" s="51"/>
      <c r="J271" s="51"/>
      <c r="K271" s="55"/>
      <c r="L271" s="51"/>
    </row>
    <row r="272" spans="1:12" ht="15.75" hidden="1" thickBot="1">
      <c r="A272" s="49"/>
      <c r="B272" s="50"/>
      <c r="C272" s="51"/>
      <c r="D272" s="52"/>
      <c r="E272" s="57"/>
      <c r="F272" s="51"/>
      <c r="G272" s="53"/>
      <c r="H272" s="58"/>
      <c r="I272" s="51"/>
      <c r="J272" s="51"/>
      <c r="K272" s="55"/>
      <c r="L272" s="51"/>
    </row>
    <row r="273" spans="1:12" ht="15.75" hidden="1" thickBot="1">
      <c r="A273" s="49"/>
      <c r="B273" s="50"/>
      <c r="C273" s="51"/>
      <c r="D273" s="52"/>
      <c r="E273" s="57"/>
      <c r="F273" s="51"/>
      <c r="G273" s="53"/>
      <c r="H273" s="58"/>
      <c r="I273" s="51"/>
      <c r="J273" s="51"/>
      <c r="K273" s="55"/>
      <c r="L273" s="51"/>
    </row>
    <row r="274" spans="1:12" ht="15.75" hidden="1" thickBot="1">
      <c r="A274" s="49"/>
      <c r="B274" s="50"/>
      <c r="C274" s="51"/>
      <c r="D274" s="52"/>
      <c r="E274" s="57"/>
      <c r="F274" s="51"/>
      <c r="G274" s="53"/>
      <c r="H274" s="58"/>
      <c r="I274" s="51"/>
      <c r="J274" s="51"/>
      <c r="K274" s="55"/>
      <c r="L274" s="51"/>
    </row>
    <row r="275" spans="1:12" ht="15.75" hidden="1" thickBot="1">
      <c r="A275" s="49"/>
      <c r="B275" s="50"/>
      <c r="C275" s="51"/>
      <c r="D275" s="52"/>
      <c r="E275" s="57"/>
      <c r="F275" s="51"/>
      <c r="G275" s="53"/>
      <c r="H275" s="58"/>
      <c r="I275" s="51"/>
      <c r="J275" s="51"/>
      <c r="K275" s="55"/>
      <c r="L275" s="51"/>
    </row>
    <row r="276" spans="1:12" ht="15.75" hidden="1" thickBot="1">
      <c r="A276" s="49"/>
      <c r="B276" s="50"/>
      <c r="C276" s="51"/>
      <c r="D276" s="52"/>
      <c r="E276" s="57"/>
      <c r="F276" s="51"/>
      <c r="G276" s="53"/>
      <c r="H276" s="58"/>
      <c r="I276" s="51"/>
      <c r="J276" s="51"/>
      <c r="K276" s="55"/>
      <c r="L276" s="51"/>
    </row>
    <row r="277" spans="1:12" ht="15.75" hidden="1" thickBot="1">
      <c r="A277" s="49"/>
      <c r="B277" s="50"/>
      <c r="C277" s="51"/>
      <c r="D277" s="52"/>
      <c r="E277" s="57"/>
      <c r="F277" s="51"/>
      <c r="G277" s="53"/>
      <c r="H277" s="58"/>
      <c r="I277" s="51"/>
      <c r="J277" s="51"/>
      <c r="K277" s="55"/>
      <c r="L277" s="51"/>
    </row>
    <row r="278" spans="1:12" ht="15.75" hidden="1" thickBot="1">
      <c r="A278" s="49"/>
      <c r="B278" s="50"/>
      <c r="C278" s="51"/>
      <c r="D278" s="52"/>
      <c r="E278" s="57"/>
      <c r="F278" s="51"/>
      <c r="G278" s="53"/>
      <c r="H278" s="58"/>
      <c r="I278" s="51"/>
      <c r="J278" s="51"/>
      <c r="K278" s="55"/>
      <c r="L278" s="51"/>
    </row>
    <row r="279" spans="1:12" ht="15.75" hidden="1" thickBot="1">
      <c r="A279" s="49"/>
      <c r="B279" s="50"/>
      <c r="C279" s="51"/>
      <c r="D279" s="52"/>
      <c r="E279" s="57"/>
      <c r="F279" s="51"/>
      <c r="G279" s="53"/>
      <c r="H279" s="58"/>
      <c r="I279" s="51"/>
      <c r="J279" s="51"/>
      <c r="K279" s="55"/>
      <c r="L279" s="51"/>
    </row>
    <row r="280" spans="1:12" ht="15.75" hidden="1" thickBot="1">
      <c r="A280" s="49"/>
      <c r="B280" s="50"/>
      <c r="C280" s="51"/>
      <c r="D280" s="52"/>
      <c r="E280" s="57"/>
      <c r="F280" s="51"/>
      <c r="G280" s="53"/>
      <c r="H280" s="58"/>
      <c r="I280" s="51"/>
      <c r="J280" s="51"/>
      <c r="K280" s="55"/>
      <c r="L280" s="51"/>
    </row>
    <row r="281" spans="1:12" ht="15.75" hidden="1" thickBot="1">
      <c r="A281" s="49"/>
      <c r="B281" s="50"/>
      <c r="C281" s="51"/>
      <c r="D281" s="52"/>
      <c r="E281" s="57"/>
      <c r="F281" s="51"/>
      <c r="G281" s="53"/>
      <c r="H281" s="58"/>
      <c r="I281" s="51"/>
      <c r="J281" s="51"/>
      <c r="K281" s="55"/>
      <c r="L281" s="51"/>
    </row>
    <row r="282" spans="1:12" ht="15.75" hidden="1" thickBot="1">
      <c r="A282" s="49"/>
      <c r="B282" s="50"/>
      <c r="C282" s="51"/>
      <c r="D282" s="52"/>
      <c r="E282" s="57"/>
      <c r="F282" s="51"/>
      <c r="G282" s="53"/>
      <c r="H282" s="58"/>
      <c r="I282" s="51"/>
      <c r="J282" s="51"/>
      <c r="K282" s="55"/>
      <c r="L282" s="51"/>
    </row>
    <row r="283" spans="1:12" ht="15.75" hidden="1" thickBot="1">
      <c r="A283" s="49"/>
      <c r="B283" s="50"/>
      <c r="C283" s="51"/>
      <c r="D283" s="52"/>
      <c r="E283" s="57"/>
      <c r="F283" s="51"/>
      <c r="G283" s="53"/>
      <c r="H283" s="58"/>
      <c r="I283" s="51"/>
      <c r="J283" s="51"/>
      <c r="K283" s="55"/>
      <c r="L283" s="51"/>
    </row>
    <row r="284" spans="1:12" ht="15.75" hidden="1" thickBot="1">
      <c r="A284" s="49"/>
      <c r="B284" s="50"/>
      <c r="C284" s="51"/>
      <c r="D284" s="52"/>
      <c r="E284" s="57"/>
      <c r="F284" s="51"/>
      <c r="G284" s="53"/>
      <c r="H284" s="58"/>
      <c r="I284" s="51"/>
      <c r="J284" s="51"/>
      <c r="K284" s="55"/>
      <c r="L284" s="51"/>
    </row>
    <row r="285" spans="1:12" ht="15.75" hidden="1" thickBot="1">
      <c r="A285" s="49"/>
      <c r="B285" s="50"/>
      <c r="C285" s="51"/>
      <c r="D285" s="55"/>
      <c r="E285" s="57"/>
      <c r="F285" s="51"/>
      <c r="G285" s="53"/>
      <c r="H285" s="58"/>
      <c r="I285" s="51"/>
      <c r="J285" s="51"/>
      <c r="K285" s="55"/>
      <c r="L285" s="51"/>
    </row>
    <row r="286" spans="1:12" ht="15.75" hidden="1" thickBot="1">
      <c r="A286" s="49"/>
      <c r="B286" s="50"/>
      <c r="C286" s="51"/>
      <c r="D286" s="52"/>
      <c r="E286" s="57"/>
      <c r="F286" s="51"/>
      <c r="G286" s="53"/>
      <c r="H286" s="58"/>
      <c r="I286" s="51"/>
      <c r="J286" s="51"/>
      <c r="K286" s="55"/>
      <c r="L286" s="51"/>
    </row>
    <row r="287" spans="1:12" ht="15.75" hidden="1" thickBot="1">
      <c r="A287" s="49"/>
      <c r="B287" s="50"/>
      <c r="C287" s="51"/>
      <c r="D287" s="52"/>
      <c r="E287" s="57"/>
      <c r="F287" s="51"/>
      <c r="G287" s="53"/>
      <c r="H287" s="58"/>
      <c r="I287" s="51"/>
      <c r="J287" s="51"/>
      <c r="K287" s="55"/>
      <c r="L287" s="51"/>
    </row>
    <row r="288" spans="1:12" ht="15.75" hidden="1" thickBot="1">
      <c r="A288" s="49"/>
      <c r="B288" s="50"/>
      <c r="C288" s="51"/>
      <c r="D288" s="52"/>
      <c r="E288" s="57"/>
      <c r="F288" s="51"/>
      <c r="G288" s="53"/>
      <c r="H288" s="58"/>
      <c r="I288" s="51"/>
      <c r="J288" s="51"/>
      <c r="K288" s="55"/>
      <c r="L288" s="51"/>
    </row>
    <row r="289" spans="1:12" ht="15.75" hidden="1" thickBot="1">
      <c r="A289" s="49"/>
      <c r="B289" s="50"/>
      <c r="C289" s="51"/>
      <c r="D289" s="52"/>
      <c r="E289" s="57"/>
      <c r="F289" s="51"/>
      <c r="G289" s="53"/>
      <c r="H289" s="58"/>
      <c r="I289" s="51"/>
      <c r="J289" s="51"/>
      <c r="K289" s="55"/>
      <c r="L289" s="51"/>
    </row>
    <row r="290" spans="1:12" ht="15.75" hidden="1" thickBot="1">
      <c r="A290" s="49"/>
      <c r="B290" s="50"/>
      <c r="C290" s="51"/>
      <c r="D290" s="52"/>
      <c r="E290" s="57"/>
      <c r="F290" s="51"/>
      <c r="G290" s="53"/>
      <c r="H290" s="58"/>
      <c r="I290" s="51"/>
      <c r="J290" s="51"/>
      <c r="K290" s="55"/>
      <c r="L290" s="51"/>
    </row>
    <row r="291" spans="1:12" ht="15.75" hidden="1" thickBot="1">
      <c r="A291" s="49"/>
      <c r="B291" s="50"/>
      <c r="C291" s="51"/>
      <c r="D291" s="52"/>
      <c r="E291" s="57"/>
      <c r="F291" s="51"/>
      <c r="G291" s="53"/>
      <c r="H291" s="58"/>
      <c r="I291" s="51"/>
      <c r="J291" s="51"/>
      <c r="K291" s="55"/>
      <c r="L291" s="51"/>
    </row>
    <row r="292" spans="1:12" ht="15.75" hidden="1" thickBot="1">
      <c r="A292" s="49"/>
      <c r="B292" s="50"/>
      <c r="C292" s="51"/>
      <c r="D292" s="52"/>
      <c r="E292" s="57"/>
      <c r="F292" s="51"/>
      <c r="G292" s="53"/>
      <c r="H292" s="58"/>
      <c r="I292" s="51"/>
      <c r="J292" s="51"/>
      <c r="K292" s="55"/>
      <c r="L292" s="51"/>
    </row>
    <row r="293" spans="1:12" ht="15.75" hidden="1" thickBot="1">
      <c r="A293" s="49"/>
      <c r="B293" s="50"/>
      <c r="C293" s="51"/>
      <c r="D293" s="52"/>
      <c r="E293" s="57"/>
      <c r="F293" s="51"/>
      <c r="G293" s="53"/>
      <c r="H293" s="58"/>
      <c r="I293" s="51"/>
      <c r="J293" s="51"/>
      <c r="K293" s="55"/>
      <c r="L293" s="51"/>
    </row>
    <row r="294" spans="1:12" ht="15.75" hidden="1" thickBot="1">
      <c r="A294" s="49"/>
      <c r="B294" s="50"/>
      <c r="C294" s="51"/>
      <c r="D294" s="52"/>
      <c r="E294" s="57"/>
      <c r="F294" s="51"/>
      <c r="G294" s="53"/>
      <c r="H294" s="58"/>
      <c r="I294" s="51"/>
      <c r="J294" s="51"/>
      <c r="K294" s="55"/>
      <c r="L294" s="51"/>
    </row>
    <row r="295" spans="1:12" ht="15.75" hidden="1" thickBot="1">
      <c r="A295" s="49"/>
      <c r="B295" s="50"/>
      <c r="C295" s="51"/>
      <c r="D295" s="52"/>
      <c r="E295" s="57"/>
      <c r="F295" s="51"/>
      <c r="G295" s="53"/>
      <c r="H295" s="58"/>
      <c r="I295" s="51"/>
      <c r="J295" s="51"/>
      <c r="K295" s="55"/>
      <c r="L295" s="51"/>
    </row>
    <row r="296" spans="1:12" ht="15.75" hidden="1" thickBot="1">
      <c r="A296" s="49"/>
      <c r="B296" s="50"/>
      <c r="C296" s="51"/>
      <c r="D296" s="52"/>
      <c r="E296" s="57"/>
      <c r="F296" s="51"/>
      <c r="G296" s="53"/>
      <c r="H296" s="58"/>
      <c r="I296" s="51"/>
      <c r="J296" s="51"/>
      <c r="K296" s="55"/>
      <c r="L296" s="51"/>
    </row>
    <row r="297" spans="1:12" ht="15.75" hidden="1" thickBot="1">
      <c r="A297" s="49"/>
      <c r="B297" s="50"/>
      <c r="C297" s="51"/>
      <c r="D297" s="52"/>
      <c r="E297" s="57"/>
      <c r="F297" s="51"/>
      <c r="G297" s="53"/>
      <c r="H297" s="58"/>
      <c r="I297" s="51"/>
      <c r="J297" s="51"/>
      <c r="K297" s="55"/>
      <c r="L297" s="51"/>
    </row>
    <row r="298" spans="1:12" ht="15.75" hidden="1" thickBot="1">
      <c r="A298" s="49"/>
      <c r="B298" s="50"/>
      <c r="C298" s="51"/>
      <c r="D298" s="52"/>
      <c r="E298" s="57"/>
      <c r="F298" s="51"/>
      <c r="G298" s="53"/>
      <c r="H298" s="58"/>
      <c r="I298" s="51"/>
      <c r="J298" s="51"/>
      <c r="K298" s="55"/>
      <c r="L298" s="51"/>
    </row>
    <row r="299" spans="1:12" ht="15.75" hidden="1" thickBot="1">
      <c r="A299" s="49"/>
      <c r="B299" s="50"/>
      <c r="C299" s="51"/>
      <c r="D299" s="52"/>
      <c r="E299" s="57"/>
      <c r="F299" s="51"/>
      <c r="G299" s="53"/>
      <c r="H299" s="58"/>
      <c r="I299" s="51"/>
      <c r="J299" s="51"/>
      <c r="K299" s="55"/>
      <c r="L299" s="51"/>
    </row>
    <row r="300" spans="1:12" ht="15.75" hidden="1" thickBot="1">
      <c r="A300" s="49"/>
      <c r="B300" s="50"/>
      <c r="C300" s="51"/>
      <c r="D300" s="52"/>
      <c r="E300" s="57"/>
      <c r="F300" s="51"/>
      <c r="G300" s="53"/>
      <c r="H300" s="58"/>
      <c r="I300" s="51"/>
      <c r="J300" s="51"/>
      <c r="K300" s="55"/>
      <c r="L300" s="51"/>
    </row>
    <row r="301" spans="1:12" ht="15.75" hidden="1" thickBot="1">
      <c r="A301" s="49"/>
      <c r="B301" s="50"/>
      <c r="C301" s="51"/>
      <c r="D301" s="52"/>
      <c r="E301" s="57"/>
      <c r="F301" s="51"/>
      <c r="G301" s="53"/>
      <c r="H301" s="58"/>
      <c r="I301" s="51"/>
      <c r="J301" s="51"/>
      <c r="K301" s="55"/>
      <c r="L301" s="51"/>
    </row>
    <row r="302" spans="1:12" ht="15.75" hidden="1" thickBot="1">
      <c r="A302" s="49"/>
      <c r="B302" s="50"/>
      <c r="C302" s="51"/>
      <c r="D302" s="52"/>
      <c r="E302" s="57"/>
      <c r="F302" s="51"/>
      <c r="G302" s="53"/>
      <c r="H302" s="58"/>
      <c r="I302" s="51"/>
      <c r="J302" s="51"/>
      <c r="K302" s="55"/>
      <c r="L302" s="51"/>
    </row>
    <row r="303" spans="1:12" ht="15.75" hidden="1" thickBot="1">
      <c r="A303" s="49"/>
      <c r="B303" s="50"/>
      <c r="C303" s="51"/>
      <c r="D303" s="52"/>
      <c r="E303" s="57"/>
      <c r="F303" s="51"/>
      <c r="G303" s="53"/>
      <c r="H303" s="58"/>
      <c r="I303" s="51"/>
      <c r="J303" s="51"/>
      <c r="K303" s="55"/>
      <c r="L303" s="51"/>
    </row>
    <row r="304" spans="1:12" ht="15.75" hidden="1" thickBot="1">
      <c r="A304" s="49"/>
      <c r="B304" s="50"/>
      <c r="C304" s="51"/>
      <c r="D304" s="52"/>
      <c r="E304" s="57"/>
      <c r="F304" s="51"/>
      <c r="G304" s="53"/>
      <c r="H304" s="58"/>
      <c r="I304" s="51"/>
      <c r="J304" s="51"/>
      <c r="K304" s="55"/>
      <c r="L304" s="51"/>
    </row>
    <row r="305" spans="1:12" ht="15.75" hidden="1" thickBot="1">
      <c r="A305" s="49"/>
      <c r="B305" s="50"/>
      <c r="C305" s="51"/>
      <c r="D305" s="52"/>
      <c r="E305" s="57"/>
      <c r="F305" s="51"/>
      <c r="G305" s="53"/>
      <c r="H305" s="58"/>
      <c r="I305" s="51"/>
      <c r="J305" s="51"/>
      <c r="K305" s="55"/>
      <c r="L305" s="51"/>
    </row>
    <row r="306" spans="1:12" ht="15.75" hidden="1" thickBot="1">
      <c r="A306" s="49"/>
      <c r="B306" s="50"/>
      <c r="C306" s="51"/>
      <c r="D306" s="52"/>
      <c r="E306" s="57"/>
      <c r="F306" s="51"/>
      <c r="G306" s="53"/>
      <c r="H306" s="58"/>
      <c r="I306" s="51"/>
      <c r="J306" s="51"/>
      <c r="K306" s="55"/>
      <c r="L306" s="51"/>
    </row>
    <row r="307" spans="1:12" ht="15.75" hidden="1" thickBot="1">
      <c r="A307" s="49"/>
      <c r="B307" s="50"/>
      <c r="C307" s="51"/>
      <c r="D307" s="52"/>
      <c r="E307" s="57"/>
      <c r="F307" s="51"/>
      <c r="G307" s="53"/>
      <c r="H307" s="58"/>
      <c r="I307" s="51"/>
      <c r="J307" s="51"/>
      <c r="K307" s="55"/>
      <c r="L307" s="51"/>
    </row>
    <row r="308" spans="1:12" ht="15.75" hidden="1" thickBot="1">
      <c r="A308" s="49"/>
      <c r="B308" s="50"/>
      <c r="C308" s="51"/>
      <c r="D308" s="52"/>
      <c r="E308" s="57"/>
      <c r="F308" s="51"/>
      <c r="G308" s="53"/>
      <c r="H308" s="58"/>
      <c r="I308" s="51"/>
      <c r="J308" s="51"/>
      <c r="K308" s="55"/>
      <c r="L308" s="51"/>
    </row>
    <row r="309" spans="1:12" ht="15.75" hidden="1" thickBot="1">
      <c r="A309" s="49"/>
      <c r="B309" s="50"/>
      <c r="C309" s="51"/>
      <c r="D309" s="52"/>
      <c r="E309" s="57"/>
      <c r="F309" s="51"/>
      <c r="G309" s="53"/>
      <c r="H309" s="58"/>
      <c r="I309" s="51"/>
      <c r="J309" s="51"/>
      <c r="K309" s="55"/>
      <c r="L309" s="51"/>
    </row>
    <row r="310" spans="1:12" ht="15.75" hidden="1" thickBot="1">
      <c r="A310" s="49"/>
      <c r="B310" s="50"/>
      <c r="C310" s="51"/>
      <c r="D310" s="52"/>
      <c r="E310" s="57"/>
      <c r="F310" s="51"/>
      <c r="G310" s="53"/>
      <c r="H310" s="58"/>
      <c r="I310" s="51"/>
      <c r="J310" s="51"/>
      <c r="K310" s="55"/>
      <c r="L310" s="51"/>
    </row>
    <row r="311" spans="1:12" ht="15.75" hidden="1" thickBot="1">
      <c r="A311" s="49"/>
      <c r="B311" s="50"/>
      <c r="C311" s="51"/>
      <c r="D311" s="52"/>
      <c r="E311" s="57"/>
      <c r="F311" s="51"/>
      <c r="G311" s="53"/>
      <c r="H311" s="58"/>
      <c r="I311" s="51"/>
      <c r="J311" s="51"/>
      <c r="K311" s="55"/>
      <c r="L311" s="51"/>
    </row>
    <row r="312" spans="1:12" ht="15.75" hidden="1" thickBot="1">
      <c r="A312" s="49"/>
      <c r="B312" s="50"/>
      <c r="C312" s="51"/>
      <c r="D312" s="52"/>
      <c r="E312" s="57"/>
      <c r="F312" s="51"/>
      <c r="G312" s="53"/>
      <c r="H312" s="58"/>
      <c r="I312" s="51"/>
      <c r="J312" s="51"/>
      <c r="K312" s="55"/>
      <c r="L312" s="51"/>
    </row>
    <row r="313" spans="1:12" ht="15.75" hidden="1" thickBot="1">
      <c r="A313" s="49"/>
      <c r="B313" s="50"/>
      <c r="C313" s="51"/>
      <c r="D313" s="52"/>
      <c r="E313" s="57"/>
      <c r="F313" s="51"/>
      <c r="G313" s="53"/>
      <c r="H313" s="58"/>
      <c r="I313" s="51"/>
      <c r="J313" s="51"/>
      <c r="K313" s="55"/>
      <c r="L313" s="51"/>
    </row>
    <row r="314" spans="1:12" ht="15.75" hidden="1" thickBot="1">
      <c r="A314" s="49"/>
      <c r="B314" s="50"/>
      <c r="C314" s="51"/>
      <c r="D314" s="52"/>
      <c r="E314" s="57"/>
      <c r="F314" s="51"/>
      <c r="G314" s="53"/>
      <c r="H314" s="58"/>
      <c r="I314" s="51"/>
      <c r="J314" s="51"/>
      <c r="K314" s="55"/>
      <c r="L314" s="51"/>
    </row>
    <row r="315" spans="1:12" ht="15.75" hidden="1" thickBot="1">
      <c r="A315" s="49"/>
      <c r="B315" s="50"/>
      <c r="C315" s="51"/>
      <c r="D315" s="52"/>
      <c r="E315" s="57"/>
      <c r="F315" s="51"/>
      <c r="G315" s="53"/>
      <c r="H315" s="58"/>
      <c r="I315" s="51"/>
      <c r="J315" s="51"/>
      <c r="K315" s="55"/>
      <c r="L315" s="51"/>
    </row>
    <row r="316" spans="1:12" ht="15.75" hidden="1" thickBot="1">
      <c r="A316" s="49"/>
      <c r="B316" s="50"/>
      <c r="C316" s="51"/>
      <c r="D316" s="52"/>
      <c r="E316" s="57"/>
      <c r="F316" s="51"/>
      <c r="G316" s="53"/>
      <c r="H316" s="58"/>
      <c r="I316" s="51"/>
      <c r="J316" s="51"/>
      <c r="K316" s="55"/>
      <c r="L316" s="51"/>
    </row>
    <row r="317" spans="1:12" ht="15.75" hidden="1" thickBot="1">
      <c r="A317" s="49"/>
      <c r="B317" s="50"/>
      <c r="C317" s="51"/>
      <c r="D317" s="52"/>
      <c r="E317" s="57"/>
      <c r="F317" s="51"/>
      <c r="G317" s="53"/>
      <c r="H317" s="58"/>
      <c r="I317" s="51"/>
      <c r="J317" s="51"/>
      <c r="K317" s="55"/>
      <c r="L317" s="51"/>
    </row>
    <row r="318" spans="1:12" ht="15.75" hidden="1" thickBot="1">
      <c r="A318" s="49"/>
      <c r="B318" s="50"/>
      <c r="C318" s="51"/>
      <c r="D318" s="52"/>
      <c r="E318" s="57"/>
      <c r="F318" s="51"/>
      <c r="G318" s="53"/>
      <c r="H318" s="58"/>
      <c r="I318" s="51"/>
      <c r="J318" s="51"/>
      <c r="K318" s="55"/>
      <c r="L318" s="51"/>
    </row>
    <row r="319" spans="1:12" ht="15.75" hidden="1" thickBot="1">
      <c r="A319" s="49"/>
      <c r="B319" s="50"/>
      <c r="C319" s="51"/>
      <c r="D319" s="52"/>
      <c r="E319" s="57"/>
      <c r="F319" s="51"/>
      <c r="G319" s="53"/>
      <c r="H319" s="58"/>
      <c r="I319" s="51"/>
      <c r="J319" s="51"/>
      <c r="K319" s="55"/>
      <c r="L319" s="51"/>
    </row>
    <row r="320" spans="1:12" ht="15.75" hidden="1" thickBot="1">
      <c r="A320" s="49"/>
      <c r="B320" s="50"/>
      <c r="C320" s="51"/>
      <c r="D320" s="52"/>
      <c r="E320" s="57"/>
      <c r="F320" s="51"/>
      <c r="G320" s="53"/>
      <c r="H320" s="58"/>
      <c r="I320" s="51"/>
      <c r="J320" s="51"/>
      <c r="K320" s="55"/>
      <c r="L320" s="51"/>
    </row>
    <row r="321" spans="1:12" ht="15.75" hidden="1" thickBot="1">
      <c r="A321" s="49"/>
      <c r="B321" s="50"/>
      <c r="C321" s="51"/>
      <c r="D321" s="52"/>
      <c r="E321" s="57"/>
      <c r="F321" s="51"/>
      <c r="G321" s="53"/>
      <c r="H321" s="58"/>
      <c r="I321" s="51"/>
      <c r="J321" s="51"/>
      <c r="K321" s="55"/>
      <c r="L321" s="51"/>
    </row>
    <row r="322" spans="1:12" ht="15.75" hidden="1" thickBot="1">
      <c r="A322" s="49"/>
      <c r="B322" s="50"/>
      <c r="C322" s="51"/>
      <c r="D322" s="52"/>
      <c r="E322" s="57"/>
      <c r="F322" s="51"/>
      <c r="G322" s="53"/>
      <c r="H322" s="58"/>
      <c r="I322" s="51"/>
      <c r="J322" s="51"/>
      <c r="K322" s="55"/>
      <c r="L322" s="51"/>
    </row>
    <row r="323" spans="1:12" ht="15.75" hidden="1" thickBot="1">
      <c r="A323" s="49"/>
      <c r="B323" s="50"/>
      <c r="C323" s="51"/>
      <c r="D323" s="52"/>
      <c r="E323" s="57"/>
      <c r="F323" s="51"/>
      <c r="G323" s="53"/>
      <c r="H323" s="58"/>
      <c r="I323" s="51"/>
      <c r="J323" s="51"/>
      <c r="K323" s="55"/>
      <c r="L323" s="51"/>
    </row>
    <row r="324" spans="1:12" ht="15.75" hidden="1" thickBot="1">
      <c r="A324" s="49"/>
      <c r="B324" s="50"/>
      <c r="C324" s="51"/>
      <c r="D324" s="52"/>
      <c r="E324" s="57"/>
      <c r="F324" s="51"/>
      <c r="G324" s="53"/>
      <c r="H324" s="58"/>
      <c r="I324" s="51"/>
      <c r="J324" s="51"/>
      <c r="K324" s="55"/>
      <c r="L324" s="51"/>
    </row>
    <row r="325" spans="1:12" ht="15.75" hidden="1" thickBot="1">
      <c r="A325" s="49"/>
      <c r="B325" s="50"/>
      <c r="C325" s="51"/>
      <c r="D325" s="52"/>
      <c r="E325" s="57"/>
      <c r="F325" s="51"/>
      <c r="G325" s="53"/>
      <c r="H325" s="58"/>
      <c r="I325" s="51"/>
      <c r="J325" s="51"/>
      <c r="K325" s="55"/>
      <c r="L325" s="51"/>
    </row>
    <row r="326" spans="1:12" ht="15.75" hidden="1" thickBot="1">
      <c r="A326" s="49"/>
      <c r="B326" s="50"/>
      <c r="C326" s="51"/>
      <c r="D326" s="52"/>
      <c r="E326" s="57"/>
      <c r="F326" s="51"/>
      <c r="G326" s="53"/>
      <c r="H326" s="58"/>
      <c r="I326" s="51"/>
      <c r="J326" s="51"/>
      <c r="K326" s="55"/>
      <c r="L326" s="51"/>
    </row>
    <row r="327" spans="1:12" ht="15.75" hidden="1" thickBot="1">
      <c r="A327" s="49"/>
      <c r="B327" s="50"/>
      <c r="C327" s="51"/>
      <c r="D327" s="52"/>
      <c r="E327" s="57"/>
      <c r="F327" s="51"/>
      <c r="G327" s="53"/>
      <c r="H327" s="58"/>
      <c r="I327" s="51"/>
      <c r="J327" s="51"/>
      <c r="K327" s="55"/>
      <c r="L327" s="51"/>
    </row>
    <row r="328" spans="1:12" ht="15.75" hidden="1" thickBot="1">
      <c r="A328" s="49"/>
      <c r="B328" s="50"/>
      <c r="C328" s="51"/>
      <c r="D328" s="52"/>
      <c r="E328" s="57"/>
      <c r="F328" s="51"/>
      <c r="G328" s="53"/>
      <c r="H328" s="58"/>
      <c r="I328" s="51"/>
      <c r="J328" s="51"/>
      <c r="K328" s="55"/>
      <c r="L328" s="51"/>
    </row>
    <row r="329" spans="1:12" ht="15.75" hidden="1" thickBot="1">
      <c r="A329" s="49"/>
      <c r="B329" s="50"/>
      <c r="C329" s="51"/>
      <c r="D329" s="52"/>
      <c r="E329" s="57"/>
      <c r="F329" s="51"/>
      <c r="G329" s="53"/>
      <c r="H329" s="58"/>
      <c r="I329" s="51"/>
      <c r="J329" s="51"/>
      <c r="K329" s="55"/>
      <c r="L329" s="51"/>
    </row>
    <row r="330" spans="1:12" ht="15.75" hidden="1" thickBot="1">
      <c r="A330" s="49"/>
      <c r="B330" s="50"/>
      <c r="C330" s="51"/>
      <c r="D330" s="52"/>
      <c r="E330" s="57"/>
      <c r="F330" s="51"/>
      <c r="G330" s="53"/>
      <c r="H330" s="58"/>
      <c r="I330" s="51"/>
      <c r="J330" s="51"/>
      <c r="K330" s="55"/>
      <c r="L330" s="51"/>
    </row>
    <row r="331" spans="1:12" ht="15.75" hidden="1" thickBot="1">
      <c r="A331" s="49"/>
      <c r="B331" s="50"/>
      <c r="C331" s="51"/>
      <c r="D331" s="52"/>
      <c r="E331" s="57"/>
      <c r="F331" s="51"/>
      <c r="G331" s="53"/>
      <c r="H331" s="58"/>
      <c r="I331" s="51"/>
      <c r="J331" s="51"/>
      <c r="K331" s="55"/>
      <c r="L331" s="51"/>
    </row>
    <row r="332" spans="1:12" ht="15.75" hidden="1" thickBot="1">
      <c r="A332" s="49"/>
      <c r="B332" s="50"/>
      <c r="C332" s="51"/>
      <c r="D332" s="52"/>
      <c r="E332" s="57"/>
      <c r="F332" s="51"/>
      <c r="G332" s="53"/>
      <c r="H332" s="58"/>
      <c r="I332" s="51"/>
      <c r="J332" s="51"/>
      <c r="K332" s="55"/>
      <c r="L332" s="51"/>
    </row>
    <row r="333" spans="1:12" ht="15.75" hidden="1" thickBot="1">
      <c r="A333" s="49"/>
      <c r="B333" s="50"/>
      <c r="C333" s="51"/>
      <c r="D333" s="52"/>
      <c r="E333" s="57"/>
      <c r="F333" s="51"/>
      <c r="G333" s="53"/>
      <c r="H333" s="58"/>
      <c r="I333" s="51"/>
      <c r="J333" s="51"/>
      <c r="K333" s="55"/>
      <c r="L333" s="51"/>
    </row>
    <row r="334" spans="1:12" ht="15.75" hidden="1" thickBot="1">
      <c r="A334" s="49"/>
      <c r="B334" s="50"/>
      <c r="C334" s="51"/>
      <c r="D334" s="52"/>
      <c r="E334" s="57"/>
      <c r="F334" s="51"/>
      <c r="G334" s="53"/>
      <c r="H334" s="58"/>
      <c r="I334" s="51"/>
      <c r="J334" s="51"/>
      <c r="K334" s="55"/>
      <c r="L334" s="51"/>
    </row>
    <row r="335" spans="1:12" ht="15.75" hidden="1" thickBot="1">
      <c r="A335" s="49"/>
      <c r="B335" s="50"/>
      <c r="C335" s="51"/>
      <c r="D335" s="52"/>
      <c r="E335" s="57"/>
      <c r="F335" s="51"/>
      <c r="G335" s="53"/>
      <c r="H335" s="58"/>
      <c r="I335" s="51"/>
      <c r="J335" s="51"/>
      <c r="K335" s="55"/>
      <c r="L335" s="51"/>
    </row>
    <row r="336" spans="1:12" ht="15.75" hidden="1" thickBot="1">
      <c r="A336" s="49"/>
      <c r="B336" s="50"/>
      <c r="C336" s="51"/>
      <c r="D336" s="52"/>
      <c r="E336" s="57"/>
      <c r="F336" s="51"/>
      <c r="G336" s="53"/>
      <c r="H336" s="58"/>
      <c r="I336" s="51"/>
      <c r="J336" s="51"/>
      <c r="K336" s="55"/>
      <c r="L336" s="51"/>
    </row>
    <row r="337" spans="1:12" ht="15.75" hidden="1" thickBot="1">
      <c r="A337" s="49"/>
      <c r="B337" s="50"/>
      <c r="C337" s="51"/>
      <c r="D337" s="52"/>
      <c r="E337" s="57"/>
      <c r="F337" s="51"/>
      <c r="G337" s="53"/>
      <c r="H337" s="58"/>
      <c r="I337" s="51"/>
      <c r="J337" s="51"/>
      <c r="K337" s="55"/>
      <c r="L337" s="51"/>
    </row>
    <row r="338" spans="1:12" ht="15.75" hidden="1" thickBot="1">
      <c r="A338" s="49"/>
      <c r="B338" s="50"/>
      <c r="C338" s="51"/>
      <c r="D338" s="52"/>
      <c r="E338" s="57"/>
      <c r="F338" s="51"/>
      <c r="G338" s="53"/>
      <c r="H338" s="58"/>
      <c r="I338" s="51"/>
      <c r="J338" s="51"/>
      <c r="K338" s="55"/>
      <c r="L338" s="51"/>
    </row>
    <row r="339" spans="1:12" ht="15.75" hidden="1" thickBot="1">
      <c r="A339" s="49"/>
      <c r="B339" s="50"/>
      <c r="C339" s="51"/>
      <c r="D339" s="52"/>
      <c r="E339" s="57"/>
      <c r="F339" s="51"/>
      <c r="G339" s="53"/>
      <c r="H339" s="58"/>
      <c r="I339" s="51"/>
      <c r="J339" s="51"/>
      <c r="K339" s="55"/>
      <c r="L339" s="51"/>
    </row>
    <row r="340" spans="1:12" ht="15.75" hidden="1" thickBot="1">
      <c r="A340" s="49"/>
      <c r="B340" s="50"/>
      <c r="C340" s="51"/>
      <c r="D340" s="52"/>
      <c r="E340" s="57"/>
      <c r="F340" s="51"/>
      <c r="G340" s="53"/>
      <c r="H340" s="58"/>
      <c r="I340" s="51"/>
      <c r="J340" s="51"/>
      <c r="K340" s="55"/>
      <c r="L340" s="51"/>
    </row>
    <row r="341" spans="1:12" ht="15.75" hidden="1" thickBot="1">
      <c r="A341" s="49"/>
      <c r="B341" s="50"/>
      <c r="C341" s="51"/>
      <c r="D341" s="52"/>
      <c r="E341" s="57"/>
      <c r="F341" s="51"/>
      <c r="G341" s="53"/>
      <c r="H341" s="58"/>
      <c r="I341" s="51"/>
      <c r="J341" s="51"/>
      <c r="K341" s="55"/>
      <c r="L341" s="51"/>
    </row>
    <row r="342" spans="1:12" ht="15.75" hidden="1" thickBot="1">
      <c r="A342" s="49"/>
      <c r="B342" s="50"/>
      <c r="C342" s="51"/>
      <c r="D342" s="52"/>
      <c r="E342" s="57"/>
      <c r="F342" s="51"/>
      <c r="G342" s="53"/>
      <c r="H342" s="58"/>
      <c r="I342" s="51"/>
      <c r="J342" s="51"/>
      <c r="K342" s="55"/>
      <c r="L342" s="51"/>
    </row>
    <row r="343" spans="1:12" ht="15.75" hidden="1" thickBot="1">
      <c r="A343" s="49"/>
      <c r="B343" s="50"/>
      <c r="C343" s="51"/>
      <c r="D343" s="52"/>
      <c r="E343" s="57"/>
      <c r="F343" s="51"/>
      <c r="G343" s="53"/>
      <c r="H343" s="58"/>
      <c r="I343" s="51"/>
      <c r="J343" s="51"/>
      <c r="K343" s="55"/>
      <c r="L343" s="51"/>
    </row>
    <row r="344" spans="1:12" ht="15.75" hidden="1" thickBot="1">
      <c r="A344" s="49"/>
      <c r="B344" s="50"/>
      <c r="C344" s="51"/>
      <c r="D344" s="52"/>
      <c r="E344" s="57"/>
      <c r="F344" s="51"/>
      <c r="G344" s="53"/>
      <c r="H344" s="58"/>
      <c r="I344" s="51"/>
      <c r="J344" s="51"/>
      <c r="K344" s="55"/>
      <c r="L344" s="51"/>
    </row>
    <row r="345" spans="1:12" ht="15.75" hidden="1" thickBot="1">
      <c r="A345" s="49"/>
      <c r="B345" s="50"/>
      <c r="C345" s="51"/>
      <c r="D345" s="52"/>
      <c r="E345" s="57"/>
      <c r="F345" s="51"/>
      <c r="G345" s="53"/>
      <c r="H345" s="58"/>
      <c r="I345" s="51"/>
      <c r="J345" s="51"/>
      <c r="K345" s="55"/>
      <c r="L345" s="51"/>
    </row>
    <row r="346" spans="1:12" ht="15.75" hidden="1" thickBot="1">
      <c r="A346" s="49"/>
      <c r="B346" s="50"/>
      <c r="C346" s="51"/>
      <c r="D346" s="52"/>
      <c r="E346" s="57"/>
      <c r="F346" s="51"/>
      <c r="G346" s="53"/>
      <c r="H346" s="58"/>
      <c r="I346" s="51"/>
      <c r="J346" s="51"/>
      <c r="K346" s="55"/>
      <c r="L346" s="51"/>
    </row>
    <row r="347" spans="1:12" ht="15.75" hidden="1" thickBot="1">
      <c r="A347" s="49"/>
      <c r="B347" s="50"/>
      <c r="C347" s="51"/>
      <c r="D347" s="52"/>
      <c r="E347" s="57"/>
      <c r="F347" s="51"/>
      <c r="G347" s="53"/>
      <c r="H347" s="58"/>
      <c r="I347" s="51"/>
      <c r="J347" s="51"/>
      <c r="K347" s="55"/>
      <c r="L347" s="51"/>
    </row>
    <row r="348" spans="1:12" ht="15.75" hidden="1" thickBot="1">
      <c r="A348" s="49"/>
      <c r="B348" s="50"/>
      <c r="C348" s="51"/>
      <c r="D348" s="52"/>
      <c r="E348" s="57"/>
      <c r="F348" s="51"/>
      <c r="G348" s="53"/>
      <c r="H348" s="58"/>
      <c r="I348" s="51"/>
      <c r="J348" s="51"/>
      <c r="K348" s="55"/>
      <c r="L348" s="51"/>
    </row>
    <row r="349" spans="1:12" ht="15.75" hidden="1" thickBot="1">
      <c r="A349" s="49"/>
      <c r="B349" s="50"/>
      <c r="C349" s="51"/>
      <c r="D349" s="52"/>
      <c r="E349" s="57"/>
      <c r="F349" s="51"/>
      <c r="G349" s="53"/>
      <c r="H349" s="58"/>
      <c r="I349" s="51"/>
      <c r="J349" s="51"/>
      <c r="K349" s="55"/>
      <c r="L349" s="51"/>
    </row>
    <row r="350" spans="1:12" ht="15.75" hidden="1" thickBot="1">
      <c r="A350" s="49"/>
      <c r="B350" s="50"/>
      <c r="C350" s="51"/>
      <c r="D350" s="52"/>
      <c r="E350" s="57"/>
      <c r="F350" s="51"/>
      <c r="G350" s="53"/>
      <c r="H350" s="58"/>
      <c r="I350" s="51"/>
      <c r="J350" s="51"/>
      <c r="K350" s="55"/>
      <c r="L350" s="51"/>
    </row>
    <row r="351" spans="1:12" ht="15.75" hidden="1" thickBot="1">
      <c r="A351" s="49"/>
      <c r="B351" s="50"/>
      <c r="C351" s="51"/>
      <c r="D351" s="52"/>
      <c r="E351" s="57"/>
      <c r="F351" s="51"/>
      <c r="G351" s="53"/>
      <c r="H351" s="58"/>
      <c r="I351" s="51"/>
      <c r="J351" s="51"/>
      <c r="K351" s="55"/>
      <c r="L351" s="51"/>
    </row>
    <row r="352" spans="1:12" ht="15.75" hidden="1" thickBot="1">
      <c r="A352" s="49"/>
      <c r="B352" s="50"/>
      <c r="C352" s="51"/>
      <c r="D352" s="52"/>
      <c r="E352" s="57"/>
      <c r="F352" s="51"/>
      <c r="G352" s="53"/>
      <c r="H352" s="58"/>
      <c r="I352" s="51"/>
      <c r="J352" s="51"/>
      <c r="K352" s="55"/>
      <c r="L352" s="51"/>
    </row>
    <row r="353" spans="1:12" ht="15.75" hidden="1" thickBot="1">
      <c r="A353" s="49"/>
      <c r="B353" s="50"/>
      <c r="C353" s="51"/>
      <c r="D353" s="52"/>
      <c r="E353" s="57"/>
      <c r="F353" s="51"/>
      <c r="G353" s="53"/>
      <c r="H353" s="58"/>
      <c r="I353" s="51"/>
      <c r="J353" s="51"/>
      <c r="K353" s="55"/>
      <c r="L353" s="51"/>
    </row>
    <row r="354" spans="1:12" ht="15.75" hidden="1" thickBot="1">
      <c r="A354" s="49"/>
      <c r="B354" s="50"/>
      <c r="C354" s="51"/>
      <c r="D354" s="52"/>
      <c r="E354" s="57"/>
      <c r="F354" s="51"/>
      <c r="G354" s="53"/>
      <c r="H354" s="58"/>
      <c r="I354" s="51"/>
      <c r="J354" s="51"/>
      <c r="K354" s="55"/>
      <c r="L354" s="51"/>
    </row>
    <row r="355" spans="1:12" ht="15.75" hidden="1" thickBot="1">
      <c r="A355" s="49"/>
      <c r="B355" s="50"/>
      <c r="C355" s="51"/>
      <c r="D355" s="52"/>
      <c r="E355" s="57"/>
      <c r="F355" s="51"/>
      <c r="G355" s="53"/>
      <c r="H355" s="58"/>
      <c r="I355" s="51"/>
      <c r="J355" s="51"/>
      <c r="K355" s="55"/>
      <c r="L355" s="51"/>
    </row>
    <row r="356" spans="1:12" ht="15.75" hidden="1" thickBot="1">
      <c r="A356" s="49"/>
      <c r="B356" s="50"/>
      <c r="C356" s="51"/>
      <c r="D356" s="52"/>
      <c r="E356" s="57"/>
      <c r="F356" s="51"/>
      <c r="G356" s="53"/>
      <c r="H356" s="58"/>
      <c r="I356" s="51"/>
      <c r="J356" s="51"/>
      <c r="K356" s="55"/>
      <c r="L356" s="51"/>
    </row>
    <row r="357" spans="1:12" ht="15.75" hidden="1" thickBot="1">
      <c r="A357" s="49"/>
      <c r="B357" s="50"/>
      <c r="C357" s="51"/>
      <c r="D357" s="52"/>
      <c r="E357" s="57"/>
      <c r="F357" s="51"/>
      <c r="G357" s="53"/>
      <c r="H357" s="58"/>
      <c r="I357" s="51"/>
      <c r="J357" s="51"/>
      <c r="K357" s="55"/>
      <c r="L357" s="51"/>
    </row>
    <row r="358" spans="1:12" ht="15.75" hidden="1" thickBot="1">
      <c r="A358" s="49"/>
      <c r="B358" s="50"/>
      <c r="C358" s="51"/>
      <c r="D358" s="52"/>
      <c r="E358" s="57"/>
      <c r="F358" s="51"/>
      <c r="G358" s="53"/>
      <c r="H358" s="58"/>
      <c r="I358" s="51"/>
      <c r="J358" s="51"/>
      <c r="K358" s="55"/>
      <c r="L358" s="51"/>
    </row>
    <row r="359" spans="1:12" ht="15.75" hidden="1" thickBot="1">
      <c r="A359" s="49"/>
      <c r="B359" s="50"/>
      <c r="C359" s="51"/>
      <c r="D359" s="52"/>
      <c r="E359" s="57"/>
      <c r="F359" s="51"/>
      <c r="G359" s="53"/>
      <c r="H359" s="58"/>
      <c r="I359" s="51"/>
      <c r="J359" s="51"/>
      <c r="K359" s="55"/>
      <c r="L359" s="51"/>
    </row>
    <row r="360" spans="1:12" ht="15.75" hidden="1" thickBot="1">
      <c r="A360" s="49"/>
      <c r="B360" s="50"/>
      <c r="C360" s="51"/>
      <c r="D360" s="52"/>
      <c r="E360" s="57"/>
      <c r="F360" s="51"/>
      <c r="G360" s="53"/>
      <c r="H360" s="58"/>
      <c r="I360" s="51"/>
      <c r="J360" s="51"/>
      <c r="K360" s="55"/>
      <c r="L360" s="51"/>
    </row>
    <row r="361" spans="1:12" ht="15.75" hidden="1" thickBot="1">
      <c r="A361" s="49"/>
      <c r="B361" s="50"/>
      <c r="C361" s="51"/>
      <c r="D361" s="52"/>
      <c r="E361" s="57"/>
      <c r="F361" s="51"/>
      <c r="G361" s="53"/>
      <c r="H361" s="58"/>
      <c r="I361" s="51"/>
      <c r="J361" s="51"/>
      <c r="K361" s="55"/>
      <c r="L361" s="51"/>
    </row>
    <row r="362" spans="1:12" ht="15.75" hidden="1" thickBot="1">
      <c r="A362" s="49"/>
      <c r="B362" s="50"/>
      <c r="C362" s="51"/>
      <c r="D362" s="52"/>
      <c r="E362" s="57"/>
      <c r="F362" s="51"/>
      <c r="G362" s="53"/>
      <c r="H362" s="58"/>
      <c r="I362" s="51"/>
      <c r="J362" s="51"/>
      <c r="K362" s="55"/>
      <c r="L362" s="51"/>
    </row>
    <row r="363" spans="1:12" ht="15.75" hidden="1" thickBot="1">
      <c r="A363" s="49"/>
      <c r="B363" s="50"/>
      <c r="C363" s="51"/>
      <c r="D363" s="52"/>
      <c r="E363" s="57"/>
      <c r="F363" s="51"/>
      <c r="G363" s="53"/>
      <c r="H363" s="58"/>
      <c r="I363" s="51"/>
      <c r="J363" s="51"/>
      <c r="K363" s="55"/>
      <c r="L363" s="51"/>
    </row>
    <row r="364" spans="1:12" ht="15.75" hidden="1" thickBot="1">
      <c r="A364" s="49"/>
      <c r="B364" s="50"/>
      <c r="C364" s="51"/>
      <c r="D364" s="52"/>
      <c r="E364" s="57"/>
      <c r="F364" s="51"/>
      <c r="G364" s="53"/>
      <c r="H364" s="58"/>
      <c r="I364" s="51"/>
      <c r="J364" s="51"/>
      <c r="K364" s="55"/>
      <c r="L364" s="51"/>
    </row>
    <row r="365" spans="1:12" ht="15.75" hidden="1" thickBot="1">
      <c r="A365" s="49"/>
      <c r="B365" s="50"/>
      <c r="C365" s="51"/>
      <c r="D365" s="52"/>
      <c r="E365" s="57"/>
      <c r="F365" s="51"/>
      <c r="G365" s="53"/>
      <c r="H365" s="58"/>
      <c r="I365" s="51"/>
      <c r="J365" s="51"/>
      <c r="K365" s="55"/>
      <c r="L365" s="51"/>
    </row>
    <row r="366" spans="1:12" ht="15.75" hidden="1" thickBot="1">
      <c r="A366" s="49"/>
      <c r="B366" s="50"/>
      <c r="C366" s="51"/>
      <c r="D366" s="52"/>
      <c r="E366" s="57"/>
      <c r="F366" s="51"/>
      <c r="G366" s="53"/>
      <c r="H366" s="58"/>
      <c r="I366" s="51"/>
      <c r="J366" s="51"/>
      <c r="K366" s="55"/>
      <c r="L366" s="51"/>
    </row>
    <row r="367" spans="1:12" ht="15.75" hidden="1" thickBot="1">
      <c r="A367" s="49"/>
      <c r="B367" s="50"/>
      <c r="C367" s="51"/>
      <c r="D367" s="52"/>
      <c r="E367" s="57"/>
      <c r="F367" s="51"/>
      <c r="G367" s="53"/>
      <c r="H367" s="58"/>
      <c r="I367" s="51"/>
      <c r="J367" s="51"/>
      <c r="K367" s="55"/>
      <c r="L367" s="51"/>
    </row>
  </sheetData>
  <mergeCells count="13">
    <mergeCell ref="H71:L71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71:A72"/>
    <mergeCell ref="B71:B72"/>
    <mergeCell ref="C71:F71"/>
  </mergeCells>
  <pageMargins left="0.70866141732283472" right="0.70866141732283472" top="0.74803149606299213" bottom="0.74803149606299213" header="0.31496062992125984" footer="0.31496062992125984"/>
  <pageSetup scale="74" fitToHeight="2" orientation="landscape" r:id="rId1"/>
  <colBreaks count="1" manualBreakCount="1">
    <brk id="12" max="3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"/>
  <sheetViews>
    <sheetView showGridLines="0" zoomScaleNormal="100" workbookViewId="0">
      <pane ySplit="5" topLeftCell="A6" activePane="bottomLeft" state="frozen"/>
      <selection pane="bottomLeft" activeCell="E16" sqref="E16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604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72" t="s">
        <v>605</v>
      </c>
      <c r="B10" s="172" t="s">
        <v>39</v>
      </c>
      <c r="C10" s="54">
        <v>49029</v>
      </c>
      <c r="D10" s="54"/>
      <c r="E10" s="54"/>
      <c r="F10" s="54">
        <f>+C10</f>
        <v>49029</v>
      </c>
      <c r="G10" s="39"/>
      <c r="H10" s="54">
        <v>16343</v>
      </c>
      <c r="I10" s="54">
        <v>8171</v>
      </c>
      <c r="J10" s="54">
        <v>81715</v>
      </c>
      <c r="K10" s="54"/>
      <c r="L10" s="157">
        <f>H10+I10+J10</f>
        <v>106229</v>
      </c>
    </row>
    <row r="11" spans="1:14" s="23" customFormat="1">
      <c r="A11" s="101" t="s">
        <v>606</v>
      </c>
      <c r="B11" s="101" t="s">
        <v>26</v>
      </c>
      <c r="C11" s="56">
        <v>30251</v>
      </c>
      <c r="D11" s="56"/>
      <c r="E11" s="56"/>
      <c r="F11" s="56">
        <f>+C11</f>
        <v>30251</v>
      </c>
      <c r="G11" s="39"/>
      <c r="H11" s="56">
        <v>10083</v>
      </c>
      <c r="I11" s="56">
        <v>5125</v>
      </c>
      <c r="J11" s="56">
        <v>50418</v>
      </c>
      <c r="K11" s="56"/>
      <c r="L11" s="63">
        <f>H11+I11+J11</f>
        <v>65626</v>
      </c>
    </row>
    <row r="12" spans="1:14" ht="15.75">
      <c r="A12" s="2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15.75">
      <c r="A13" s="30" t="s">
        <v>43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>
      <c r="A14" s="217" t="s">
        <v>0</v>
      </c>
      <c r="B14" s="217" t="s">
        <v>3</v>
      </c>
      <c r="C14" s="218" t="s">
        <v>4</v>
      </c>
      <c r="D14" s="218"/>
      <c r="E14" s="218"/>
      <c r="F14" s="218"/>
      <c r="H14" s="218" t="s">
        <v>5</v>
      </c>
      <c r="I14" s="218"/>
      <c r="J14" s="218"/>
      <c r="K14" s="218"/>
      <c r="L14" s="218"/>
    </row>
    <row r="15" spans="1:14" ht="22.5">
      <c r="A15" s="217"/>
      <c r="B15" s="217"/>
      <c r="C15" s="152" t="s">
        <v>6</v>
      </c>
      <c r="D15" s="152" t="s">
        <v>7</v>
      </c>
      <c r="E15" s="152" t="s">
        <v>8</v>
      </c>
      <c r="F15" s="152" t="s">
        <v>9</v>
      </c>
      <c r="H15" s="151" t="s">
        <v>10</v>
      </c>
      <c r="I15" s="151" t="s">
        <v>11</v>
      </c>
      <c r="J15" s="152" t="s">
        <v>12</v>
      </c>
      <c r="K15" s="151" t="s">
        <v>20</v>
      </c>
      <c r="L15" s="152" t="s">
        <v>9</v>
      </c>
    </row>
    <row r="16" spans="1:14" s="33" customFormat="1">
      <c r="A16" s="54"/>
      <c r="B16" s="153"/>
      <c r="C16" s="54"/>
      <c r="D16" s="161"/>
      <c r="E16" s="161"/>
      <c r="F16" s="173"/>
      <c r="G16" s="39"/>
      <c r="H16" s="173"/>
      <c r="I16" s="173"/>
      <c r="J16" s="173"/>
      <c r="K16" s="173"/>
      <c r="L16" s="173"/>
    </row>
  </sheetData>
  <mergeCells count="13">
    <mergeCell ref="H14:L14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4:A15"/>
    <mergeCell ref="B14:B15"/>
    <mergeCell ref="C14:F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7"/>
  <sheetViews>
    <sheetView showGridLines="0" zoomScaleNormal="100" workbookViewId="0">
      <pane ySplit="6" topLeftCell="A7" activePane="bottomLeft" state="frozen"/>
      <selection pane="bottomLeft" activeCell="F22" sqref="F22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2" spans="1:14" ht="15.75">
      <c r="A2" s="222" t="s">
        <v>607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5.75">
      <c r="A5" s="222" t="s">
        <v>15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4" ht="12" customHeight="1">
      <c r="A6" s="219" t="s">
        <v>22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7"/>
      <c r="N6" s="17"/>
    </row>
    <row r="7" spans="1:14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 ht="15.75">
      <c r="A8" s="1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4">
      <c r="A9" s="217" t="s">
        <v>0</v>
      </c>
      <c r="B9" s="217" t="s">
        <v>3</v>
      </c>
      <c r="C9" s="218" t="s">
        <v>4</v>
      </c>
      <c r="D9" s="218"/>
      <c r="E9" s="218"/>
      <c r="F9" s="218"/>
      <c r="H9" s="218" t="s">
        <v>5</v>
      </c>
      <c r="I9" s="218"/>
      <c r="J9" s="218"/>
      <c r="K9" s="218"/>
      <c r="L9" s="218"/>
    </row>
    <row r="10" spans="1:14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H10" s="151" t="s">
        <v>10</v>
      </c>
      <c r="I10" s="151" t="s">
        <v>11</v>
      </c>
      <c r="J10" s="152" t="s">
        <v>12</v>
      </c>
      <c r="K10" s="151" t="s">
        <v>20</v>
      </c>
      <c r="L10" s="152" t="s">
        <v>9</v>
      </c>
    </row>
    <row r="11" spans="1:14" s="23" customFormat="1">
      <c r="A11" s="153" t="s">
        <v>608</v>
      </c>
      <c r="B11" s="153" t="s">
        <v>39</v>
      </c>
      <c r="C11" s="16">
        <v>43561.06</v>
      </c>
      <c r="D11" s="16">
        <v>0</v>
      </c>
      <c r="E11" s="16">
        <v>0</v>
      </c>
      <c r="F11" s="16">
        <f>SUM(C11:E11)</f>
        <v>43561.06</v>
      </c>
      <c r="G11" s="102"/>
      <c r="H11" s="16">
        <v>14520.35</v>
      </c>
      <c r="I11" s="16">
        <v>7260.1766666666663</v>
      </c>
      <c r="J11" s="16">
        <v>72601.766666666663</v>
      </c>
      <c r="K11" s="16">
        <v>0</v>
      </c>
      <c r="L11" s="16">
        <f>H11+I11+J11</f>
        <v>94382.293333333335</v>
      </c>
    </row>
    <row r="12" spans="1:14" s="23" customFormat="1">
      <c r="A12" s="9" t="s">
        <v>609</v>
      </c>
      <c r="B12" s="9" t="s">
        <v>26</v>
      </c>
      <c r="C12" s="10">
        <v>27739.040000000001</v>
      </c>
      <c r="D12" s="10">
        <v>0</v>
      </c>
      <c r="E12" s="10">
        <v>0</v>
      </c>
      <c r="F12" s="10">
        <f>SUM(C12:E12)</f>
        <v>27739.040000000001</v>
      </c>
      <c r="G12" s="102"/>
      <c r="H12" s="10">
        <v>9246.35</v>
      </c>
      <c r="I12" s="10">
        <v>4623.1733333333332</v>
      </c>
      <c r="J12" s="10">
        <v>46231.733333333337</v>
      </c>
      <c r="K12" s="38">
        <v>0</v>
      </c>
      <c r="L12" s="10">
        <f>H12+I12+J12</f>
        <v>60101.256666666668</v>
      </c>
    </row>
    <row r="13" spans="1:14" ht="15.75">
      <c r="A13" s="2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>
      <c r="A15" s="217" t="s">
        <v>0</v>
      </c>
      <c r="B15" s="217" t="s">
        <v>3</v>
      </c>
      <c r="C15" s="218" t="s">
        <v>4</v>
      </c>
      <c r="D15" s="218"/>
      <c r="E15" s="218"/>
      <c r="F15" s="218"/>
      <c r="H15" s="218" t="s">
        <v>5</v>
      </c>
      <c r="I15" s="218"/>
      <c r="J15" s="218"/>
      <c r="K15" s="218"/>
      <c r="L15" s="218"/>
    </row>
    <row r="16" spans="1:14" ht="22.5">
      <c r="A16" s="217"/>
      <c r="B16" s="217"/>
      <c r="C16" s="152" t="s">
        <v>6</v>
      </c>
      <c r="D16" s="152" t="s">
        <v>7</v>
      </c>
      <c r="E16" s="152" t="s">
        <v>8</v>
      </c>
      <c r="F16" s="152" t="s">
        <v>9</v>
      </c>
      <c r="H16" s="151" t="s">
        <v>10</v>
      </c>
      <c r="I16" s="151" t="s">
        <v>11</v>
      </c>
      <c r="J16" s="152" t="s">
        <v>12</v>
      </c>
      <c r="K16" s="151" t="s">
        <v>20</v>
      </c>
      <c r="L16" s="152" t="s">
        <v>9</v>
      </c>
    </row>
    <row r="17" spans="1:12">
      <c r="A17" s="174"/>
      <c r="B17" s="13"/>
      <c r="C17" s="175"/>
      <c r="D17" s="174"/>
      <c r="E17" s="176"/>
      <c r="F17" s="175"/>
      <c r="G17" s="53"/>
      <c r="H17" s="175"/>
      <c r="I17" s="175"/>
      <c r="J17" s="175"/>
      <c r="K17" s="177"/>
      <c r="L17" s="175"/>
    </row>
  </sheetData>
  <mergeCells count="13">
    <mergeCell ref="H15:L15"/>
    <mergeCell ref="A2:L2"/>
    <mergeCell ref="A3:L3"/>
    <mergeCell ref="A4:L4"/>
    <mergeCell ref="A5:L5"/>
    <mergeCell ref="A6:L6"/>
    <mergeCell ref="A9:A10"/>
    <mergeCell ref="B9:B10"/>
    <mergeCell ref="C9:F9"/>
    <mergeCell ref="H9:L9"/>
    <mergeCell ref="A15:A16"/>
    <mergeCell ref="B15:B16"/>
    <mergeCell ref="C15:F1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24"/>
  <sheetViews>
    <sheetView showGridLines="0" zoomScaleNormal="100" workbookViewId="0">
      <pane ySplit="6" topLeftCell="A7" activePane="bottomLeft" state="frozen"/>
      <selection pane="bottomLeft" activeCell="I28" sqref="I28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2" spans="1:14" ht="15.75">
      <c r="A2" s="222" t="s">
        <v>610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5.75">
      <c r="A5" s="222" t="s">
        <v>15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4" ht="12" customHeight="1">
      <c r="A6" s="219" t="s">
        <v>22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7"/>
      <c r="N6" s="17"/>
    </row>
    <row r="7" spans="1:14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 ht="15.75">
      <c r="A8" s="1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4">
      <c r="A9" s="217" t="s">
        <v>0</v>
      </c>
      <c r="B9" s="217" t="s">
        <v>3</v>
      </c>
      <c r="C9" s="218" t="s">
        <v>4</v>
      </c>
      <c r="D9" s="218"/>
      <c r="E9" s="218"/>
      <c r="F9" s="218"/>
      <c r="H9" s="218" t="s">
        <v>5</v>
      </c>
      <c r="I9" s="218"/>
      <c r="J9" s="218"/>
      <c r="K9" s="218"/>
      <c r="L9" s="218"/>
    </row>
    <row r="10" spans="1:14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H10" s="151" t="s">
        <v>10</v>
      </c>
      <c r="I10" s="151" t="s">
        <v>11</v>
      </c>
      <c r="J10" s="152" t="s">
        <v>12</v>
      </c>
      <c r="K10" s="151" t="s">
        <v>20</v>
      </c>
      <c r="L10" s="152" t="s">
        <v>9</v>
      </c>
    </row>
    <row r="11" spans="1:14" s="23" customFormat="1">
      <c r="A11" s="153" t="s">
        <v>611</v>
      </c>
      <c r="B11" s="153" t="s">
        <v>39</v>
      </c>
      <c r="C11" s="54">
        <v>50231.74</v>
      </c>
      <c r="D11" s="178">
        <v>0</v>
      </c>
      <c r="E11" s="178">
        <v>0</v>
      </c>
      <c r="F11" s="54">
        <f>C11</f>
        <v>50231.74</v>
      </c>
      <c r="G11" s="39"/>
      <c r="H11" s="54">
        <f>C11/30*10</f>
        <v>16743.913333333334</v>
      </c>
      <c r="I11" s="54">
        <f>C11/30*5</f>
        <v>8371.9566666666669</v>
      </c>
      <c r="J11" s="54">
        <f>TRUNC((C11/30*50),0)</f>
        <v>83719</v>
      </c>
      <c r="K11" s="178">
        <v>0</v>
      </c>
      <c r="L11" s="157">
        <f>H11+I11+J11</f>
        <v>108834.87</v>
      </c>
    </row>
    <row r="12" spans="1:14" s="23" customFormat="1">
      <c r="A12" s="45" t="s">
        <v>612</v>
      </c>
      <c r="B12" s="45" t="s">
        <v>613</v>
      </c>
      <c r="C12" s="56">
        <v>37378.239999999998</v>
      </c>
      <c r="D12" s="105">
        <v>0</v>
      </c>
      <c r="E12" s="105">
        <v>0</v>
      </c>
      <c r="F12" s="56">
        <f t="shared" ref="F12:F19" si="0">C12</f>
        <v>37378.239999999998</v>
      </c>
      <c r="G12" s="39"/>
      <c r="H12" s="56">
        <f t="shared" ref="H12:H19" si="1">C12/30*10</f>
        <v>12459.413333333332</v>
      </c>
      <c r="I12" s="56">
        <f t="shared" ref="I12:I19" si="2">C12/30*5</f>
        <v>6229.706666666666</v>
      </c>
      <c r="J12" s="56">
        <f t="shared" ref="J12:J19" si="3">TRUNC((C12/30*50),0)</f>
        <v>62297</v>
      </c>
      <c r="K12" s="105">
        <v>0</v>
      </c>
      <c r="L12" s="63">
        <f t="shared" ref="L12:L19" si="4">H12+I12+J12</f>
        <v>80986.12</v>
      </c>
    </row>
    <row r="13" spans="1:14" s="23" customFormat="1">
      <c r="A13" s="45" t="s">
        <v>612</v>
      </c>
      <c r="B13" s="45" t="s">
        <v>614</v>
      </c>
      <c r="C13" s="56">
        <v>37378.239999999998</v>
      </c>
      <c r="D13" s="105">
        <v>0</v>
      </c>
      <c r="E13" s="105">
        <v>0</v>
      </c>
      <c r="F13" s="56">
        <f t="shared" si="0"/>
        <v>37378.239999999998</v>
      </c>
      <c r="G13" s="39"/>
      <c r="H13" s="56">
        <f t="shared" si="1"/>
        <v>12459.413333333332</v>
      </c>
      <c r="I13" s="56">
        <f t="shared" si="2"/>
        <v>6229.706666666666</v>
      </c>
      <c r="J13" s="56">
        <f t="shared" si="3"/>
        <v>62297</v>
      </c>
      <c r="K13" s="105">
        <v>0</v>
      </c>
      <c r="L13" s="63">
        <f t="shared" si="4"/>
        <v>80986.12</v>
      </c>
    </row>
    <row r="14" spans="1:14" s="23" customFormat="1">
      <c r="A14" s="45" t="s">
        <v>615</v>
      </c>
      <c r="B14" s="45" t="s">
        <v>616</v>
      </c>
      <c r="C14" s="56">
        <v>25715.02</v>
      </c>
      <c r="D14" s="105">
        <v>0</v>
      </c>
      <c r="E14" s="105">
        <v>0</v>
      </c>
      <c r="F14" s="56">
        <f t="shared" si="0"/>
        <v>25715.02</v>
      </c>
      <c r="G14" s="39"/>
      <c r="H14" s="56">
        <f t="shared" si="1"/>
        <v>8571.6733333333323</v>
      </c>
      <c r="I14" s="56">
        <f t="shared" si="2"/>
        <v>4285.8366666666661</v>
      </c>
      <c r="J14" s="56">
        <f t="shared" si="3"/>
        <v>42858</v>
      </c>
      <c r="K14" s="105">
        <v>0</v>
      </c>
      <c r="L14" s="63">
        <f t="shared" si="4"/>
        <v>55715.509999999995</v>
      </c>
    </row>
    <row r="15" spans="1:14" s="23" customFormat="1">
      <c r="A15" s="45" t="s">
        <v>615</v>
      </c>
      <c r="B15" s="45" t="s">
        <v>617</v>
      </c>
      <c r="C15" s="56">
        <v>25715.02</v>
      </c>
      <c r="D15" s="105">
        <v>0</v>
      </c>
      <c r="E15" s="105">
        <v>0</v>
      </c>
      <c r="F15" s="56">
        <f t="shared" si="0"/>
        <v>25715.02</v>
      </c>
      <c r="G15" s="39"/>
      <c r="H15" s="56">
        <f t="shared" si="1"/>
        <v>8571.6733333333323</v>
      </c>
      <c r="I15" s="56">
        <f t="shared" si="2"/>
        <v>4285.8366666666661</v>
      </c>
      <c r="J15" s="56">
        <f t="shared" si="3"/>
        <v>42858</v>
      </c>
      <c r="K15" s="105">
        <v>0</v>
      </c>
      <c r="L15" s="63">
        <f t="shared" si="4"/>
        <v>55715.509999999995</v>
      </c>
    </row>
    <row r="16" spans="1:14" s="23" customFormat="1">
      <c r="A16" s="45" t="s">
        <v>615</v>
      </c>
      <c r="B16" s="45" t="s">
        <v>618</v>
      </c>
      <c r="C16" s="56">
        <v>31172.66</v>
      </c>
      <c r="D16" s="105">
        <v>0</v>
      </c>
      <c r="E16" s="105">
        <v>0</v>
      </c>
      <c r="F16" s="56">
        <f t="shared" si="0"/>
        <v>31172.66</v>
      </c>
      <c r="G16" s="39"/>
      <c r="H16" s="56">
        <f t="shared" si="1"/>
        <v>10390.886666666667</v>
      </c>
      <c r="I16" s="56">
        <f t="shared" si="2"/>
        <v>5195.4433333333336</v>
      </c>
      <c r="J16" s="56">
        <f t="shared" si="3"/>
        <v>51954</v>
      </c>
      <c r="K16" s="105">
        <v>0</v>
      </c>
      <c r="L16" s="63">
        <f t="shared" si="4"/>
        <v>67540.33</v>
      </c>
    </row>
    <row r="17" spans="1:12" s="23" customFormat="1">
      <c r="A17" s="45" t="s">
        <v>615</v>
      </c>
      <c r="B17" s="45" t="s">
        <v>619</v>
      </c>
      <c r="C17" s="56">
        <v>25715.02</v>
      </c>
      <c r="D17" s="105">
        <v>0</v>
      </c>
      <c r="E17" s="105">
        <v>0</v>
      </c>
      <c r="F17" s="56">
        <f t="shared" si="0"/>
        <v>25715.02</v>
      </c>
      <c r="G17" s="39"/>
      <c r="H17" s="56">
        <f t="shared" si="1"/>
        <v>8571.6733333333323</v>
      </c>
      <c r="I17" s="56">
        <f t="shared" si="2"/>
        <v>4285.8366666666661</v>
      </c>
      <c r="J17" s="56">
        <f t="shared" si="3"/>
        <v>42858</v>
      </c>
      <c r="K17" s="105">
        <v>0</v>
      </c>
      <c r="L17" s="63">
        <f t="shared" si="4"/>
        <v>55715.509999999995</v>
      </c>
    </row>
    <row r="18" spans="1:12" s="23" customFormat="1">
      <c r="A18" s="45" t="s">
        <v>615</v>
      </c>
      <c r="B18" s="45" t="s">
        <v>620</v>
      </c>
      <c r="C18" s="56">
        <v>25715.02</v>
      </c>
      <c r="D18" s="105">
        <v>0</v>
      </c>
      <c r="E18" s="105">
        <v>0</v>
      </c>
      <c r="F18" s="56">
        <f t="shared" si="0"/>
        <v>25715.02</v>
      </c>
      <c r="G18" s="39"/>
      <c r="H18" s="56">
        <f t="shared" si="1"/>
        <v>8571.6733333333323</v>
      </c>
      <c r="I18" s="56">
        <f t="shared" si="2"/>
        <v>4285.8366666666661</v>
      </c>
      <c r="J18" s="56">
        <f t="shared" si="3"/>
        <v>42858</v>
      </c>
      <c r="K18" s="105">
        <v>0</v>
      </c>
      <c r="L18" s="63">
        <f t="shared" si="4"/>
        <v>55715.509999999995</v>
      </c>
    </row>
    <row r="19" spans="1:12" s="23" customFormat="1">
      <c r="A19" s="45" t="s">
        <v>615</v>
      </c>
      <c r="B19" s="45" t="s">
        <v>621</v>
      </c>
      <c r="C19" s="56">
        <v>25715.02</v>
      </c>
      <c r="D19" s="105">
        <v>0</v>
      </c>
      <c r="E19" s="105">
        <v>0</v>
      </c>
      <c r="F19" s="56">
        <f t="shared" si="0"/>
        <v>25715.02</v>
      </c>
      <c r="G19" s="39"/>
      <c r="H19" s="56">
        <f t="shared" si="1"/>
        <v>8571.6733333333323</v>
      </c>
      <c r="I19" s="56">
        <f t="shared" si="2"/>
        <v>4285.8366666666661</v>
      </c>
      <c r="J19" s="56">
        <f t="shared" si="3"/>
        <v>42858</v>
      </c>
      <c r="K19" s="105">
        <v>0</v>
      </c>
      <c r="L19" s="63">
        <f t="shared" si="4"/>
        <v>55715.509999999995</v>
      </c>
    </row>
    <row r="20" spans="1:12" ht="15.75">
      <c r="A20" s="2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75">
      <c r="A21" s="30" t="s">
        <v>43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>
      <c r="A22" s="217" t="s">
        <v>0</v>
      </c>
      <c r="B22" s="217" t="s">
        <v>3</v>
      </c>
      <c r="C22" s="218" t="s">
        <v>4</v>
      </c>
      <c r="D22" s="218"/>
      <c r="E22" s="218"/>
      <c r="F22" s="218"/>
      <c r="H22" s="218" t="s">
        <v>5</v>
      </c>
      <c r="I22" s="218"/>
      <c r="J22" s="218"/>
      <c r="K22" s="218"/>
      <c r="L22" s="218"/>
    </row>
    <row r="23" spans="1:12" ht="22.5">
      <c r="A23" s="217"/>
      <c r="B23" s="217"/>
      <c r="C23" s="152" t="s">
        <v>6</v>
      </c>
      <c r="D23" s="152" t="s">
        <v>7</v>
      </c>
      <c r="E23" s="152" t="s">
        <v>8</v>
      </c>
      <c r="F23" s="152" t="s">
        <v>9</v>
      </c>
      <c r="H23" s="151" t="s">
        <v>10</v>
      </c>
      <c r="I23" s="151" t="s">
        <v>11</v>
      </c>
      <c r="J23" s="152" t="s">
        <v>12</v>
      </c>
      <c r="K23" s="151" t="s">
        <v>20</v>
      </c>
      <c r="L23" s="152" t="s">
        <v>9</v>
      </c>
    </row>
    <row r="24" spans="1:12">
      <c r="A24" s="174"/>
      <c r="B24" s="13"/>
      <c r="C24" s="175"/>
      <c r="D24" s="174"/>
      <c r="E24" s="176"/>
      <c r="F24" s="175"/>
      <c r="G24" s="53"/>
      <c r="H24" s="175"/>
      <c r="I24" s="175"/>
      <c r="J24" s="175"/>
      <c r="K24" s="177"/>
      <c r="L24" s="175"/>
    </row>
  </sheetData>
  <mergeCells count="13">
    <mergeCell ref="H22:L22"/>
    <mergeCell ref="A2:L2"/>
    <mergeCell ref="A3:L3"/>
    <mergeCell ref="A4:L4"/>
    <mergeCell ref="A5:L5"/>
    <mergeCell ref="A6:L6"/>
    <mergeCell ref="A9:A10"/>
    <mergeCell ref="B9:B10"/>
    <mergeCell ref="C9:F9"/>
    <mergeCell ref="H9:L9"/>
    <mergeCell ref="A22:A23"/>
    <mergeCell ref="B22:B23"/>
    <mergeCell ref="C22:F2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"/>
  <sheetViews>
    <sheetView showGridLines="0" workbookViewId="0">
      <pane ySplit="5" topLeftCell="A6" activePane="bottomLeft" state="frozen"/>
      <selection pane="bottomLeft" activeCell="K18" sqref="K18"/>
    </sheetView>
  </sheetViews>
  <sheetFormatPr baseColWidth="10" defaultRowHeight="15"/>
  <cols>
    <col min="1" max="1" width="18.7109375" customWidth="1"/>
    <col min="2" max="2" width="38.5703125" bestFit="1" customWidth="1"/>
    <col min="4" max="4" width="12.85546875" bestFit="1" customWidth="1"/>
    <col min="7" max="7" width="1.7109375" customWidth="1"/>
  </cols>
  <sheetData>
    <row r="1" spans="1:14" ht="15.75">
      <c r="A1" s="216" t="s">
        <v>622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ht="15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4" ht="15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4" ht="15.75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8" spans="1:14" ht="15.75">
      <c r="A8" s="1" t="s">
        <v>2</v>
      </c>
    </row>
    <row r="9" spans="1:14">
      <c r="A9" s="217" t="s">
        <v>0</v>
      </c>
      <c r="B9" s="217" t="s">
        <v>3</v>
      </c>
      <c r="C9" s="218" t="s">
        <v>4</v>
      </c>
      <c r="D9" s="218"/>
      <c r="E9" s="218"/>
      <c r="F9" s="218"/>
      <c r="G9" s="195"/>
      <c r="H9" s="218" t="s">
        <v>5</v>
      </c>
      <c r="I9" s="218"/>
      <c r="J9" s="218"/>
      <c r="K9" s="218"/>
      <c r="L9" s="218"/>
    </row>
    <row r="10" spans="1:14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G10" s="195"/>
      <c r="H10" s="151" t="s">
        <v>10</v>
      </c>
      <c r="I10" s="151" t="s">
        <v>11</v>
      </c>
      <c r="J10" s="152" t="s">
        <v>12</v>
      </c>
      <c r="K10" s="151" t="s">
        <v>44</v>
      </c>
      <c r="L10" s="152" t="s">
        <v>9</v>
      </c>
    </row>
    <row r="11" spans="1:14">
      <c r="A11" s="13" t="s">
        <v>478</v>
      </c>
      <c r="B11" s="13" t="s">
        <v>623</v>
      </c>
      <c r="C11" s="157">
        <v>76380</v>
      </c>
      <c r="D11" s="157">
        <v>0</v>
      </c>
      <c r="E11" s="157">
        <v>0</v>
      </c>
      <c r="F11" s="157">
        <f>SUM(C11:E11)</f>
        <v>76380</v>
      </c>
      <c r="G11" s="106"/>
      <c r="H11" s="157">
        <v>25460</v>
      </c>
      <c r="I11" s="157">
        <v>12730</v>
      </c>
      <c r="J11" s="157">
        <v>101840</v>
      </c>
      <c r="K11" s="157">
        <v>0</v>
      </c>
      <c r="L11" s="157">
        <f>SUM(H11:K11)</f>
        <v>140030</v>
      </c>
    </row>
    <row r="12" spans="1:14">
      <c r="A12" s="9" t="s">
        <v>486</v>
      </c>
      <c r="B12" s="9" t="s">
        <v>276</v>
      </c>
      <c r="C12" s="63">
        <v>24330</v>
      </c>
      <c r="D12" s="63">
        <v>0</v>
      </c>
      <c r="E12" s="63">
        <v>0</v>
      </c>
      <c r="F12" s="63">
        <f>SUM(C12:E12)</f>
        <v>24330</v>
      </c>
      <c r="G12" s="106"/>
      <c r="H12" s="63">
        <v>8110</v>
      </c>
      <c r="I12" s="63">
        <v>4055</v>
      </c>
      <c r="J12" s="63">
        <v>32440</v>
      </c>
      <c r="K12" s="63">
        <v>0</v>
      </c>
      <c r="L12" s="63">
        <f>SUM(H12:K12)</f>
        <v>44605</v>
      </c>
    </row>
    <row r="13" spans="1:14">
      <c r="A13" s="9" t="s">
        <v>484</v>
      </c>
      <c r="B13" s="9" t="s">
        <v>26</v>
      </c>
      <c r="C13" s="63">
        <v>17340</v>
      </c>
      <c r="D13" s="63">
        <v>0</v>
      </c>
      <c r="E13" s="63">
        <v>975</v>
      </c>
      <c r="F13" s="63">
        <f t="shared" ref="F13" si="0">SUM(C13:E13)</f>
        <v>18315</v>
      </c>
      <c r="G13" s="106"/>
      <c r="H13" s="63">
        <v>5780</v>
      </c>
      <c r="I13" s="63">
        <v>2890</v>
      </c>
      <c r="J13" s="63">
        <v>28900</v>
      </c>
      <c r="K13" s="63">
        <v>0</v>
      </c>
      <c r="L13" s="63">
        <f>SUM(H13:K13)</f>
        <v>37570</v>
      </c>
    </row>
    <row r="14" spans="1:14" ht="15.75">
      <c r="A14" s="2"/>
    </row>
    <row r="15" spans="1:14" ht="15.75">
      <c r="A15" s="1" t="s">
        <v>43</v>
      </c>
    </row>
    <row r="16" spans="1:14">
      <c r="A16" s="217" t="s">
        <v>0</v>
      </c>
      <c r="B16" s="217" t="s">
        <v>3</v>
      </c>
      <c r="C16" s="218" t="s">
        <v>4</v>
      </c>
      <c r="D16" s="218"/>
      <c r="E16" s="218"/>
      <c r="F16" s="218"/>
      <c r="G16" s="195"/>
      <c r="H16" s="218" t="s">
        <v>5</v>
      </c>
      <c r="I16" s="218"/>
      <c r="J16" s="218"/>
      <c r="K16" s="218"/>
      <c r="L16" s="218"/>
    </row>
    <row r="17" spans="1:12" ht="22.5">
      <c r="A17" s="217"/>
      <c r="B17" s="217"/>
      <c r="C17" s="152" t="s">
        <v>6</v>
      </c>
      <c r="D17" s="152" t="s">
        <v>7</v>
      </c>
      <c r="E17" s="152" t="s">
        <v>8</v>
      </c>
      <c r="F17" s="152" t="s">
        <v>9</v>
      </c>
      <c r="G17" s="195"/>
      <c r="H17" s="151" t="s">
        <v>10</v>
      </c>
      <c r="I17" s="151" t="s">
        <v>11</v>
      </c>
      <c r="J17" s="152" t="s">
        <v>12</v>
      </c>
      <c r="K17" s="151" t="s">
        <v>20</v>
      </c>
      <c r="L17" s="152" t="s">
        <v>9</v>
      </c>
    </row>
    <row r="18" spans="1:12">
      <c r="A18" s="13" t="s">
        <v>624</v>
      </c>
      <c r="B18" s="13" t="s">
        <v>450</v>
      </c>
      <c r="C18" s="157">
        <v>14460</v>
      </c>
      <c r="D18" s="157">
        <v>0</v>
      </c>
      <c r="E18" s="157">
        <v>975</v>
      </c>
      <c r="F18" s="157">
        <f>SUM(C18:E18)</f>
        <v>15435</v>
      </c>
      <c r="G18" s="106"/>
      <c r="H18" s="157">
        <f>(C18/30)*10</f>
        <v>4820</v>
      </c>
      <c r="I18" s="157">
        <f>(C18/30)*5</f>
        <v>2410</v>
      </c>
      <c r="J18" s="157">
        <v>24100</v>
      </c>
      <c r="K18" s="157">
        <v>0</v>
      </c>
      <c r="L18" s="157">
        <f>SUM(H18:K18)</f>
        <v>31330</v>
      </c>
    </row>
    <row r="19" spans="1:12">
      <c r="A19" s="9" t="s">
        <v>625</v>
      </c>
      <c r="B19" s="9" t="s">
        <v>517</v>
      </c>
      <c r="C19" s="63">
        <v>14460</v>
      </c>
      <c r="D19" s="63">
        <v>0</v>
      </c>
      <c r="E19" s="63">
        <v>975</v>
      </c>
      <c r="F19" s="63">
        <f t="shared" ref="F19:F22" si="1">SUM(C19:E19)</f>
        <v>15435</v>
      </c>
      <c r="G19" s="106"/>
      <c r="H19" s="63">
        <f t="shared" ref="H19:H22" si="2">(C19/30)*10</f>
        <v>4820</v>
      </c>
      <c r="I19" s="63">
        <f>(C19/30)*5</f>
        <v>2410</v>
      </c>
      <c r="J19" s="63">
        <v>24100</v>
      </c>
      <c r="K19" s="63">
        <v>0</v>
      </c>
      <c r="L19" s="63">
        <f>SUM(H19:K19)</f>
        <v>31330</v>
      </c>
    </row>
    <row r="20" spans="1:12">
      <c r="A20" s="9" t="s">
        <v>626</v>
      </c>
      <c r="B20" s="9" t="s">
        <v>519</v>
      </c>
      <c r="C20" s="63">
        <v>14460</v>
      </c>
      <c r="D20" s="63">
        <v>0</v>
      </c>
      <c r="E20" s="63">
        <v>975</v>
      </c>
      <c r="F20" s="63">
        <f t="shared" si="1"/>
        <v>15435</v>
      </c>
      <c r="G20" s="106"/>
      <c r="H20" s="63">
        <f t="shared" si="2"/>
        <v>4820</v>
      </c>
      <c r="I20" s="63">
        <f>(C20/30)*5</f>
        <v>2410</v>
      </c>
      <c r="J20" s="63">
        <v>24100</v>
      </c>
      <c r="K20" s="63">
        <v>0</v>
      </c>
      <c r="L20" s="63">
        <f>SUM(H20:K20)</f>
        <v>31330</v>
      </c>
    </row>
    <row r="21" spans="1:12">
      <c r="A21" s="9" t="s">
        <v>627</v>
      </c>
      <c r="B21" s="9" t="s">
        <v>628</v>
      </c>
      <c r="C21" s="63">
        <v>14460</v>
      </c>
      <c r="D21" s="63">
        <v>0</v>
      </c>
      <c r="E21" s="63">
        <v>975</v>
      </c>
      <c r="F21" s="63">
        <f t="shared" si="1"/>
        <v>15435</v>
      </c>
      <c r="G21" s="106"/>
      <c r="H21" s="63">
        <f t="shared" si="2"/>
        <v>4820</v>
      </c>
      <c r="I21" s="63">
        <f>(C21/30)*5</f>
        <v>2410</v>
      </c>
      <c r="J21" s="63">
        <v>24100</v>
      </c>
      <c r="K21" s="63">
        <v>0</v>
      </c>
      <c r="L21" s="63">
        <f>SUM(H21:K21)</f>
        <v>31330</v>
      </c>
    </row>
    <row r="22" spans="1:12">
      <c r="A22" s="9" t="s">
        <v>629</v>
      </c>
      <c r="B22" s="9" t="s">
        <v>630</v>
      </c>
      <c r="C22" s="63">
        <v>10200</v>
      </c>
      <c r="D22" s="63">
        <v>0</v>
      </c>
      <c r="E22" s="63">
        <v>975</v>
      </c>
      <c r="F22" s="63">
        <f t="shared" si="1"/>
        <v>11175</v>
      </c>
      <c r="G22" s="106"/>
      <c r="H22" s="63">
        <f t="shared" si="2"/>
        <v>3400</v>
      </c>
      <c r="I22" s="63">
        <f>(C22/30)*5</f>
        <v>1700</v>
      </c>
      <c r="J22" s="63">
        <v>17000</v>
      </c>
      <c r="K22" s="63">
        <v>0</v>
      </c>
      <c r="L22" s="63">
        <f>SUM(H22:K22)</f>
        <v>22100</v>
      </c>
    </row>
  </sheetData>
  <mergeCells count="13">
    <mergeCell ref="A16:A17"/>
    <mergeCell ref="B16:B17"/>
    <mergeCell ref="C16:F16"/>
    <mergeCell ref="H16:L16"/>
    <mergeCell ref="A1:L1"/>
    <mergeCell ref="A2:L2"/>
    <mergeCell ref="A3:L3"/>
    <mergeCell ref="A4:L4"/>
    <mergeCell ref="A9:A10"/>
    <mergeCell ref="B9:B10"/>
    <mergeCell ref="C9:F9"/>
    <mergeCell ref="H9:L9"/>
    <mergeCell ref="A5:L5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9"/>
  <sheetViews>
    <sheetView showGridLines="0" zoomScale="91" zoomScaleNormal="91" zoomScaleSheetLayoutView="85" workbookViewId="0">
      <pane ySplit="5" topLeftCell="A6" activePane="bottomLeft" state="frozen"/>
      <selection pane="bottomLeft" activeCell="J26" sqref="J26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4.140625" style="34" bestFit="1" customWidth="1"/>
    <col min="5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631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23" customFormat="1">
      <c r="A10" s="153" t="s">
        <v>632</v>
      </c>
      <c r="B10" s="153" t="s">
        <v>633</v>
      </c>
      <c r="C10" s="54">
        <v>47428.9</v>
      </c>
      <c r="D10" s="54">
        <v>0</v>
      </c>
      <c r="E10" s="54">
        <v>0</v>
      </c>
      <c r="F10" s="54">
        <v>47428.9</v>
      </c>
      <c r="G10" s="39"/>
      <c r="H10" s="54">
        <v>15809.633333333333</v>
      </c>
      <c r="I10" s="54">
        <v>0</v>
      </c>
      <c r="J10" s="54">
        <v>79048.166666666672</v>
      </c>
      <c r="K10" s="54">
        <v>0</v>
      </c>
      <c r="L10" s="157">
        <f>H10+I10+J10+K10</f>
        <v>94857.8</v>
      </c>
    </row>
    <row r="11" spans="1:12" s="23" customFormat="1">
      <c r="A11" s="45" t="s">
        <v>634</v>
      </c>
      <c r="B11" s="45" t="s">
        <v>41</v>
      </c>
      <c r="C11" s="56">
        <v>36677.5</v>
      </c>
      <c r="D11" s="56">
        <v>0</v>
      </c>
      <c r="E11" s="56">
        <v>0</v>
      </c>
      <c r="F11" s="56">
        <v>36677.5</v>
      </c>
      <c r="G11" s="39"/>
      <c r="H11" s="56">
        <v>12225.833333333332</v>
      </c>
      <c r="I11" s="56">
        <v>0</v>
      </c>
      <c r="J11" s="56">
        <v>61129.166666666664</v>
      </c>
      <c r="K11" s="56">
        <v>0</v>
      </c>
      <c r="L11" s="63">
        <f t="shared" ref="L11:L14" si="0">H11+I11+J11+K11</f>
        <v>73355</v>
      </c>
    </row>
    <row r="12" spans="1:12" s="23" customFormat="1">
      <c r="A12" s="45" t="s">
        <v>635</v>
      </c>
      <c r="B12" s="45" t="s">
        <v>26</v>
      </c>
      <c r="C12" s="56">
        <v>26054.9</v>
      </c>
      <c r="D12" s="56">
        <v>0</v>
      </c>
      <c r="E12" s="56">
        <v>0</v>
      </c>
      <c r="F12" s="56">
        <v>26054.9</v>
      </c>
      <c r="G12" s="39"/>
      <c r="H12" s="56">
        <v>8684.9666666666672</v>
      </c>
      <c r="I12" s="56">
        <v>0</v>
      </c>
      <c r="J12" s="56">
        <v>43424.833333333336</v>
      </c>
      <c r="K12" s="56">
        <v>0</v>
      </c>
      <c r="L12" s="63">
        <f t="shared" si="0"/>
        <v>52109.8</v>
      </c>
    </row>
    <row r="13" spans="1:12" s="23" customFormat="1">
      <c r="A13" s="45" t="s">
        <v>636</v>
      </c>
      <c r="B13" s="45" t="s">
        <v>637</v>
      </c>
      <c r="C13" s="56">
        <v>24479.8</v>
      </c>
      <c r="D13" s="56">
        <v>0</v>
      </c>
      <c r="E13" s="56">
        <v>0</v>
      </c>
      <c r="F13" s="56">
        <v>24479.8</v>
      </c>
      <c r="G13" s="39"/>
      <c r="H13" s="56">
        <v>8159.9333333333334</v>
      </c>
      <c r="I13" s="56">
        <v>0</v>
      </c>
      <c r="J13" s="56">
        <v>40799.666666666664</v>
      </c>
      <c r="K13" s="56">
        <v>0</v>
      </c>
      <c r="L13" s="63">
        <f t="shared" si="0"/>
        <v>48959.6</v>
      </c>
    </row>
    <row r="14" spans="1:12" s="23" customFormat="1">
      <c r="A14" s="45" t="s">
        <v>638</v>
      </c>
      <c r="B14" s="45" t="s">
        <v>639</v>
      </c>
      <c r="C14" s="56">
        <v>24479.8</v>
      </c>
      <c r="D14" s="56">
        <v>0</v>
      </c>
      <c r="E14" s="56">
        <v>0</v>
      </c>
      <c r="F14" s="56">
        <v>24479.8</v>
      </c>
      <c r="G14" s="39"/>
      <c r="H14" s="56">
        <v>8159.9333333333334</v>
      </c>
      <c r="I14" s="56">
        <v>0</v>
      </c>
      <c r="J14" s="56">
        <v>40799.666666666664</v>
      </c>
      <c r="K14" s="56">
        <v>0</v>
      </c>
      <c r="L14" s="63">
        <f t="shared" si="0"/>
        <v>48959.6</v>
      </c>
    </row>
    <row r="15" spans="1:12" ht="15.75">
      <c r="A15" s="2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>
      <c r="A16" s="30" t="s">
        <v>43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>
      <c r="A17" s="217" t="s">
        <v>0</v>
      </c>
      <c r="B17" s="217" t="s">
        <v>3</v>
      </c>
      <c r="C17" s="218" t="s">
        <v>4</v>
      </c>
      <c r="D17" s="218"/>
      <c r="E17" s="218"/>
      <c r="F17" s="218"/>
      <c r="H17" s="218" t="s">
        <v>5</v>
      </c>
      <c r="I17" s="218"/>
      <c r="J17" s="218"/>
      <c r="K17" s="218"/>
      <c r="L17" s="218"/>
    </row>
    <row r="18" spans="1:12" ht="22.5">
      <c r="A18" s="217"/>
      <c r="B18" s="217"/>
      <c r="C18" s="152" t="s">
        <v>6</v>
      </c>
      <c r="D18" s="152" t="s">
        <v>7</v>
      </c>
      <c r="E18" s="152" t="s">
        <v>8</v>
      </c>
      <c r="F18" s="152" t="s">
        <v>9</v>
      </c>
      <c r="H18" s="151" t="s">
        <v>10</v>
      </c>
      <c r="I18" s="151" t="s">
        <v>11</v>
      </c>
      <c r="J18" s="152" t="s">
        <v>12</v>
      </c>
      <c r="K18" s="151" t="s">
        <v>44</v>
      </c>
      <c r="L18" s="152" t="s">
        <v>9</v>
      </c>
    </row>
    <row r="19" spans="1:12" s="33" customFormat="1">
      <c r="A19" s="153" t="s">
        <v>640</v>
      </c>
      <c r="B19" s="153" t="s">
        <v>641</v>
      </c>
      <c r="C19" s="54">
        <v>8290.4500000000007</v>
      </c>
      <c r="D19" s="54">
        <v>1688.6</v>
      </c>
      <c r="E19" s="54">
        <v>0</v>
      </c>
      <c r="F19" s="54">
        <v>8290.4500000000007</v>
      </c>
      <c r="G19" s="39"/>
      <c r="H19" s="54">
        <v>2763.4833333333336</v>
      </c>
      <c r="I19" s="54">
        <v>0</v>
      </c>
      <c r="J19" s="54">
        <v>14817.416666666668</v>
      </c>
      <c r="K19" s="54">
        <v>0</v>
      </c>
      <c r="L19" s="157">
        <f>K19+J19+I19+H19</f>
        <v>17580.900000000001</v>
      </c>
    </row>
    <row r="20" spans="1:12" s="33" customFormat="1">
      <c r="A20" s="45" t="s">
        <v>642</v>
      </c>
      <c r="B20" s="45" t="s">
        <v>643</v>
      </c>
      <c r="C20" s="56">
        <v>8155.7</v>
      </c>
      <c r="D20" s="56">
        <v>67.5</v>
      </c>
      <c r="E20" s="56">
        <v>0</v>
      </c>
      <c r="F20" s="56">
        <v>8155.7</v>
      </c>
      <c r="G20" s="39"/>
      <c r="H20" s="56">
        <v>2718.5666666666666</v>
      </c>
      <c r="I20" s="56">
        <v>0</v>
      </c>
      <c r="J20" s="56">
        <v>14592.833333333334</v>
      </c>
      <c r="K20" s="56">
        <v>0</v>
      </c>
      <c r="L20" s="63">
        <f t="shared" ref="L20:L29" si="1">K20+J20+I20+H20</f>
        <v>17311.400000000001</v>
      </c>
    </row>
    <row r="21" spans="1:12" s="33" customFormat="1">
      <c r="A21" s="45" t="s">
        <v>644</v>
      </c>
      <c r="B21" s="45" t="s">
        <v>364</v>
      </c>
      <c r="C21" s="56">
        <v>8155.7</v>
      </c>
      <c r="D21" s="56">
        <v>67.5</v>
      </c>
      <c r="E21" s="56">
        <v>0</v>
      </c>
      <c r="F21" s="56">
        <v>8155.7</v>
      </c>
      <c r="G21" s="39"/>
      <c r="H21" s="56">
        <v>2718.5666666666666</v>
      </c>
      <c r="I21" s="56">
        <v>0</v>
      </c>
      <c r="J21" s="56">
        <v>14592.833333333334</v>
      </c>
      <c r="K21" s="56">
        <v>0</v>
      </c>
      <c r="L21" s="63">
        <f t="shared" si="1"/>
        <v>17311.400000000001</v>
      </c>
    </row>
    <row r="22" spans="1:12" s="33" customFormat="1">
      <c r="A22" s="45" t="s">
        <v>645</v>
      </c>
      <c r="B22" s="45" t="s">
        <v>646</v>
      </c>
      <c r="C22" s="56">
        <v>7969.5</v>
      </c>
      <c r="D22" s="56">
        <v>67.5</v>
      </c>
      <c r="E22" s="56">
        <v>0</v>
      </c>
      <c r="F22" s="56">
        <v>7969.5</v>
      </c>
      <c r="G22" s="39"/>
      <c r="H22" s="56">
        <v>2656.5</v>
      </c>
      <c r="I22" s="56">
        <v>0</v>
      </c>
      <c r="J22" s="56">
        <v>14282.499999999998</v>
      </c>
      <c r="K22" s="56">
        <v>0</v>
      </c>
      <c r="L22" s="63">
        <f t="shared" si="1"/>
        <v>16939</v>
      </c>
    </row>
    <row r="23" spans="1:12" s="33" customFormat="1">
      <c r="A23" s="45" t="s">
        <v>647</v>
      </c>
      <c r="B23" s="45" t="s">
        <v>648</v>
      </c>
      <c r="C23" s="56">
        <v>7969.5</v>
      </c>
      <c r="D23" s="56">
        <v>67.5</v>
      </c>
      <c r="E23" s="56">
        <v>0</v>
      </c>
      <c r="F23" s="56">
        <v>7969.5</v>
      </c>
      <c r="G23" s="39"/>
      <c r="H23" s="56">
        <v>2656.5</v>
      </c>
      <c r="I23" s="56">
        <v>0</v>
      </c>
      <c r="J23" s="56">
        <v>14282.499999999998</v>
      </c>
      <c r="K23" s="56">
        <v>0</v>
      </c>
      <c r="L23" s="63">
        <f t="shared" si="1"/>
        <v>16939</v>
      </c>
    </row>
    <row r="24" spans="1:12" s="33" customFormat="1">
      <c r="A24" s="45" t="s">
        <v>649</v>
      </c>
      <c r="B24" s="45" t="s">
        <v>650</v>
      </c>
      <c r="C24" s="56">
        <v>7034.75</v>
      </c>
      <c r="D24" s="56">
        <v>67.5</v>
      </c>
      <c r="E24" s="56">
        <v>0</v>
      </c>
      <c r="F24" s="56">
        <v>7034.75</v>
      </c>
      <c r="G24" s="39"/>
      <c r="H24" s="56">
        <v>2344.916666666667</v>
      </c>
      <c r="I24" s="56">
        <v>0</v>
      </c>
      <c r="J24" s="56">
        <v>12724.583333333334</v>
      </c>
      <c r="K24" s="56">
        <v>0</v>
      </c>
      <c r="L24" s="63">
        <f t="shared" si="1"/>
        <v>15069.5</v>
      </c>
    </row>
    <row r="25" spans="1:12" s="33" customFormat="1">
      <c r="A25" s="45" t="s">
        <v>651</v>
      </c>
      <c r="B25" s="45" t="s">
        <v>652</v>
      </c>
      <c r="C25" s="56">
        <v>7034.75</v>
      </c>
      <c r="D25" s="56">
        <v>67.5</v>
      </c>
      <c r="E25" s="56">
        <v>0</v>
      </c>
      <c r="F25" s="56">
        <v>7034.75</v>
      </c>
      <c r="G25" s="39"/>
      <c r="H25" s="56">
        <v>2344.916666666667</v>
      </c>
      <c r="I25" s="56">
        <v>0</v>
      </c>
      <c r="J25" s="56">
        <v>12724.583333333334</v>
      </c>
      <c r="K25" s="56">
        <v>0</v>
      </c>
      <c r="L25" s="63">
        <f t="shared" si="1"/>
        <v>15069.5</v>
      </c>
    </row>
    <row r="26" spans="1:12" s="33" customFormat="1">
      <c r="A26" s="45" t="s">
        <v>653</v>
      </c>
      <c r="B26" s="45" t="s">
        <v>654</v>
      </c>
      <c r="C26" s="56">
        <v>7034.75</v>
      </c>
      <c r="D26" s="56">
        <v>67.5</v>
      </c>
      <c r="E26" s="56">
        <v>0</v>
      </c>
      <c r="F26" s="56">
        <v>7034.75</v>
      </c>
      <c r="G26" s="39"/>
      <c r="H26" s="56">
        <v>2344.916666666667</v>
      </c>
      <c r="I26" s="56">
        <v>0</v>
      </c>
      <c r="J26" s="56">
        <v>12724.583333333334</v>
      </c>
      <c r="K26" s="56">
        <v>0</v>
      </c>
      <c r="L26" s="63">
        <f t="shared" si="1"/>
        <v>15069.5</v>
      </c>
    </row>
    <row r="27" spans="1:12" s="33" customFormat="1">
      <c r="A27" s="45" t="s">
        <v>655</v>
      </c>
      <c r="B27" s="45" t="s">
        <v>656</v>
      </c>
      <c r="C27" s="56">
        <v>7034.75</v>
      </c>
      <c r="D27" s="56">
        <v>67.5</v>
      </c>
      <c r="E27" s="56">
        <v>0</v>
      </c>
      <c r="F27" s="56">
        <v>7034.75</v>
      </c>
      <c r="G27" s="39"/>
      <c r="H27" s="56">
        <v>2344.916666666667</v>
      </c>
      <c r="I27" s="56">
        <v>0</v>
      </c>
      <c r="J27" s="56">
        <v>12724.583333333334</v>
      </c>
      <c r="K27" s="56">
        <v>0</v>
      </c>
      <c r="L27" s="63">
        <f t="shared" si="1"/>
        <v>15069.5</v>
      </c>
    </row>
    <row r="28" spans="1:12" s="33" customFormat="1">
      <c r="A28" s="45" t="s">
        <v>657</v>
      </c>
      <c r="B28" s="45" t="s">
        <v>62</v>
      </c>
      <c r="C28" s="56">
        <v>7034.75</v>
      </c>
      <c r="D28" s="56">
        <v>67.5</v>
      </c>
      <c r="E28" s="56">
        <v>0</v>
      </c>
      <c r="F28" s="56">
        <v>7034.75</v>
      </c>
      <c r="G28" s="39"/>
      <c r="H28" s="56">
        <v>2344.916666666667</v>
      </c>
      <c r="I28" s="56">
        <v>0</v>
      </c>
      <c r="J28" s="56">
        <v>12724.583333333334</v>
      </c>
      <c r="K28" s="56">
        <v>0</v>
      </c>
      <c r="L28" s="63">
        <f t="shared" si="1"/>
        <v>15069.5</v>
      </c>
    </row>
    <row r="29" spans="1:12" s="33" customFormat="1">
      <c r="A29" s="45" t="s">
        <v>658</v>
      </c>
      <c r="B29" s="45" t="s">
        <v>659</v>
      </c>
      <c r="C29" s="56">
        <v>7034.75</v>
      </c>
      <c r="D29" s="56">
        <v>67.5</v>
      </c>
      <c r="E29" s="56">
        <v>0</v>
      </c>
      <c r="F29" s="56">
        <v>7034.75</v>
      </c>
      <c r="G29" s="39"/>
      <c r="H29" s="56">
        <v>2344.916666666667</v>
      </c>
      <c r="I29" s="56">
        <v>0</v>
      </c>
      <c r="J29" s="56">
        <v>12724.583333333334</v>
      </c>
      <c r="K29" s="56">
        <v>0</v>
      </c>
      <c r="L29" s="63">
        <f t="shared" si="1"/>
        <v>15069.5</v>
      </c>
    </row>
  </sheetData>
  <mergeCells count="13">
    <mergeCell ref="H17:L17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7:A18"/>
    <mergeCell ref="B17:B18"/>
    <mergeCell ref="C17:F17"/>
  </mergeCells>
  <pageMargins left="0.7" right="0.7" top="0.75" bottom="0.75" header="0.3" footer="0.3"/>
  <pageSetup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62"/>
  <sheetViews>
    <sheetView showGridLines="0" zoomScaleNormal="100" workbookViewId="0">
      <pane ySplit="5" topLeftCell="A6" activePane="bottomLeft" state="frozen"/>
      <selection pane="bottomLeft" activeCell="M56" sqref="M55:M56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2.85546875" style="34" bestFit="1" customWidth="1"/>
    <col min="5" max="6" width="11.42578125" style="34"/>
    <col min="7" max="7" width="1.7109375" style="34" customWidth="1"/>
    <col min="8" max="12" width="11.42578125" style="34"/>
  </cols>
  <sheetData>
    <row r="1" spans="1:12" ht="29.25" customHeight="1">
      <c r="A1" s="234" t="s">
        <v>660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23" customFormat="1">
      <c r="A10" s="13" t="s">
        <v>661</v>
      </c>
      <c r="B10" s="13" t="s">
        <v>662</v>
      </c>
      <c r="C10" s="157">
        <v>65194.2</v>
      </c>
      <c r="D10" s="174">
        <v>0</v>
      </c>
      <c r="E10" s="174">
        <v>0</v>
      </c>
      <c r="F10" s="54">
        <f>+C10+D10+E10</f>
        <v>65194.2</v>
      </c>
      <c r="G10" s="39"/>
      <c r="H10" s="157">
        <f>(+C10/30)*10</f>
        <v>21731.399999999998</v>
      </c>
      <c r="I10" s="157">
        <f>(+C10/30)*5</f>
        <v>10865.699999999999</v>
      </c>
      <c r="J10" s="157">
        <f>((+C10+D10)/30)*40</f>
        <v>86925.599999999991</v>
      </c>
      <c r="K10" s="174"/>
      <c r="L10" s="157">
        <f>H10+I10+J10+K10</f>
        <v>119522.69999999998</v>
      </c>
    </row>
    <row r="11" spans="1:12">
      <c r="A11" s="9" t="s">
        <v>663</v>
      </c>
      <c r="B11" s="9" t="s">
        <v>664</v>
      </c>
      <c r="C11" s="63">
        <v>49551.9</v>
      </c>
      <c r="D11" s="103">
        <v>0</v>
      </c>
      <c r="E11" s="103">
        <v>0</v>
      </c>
      <c r="F11" s="56">
        <f t="shared" ref="F11:F12" si="0">+C11+D11+E11</f>
        <v>49551.9</v>
      </c>
      <c r="G11" s="53"/>
      <c r="H11" s="63">
        <f t="shared" ref="H11:H12" si="1">(+C11/30)*10</f>
        <v>16517.3</v>
      </c>
      <c r="I11" s="63">
        <f t="shared" ref="I11:I12" si="2">(+C11/30)*5</f>
        <v>8258.65</v>
      </c>
      <c r="J11" s="63">
        <f t="shared" ref="J11:J12" si="3">((+C11+D11)/30)*40</f>
        <v>66069.2</v>
      </c>
      <c r="K11" s="103"/>
      <c r="L11" s="63">
        <f t="shared" ref="L11:L12" si="4">H11+I11+J11+K11</f>
        <v>90845.15</v>
      </c>
    </row>
    <row r="12" spans="1:12">
      <c r="A12" s="9" t="s">
        <v>665</v>
      </c>
      <c r="B12" s="9" t="s">
        <v>666</v>
      </c>
      <c r="C12" s="63">
        <v>23667.3</v>
      </c>
      <c r="D12" s="103">
        <v>0</v>
      </c>
      <c r="E12" s="103">
        <v>0</v>
      </c>
      <c r="F12" s="56">
        <f t="shared" si="0"/>
        <v>23667.3</v>
      </c>
      <c r="G12" s="53"/>
      <c r="H12" s="63">
        <f t="shared" si="1"/>
        <v>7889.0999999999995</v>
      </c>
      <c r="I12" s="63">
        <f t="shared" si="2"/>
        <v>3944.5499999999997</v>
      </c>
      <c r="J12" s="63">
        <f t="shared" si="3"/>
        <v>31556.399999999998</v>
      </c>
      <c r="K12" s="103"/>
      <c r="L12" s="63">
        <f t="shared" si="4"/>
        <v>43390.049999999996</v>
      </c>
    </row>
    <row r="13" spans="1:12" ht="15.75">
      <c r="A13" s="2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>
      <c r="A15" s="217" t="s">
        <v>0</v>
      </c>
      <c r="B15" s="217" t="s">
        <v>3</v>
      </c>
      <c r="C15" s="218" t="s">
        <v>4</v>
      </c>
      <c r="D15" s="218"/>
      <c r="E15" s="218"/>
      <c r="F15" s="218"/>
      <c r="H15" s="218" t="s">
        <v>5</v>
      </c>
      <c r="I15" s="218"/>
      <c r="J15" s="218"/>
      <c r="K15" s="218"/>
      <c r="L15" s="218"/>
    </row>
    <row r="16" spans="1:12" ht="22.5">
      <c r="A16" s="217"/>
      <c r="B16" s="217"/>
      <c r="C16" s="152" t="s">
        <v>6</v>
      </c>
      <c r="D16" s="152" t="s">
        <v>7</v>
      </c>
      <c r="E16" s="152" t="s">
        <v>8</v>
      </c>
      <c r="F16" s="152" t="s">
        <v>9</v>
      </c>
      <c r="H16" s="151" t="s">
        <v>10</v>
      </c>
      <c r="I16" s="151" t="s">
        <v>11</v>
      </c>
      <c r="J16" s="152" t="s">
        <v>12</v>
      </c>
      <c r="K16" s="151" t="s">
        <v>44</v>
      </c>
      <c r="L16" s="152" t="s">
        <v>9</v>
      </c>
    </row>
    <row r="17" spans="1:12" s="33" customFormat="1">
      <c r="A17" s="13" t="s">
        <v>667</v>
      </c>
      <c r="B17" s="13" t="s">
        <v>668</v>
      </c>
      <c r="C17" s="157">
        <v>5539.8</v>
      </c>
      <c r="D17" s="174">
        <v>600</v>
      </c>
      <c r="E17" s="174">
        <v>975</v>
      </c>
      <c r="F17" s="54">
        <f>C17+D17+E17</f>
        <v>7114.8</v>
      </c>
      <c r="G17" s="53"/>
      <c r="H17" s="157">
        <f t="shared" ref="H17:H62" si="5">(+C17/30)*10</f>
        <v>1846.6</v>
      </c>
      <c r="I17" s="157">
        <f t="shared" ref="I17:I62" si="6">(+C17/30)*5</f>
        <v>923.3</v>
      </c>
      <c r="J17" s="157">
        <v>9233</v>
      </c>
      <c r="K17" s="174"/>
      <c r="L17" s="157">
        <f>H17+I17+J17+K17</f>
        <v>12002.9</v>
      </c>
    </row>
    <row r="18" spans="1:12">
      <c r="A18" s="9" t="s">
        <v>669</v>
      </c>
      <c r="B18" s="9" t="s">
        <v>670</v>
      </c>
      <c r="C18" s="63">
        <v>6559.8</v>
      </c>
      <c r="D18" s="103">
        <v>944</v>
      </c>
      <c r="E18" s="103">
        <v>975</v>
      </c>
      <c r="F18" s="56">
        <f t="shared" ref="F18:F62" si="7">C18+D18+E18</f>
        <v>8478.7999999999993</v>
      </c>
      <c r="G18" s="53"/>
      <c r="H18" s="63">
        <f t="shared" si="5"/>
        <v>2186.6</v>
      </c>
      <c r="I18" s="63">
        <f t="shared" si="6"/>
        <v>1093.3</v>
      </c>
      <c r="J18" s="63">
        <v>10933</v>
      </c>
      <c r="K18" s="103"/>
      <c r="L18" s="63">
        <f t="shared" ref="L18:L62" si="8">H18+I18+J18+K18</f>
        <v>14212.9</v>
      </c>
    </row>
    <row r="19" spans="1:12">
      <c r="A19" s="9" t="s">
        <v>671</v>
      </c>
      <c r="B19" s="9" t="s">
        <v>672</v>
      </c>
      <c r="C19" s="63">
        <v>7223.4</v>
      </c>
      <c r="D19" s="103">
        <v>1196</v>
      </c>
      <c r="E19" s="103">
        <v>975</v>
      </c>
      <c r="F19" s="56">
        <f t="shared" si="7"/>
        <v>9394.4</v>
      </c>
      <c r="G19" s="53"/>
      <c r="H19" s="63">
        <f t="shared" si="5"/>
        <v>2407.8000000000002</v>
      </c>
      <c r="I19" s="63">
        <f t="shared" si="6"/>
        <v>1203.9000000000001</v>
      </c>
      <c r="J19" s="63">
        <v>12039</v>
      </c>
      <c r="K19" s="103"/>
      <c r="L19" s="63">
        <f t="shared" si="8"/>
        <v>15650.7</v>
      </c>
    </row>
    <row r="20" spans="1:12">
      <c r="A20" s="9" t="s">
        <v>673</v>
      </c>
      <c r="B20" s="9" t="s">
        <v>674</v>
      </c>
      <c r="C20" s="63">
        <v>7568.4</v>
      </c>
      <c r="D20" s="103">
        <v>1500</v>
      </c>
      <c r="E20" s="103">
        <v>975</v>
      </c>
      <c r="F20" s="56">
        <f t="shared" si="7"/>
        <v>10043.4</v>
      </c>
      <c r="G20" s="53"/>
      <c r="H20" s="63">
        <f t="shared" si="5"/>
        <v>2522.8000000000002</v>
      </c>
      <c r="I20" s="63">
        <f t="shared" si="6"/>
        <v>1261.4000000000001</v>
      </c>
      <c r="J20" s="63">
        <v>12614</v>
      </c>
      <c r="K20" s="103"/>
      <c r="L20" s="63">
        <f t="shared" si="8"/>
        <v>16398.2</v>
      </c>
    </row>
    <row r="21" spans="1:12">
      <c r="A21" s="9" t="s">
        <v>675</v>
      </c>
      <c r="B21" s="9" t="s">
        <v>676</v>
      </c>
      <c r="C21" s="63">
        <v>7944</v>
      </c>
      <c r="D21" s="103">
        <v>0</v>
      </c>
      <c r="E21" s="103">
        <v>975</v>
      </c>
      <c r="F21" s="56">
        <f t="shared" si="7"/>
        <v>8919</v>
      </c>
      <c r="G21" s="53"/>
      <c r="H21" s="63">
        <f t="shared" si="5"/>
        <v>2648</v>
      </c>
      <c r="I21" s="63">
        <f t="shared" si="6"/>
        <v>1324</v>
      </c>
      <c r="J21" s="63">
        <v>13240</v>
      </c>
      <c r="K21" s="103"/>
      <c r="L21" s="63">
        <f t="shared" si="8"/>
        <v>17212</v>
      </c>
    </row>
    <row r="22" spans="1:12">
      <c r="A22" s="9" t="s">
        <v>677</v>
      </c>
      <c r="B22" s="9" t="s">
        <v>678</v>
      </c>
      <c r="C22" s="63">
        <v>7223.4</v>
      </c>
      <c r="D22" s="103">
        <v>1166</v>
      </c>
      <c r="E22" s="103">
        <v>975</v>
      </c>
      <c r="F22" s="56">
        <f t="shared" si="7"/>
        <v>9364.4</v>
      </c>
      <c r="G22" s="53"/>
      <c r="H22" s="63">
        <f t="shared" si="5"/>
        <v>2407.8000000000002</v>
      </c>
      <c r="I22" s="63">
        <f t="shared" si="6"/>
        <v>1203.9000000000001</v>
      </c>
      <c r="J22" s="63">
        <v>12039</v>
      </c>
      <c r="K22" s="103"/>
      <c r="L22" s="63">
        <f t="shared" si="8"/>
        <v>15650.7</v>
      </c>
    </row>
    <row r="23" spans="1:12">
      <c r="A23" s="9" t="s">
        <v>679</v>
      </c>
      <c r="B23" s="9" t="s">
        <v>680</v>
      </c>
      <c r="C23" s="63">
        <v>8315.7000000000007</v>
      </c>
      <c r="D23" s="103">
        <v>0</v>
      </c>
      <c r="E23" s="103">
        <v>975</v>
      </c>
      <c r="F23" s="56">
        <f t="shared" si="7"/>
        <v>9290.7000000000007</v>
      </c>
      <c r="G23" s="53"/>
      <c r="H23" s="63">
        <f t="shared" si="5"/>
        <v>2771.9</v>
      </c>
      <c r="I23" s="63">
        <f t="shared" si="6"/>
        <v>1385.95</v>
      </c>
      <c r="J23" s="63">
        <v>13859.5</v>
      </c>
      <c r="K23" s="103"/>
      <c r="L23" s="63">
        <f t="shared" si="8"/>
        <v>18017.349999999999</v>
      </c>
    </row>
    <row r="24" spans="1:12">
      <c r="A24" s="9" t="s">
        <v>681</v>
      </c>
      <c r="B24" s="9" t="s">
        <v>682</v>
      </c>
      <c r="C24" s="63">
        <v>6559.8</v>
      </c>
      <c r="D24" s="103">
        <v>944</v>
      </c>
      <c r="E24" s="103">
        <v>975</v>
      </c>
      <c r="F24" s="56">
        <f t="shared" si="7"/>
        <v>8478.7999999999993</v>
      </c>
      <c r="G24" s="53"/>
      <c r="H24" s="63">
        <f t="shared" si="5"/>
        <v>2186.6</v>
      </c>
      <c r="I24" s="63">
        <f t="shared" si="6"/>
        <v>1093.3</v>
      </c>
      <c r="J24" s="63">
        <v>10933</v>
      </c>
      <c r="K24" s="103"/>
      <c r="L24" s="63">
        <f t="shared" si="8"/>
        <v>14212.9</v>
      </c>
    </row>
    <row r="25" spans="1:12">
      <c r="A25" s="9" t="s">
        <v>683</v>
      </c>
      <c r="B25" s="9" t="s">
        <v>684</v>
      </c>
      <c r="C25" s="63">
        <v>8794.2000000000007</v>
      </c>
      <c r="D25" s="103">
        <v>0</v>
      </c>
      <c r="E25" s="103">
        <v>975</v>
      </c>
      <c r="F25" s="56">
        <f t="shared" si="7"/>
        <v>9769.2000000000007</v>
      </c>
      <c r="G25" s="53"/>
      <c r="H25" s="63">
        <f t="shared" si="5"/>
        <v>2931.4000000000005</v>
      </c>
      <c r="I25" s="63">
        <f t="shared" si="6"/>
        <v>1465.7000000000003</v>
      </c>
      <c r="J25" s="63">
        <v>14657.000000000002</v>
      </c>
      <c r="K25" s="103"/>
      <c r="L25" s="63">
        <f t="shared" si="8"/>
        <v>19054.100000000002</v>
      </c>
    </row>
    <row r="26" spans="1:12">
      <c r="A26" s="9" t="s">
        <v>685</v>
      </c>
      <c r="B26" s="9" t="s">
        <v>686</v>
      </c>
      <c r="C26" s="63">
        <v>6559.8</v>
      </c>
      <c r="D26" s="103">
        <v>944</v>
      </c>
      <c r="E26" s="103">
        <v>975</v>
      </c>
      <c r="F26" s="56">
        <f t="shared" si="7"/>
        <v>8478.7999999999993</v>
      </c>
      <c r="G26" s="53"/>
      <c r="H26" s="63">
        <f t="shared" si="5"/>
        <v>2186.6</v>
      </c>
      <c r="I26" s="63">
        <f t="shared" si="6"/>
        <v>1093.3</v>
      </c>
      <c r="J26" s="63">
        <v>10933</v>
      </c>
      <c r="K26" s="103"/>
      <c r="L26" s="63">
        <f t="shared" si="8"/>
        <v>14212.9</v>
      </c>
    </row>
    <row r="27" spans="1:12">
      <c r="A27" s="9" t="s">
        <v>687</v>
      </c>
      <c r="B27" s="9" t="s">
        <v>688</v>
      </c>
      <c r="C27" s="63">
        <v>7091.7</v>
      </c>
      <c r="D27" s="103">
        <v>1280</v>
      </c>
      <c r="E27" s="103">
        <v>975</v>
      </c>
      <c r="F27" s="56">
        <f t="shared" si="7"/>
        <v>9346.7000000000007</v>
      </c>
      <c r="G27" s="53"/>
      <c r="H27" s="63">
        <f t="shared" si="5"/>
        <v>2363.8999999999996</v>
      </c>
      <c r="I27" s="63">
        <f t="shared" si="6"/>
        <v>1181.9499999999998</v>
      </c>
      <c r="J27" s="63">
        <v>11819.5</v>
      </c>
      <c r="K27" s="103"/>
      <c r="L27" s="63">
        <f t="shared" si="8"/>
        <v>15365.349999999999</v>
      </c>
    </row>
    <row r="28" spans="1:12">
      <c r="A28" s="9" t="s">
        <v>689</v>
      </c>
      <c r="B28" s="9" t="s">
        <v>690</v>
      </c>
      <c r="C28" s="63">
        <v>6027.9</v>
      </c>
      <c r="D28" s="103">
        <v>0</v>
      </c>
      <c r="E28" s="103">
        <v>975</v>
      </c>
      <c r="F28" s="56">
        <f t="shared" si="7"/>
        <v>7002.9</v>
      </c>
      <c r="G28" s="53"/>
      <c r="H28" s="63">
        <f t="shared" si="5"/>
        <v>2009.2999999999997</v>
      </c>
      <c r="I28" s="63">
        <f t="shared" si="6"/>
        <v>1004.6499999999999</v>
      </c>
      <c r="J28" s="63">
        <v>10046.499999999998</v>
      </c>
      <c r="K28" s="103"/>
      <c r="L28" s="63">
        <f t="shared" si="8"/>
        <v>13060.449999999997</v>
      </c>
    </row>
    <row r="29" spans="1:12">
      <c r="A29" s="9" t="s">
        <v>691</v>
      </c>
      <c r="B29" s="9" t="s">
        <v>692</v>
      </c>
      <c r="C29" s="63">
        <v>5073.6000000000004</v>
      </c>
      <c r="D29" s="103">
        <v>600</v>
      </c>
      <c r="E29" s="103">
        <v>975</v>
      </c>
      <c r="F29" s="56">
        <f t="shared" si="7"/>
        <v>6648.6</v>
      </c>
      <c r="G29" s="53"/>
      <c r="H29" s="63">
        <f>(+C29/30)*10</f>
        <v>1691.2</v>
      </c>
      <c r="I29" s="63">
        <f>(+C29/30)*5</f>
        <v>845.6</v>
      </c>
      <c r="J29" s="63">
        <v>8456</v>
      </c>
      <c r="K29" s="103"/>
      <c r="L29" s="63">
        <f t="shared" si="8"/>
        <v>10992.8</v>
      </c>
    </row>
    <row r="30" spans="1:12">
      <c r="A30" s="9" t="s">
        <v>693</v>
      </c>
      <c r="B30" s="9" t="s">
        <v>694</v>
      </c>
      <c r="C30" s="63">
        <v>6299.1</v>
      </c>
      <c r="D30" s="103">
        <v>600</v>
      </c>
      <c r="E30" s="103">
        <v>975</v>
      </c>
      <c r="F30" s="56">
        <f t="shared" si="7"/>
        <v>7874.1</v>
      </c>
      <c r="G30" s="53"/>
      <c r="H30" s="63">
        <f t="shared" si="5"/>
        <v>2099.6999999999998</v>
      </c>
      <c r="I30" s="63">
        <f t="shared" si="6"/>
        <v>1049.8499999999999</v>
      </c>
      <c r="J30" s="63">
        <v>10498.5</v>
      </c>
      <c r="K30" s="103"/>
      <c r="L30" s="63">
        <f t="shared" si="8"/>
        <v>13648.05</v>
      </c>
    </row>
    <row r="31" spans="1:12">
      <c r="A31" s="9" t="s">
        <v>695</v>
      </c>
      <c r="B31" s="9" t="s">
        <v>494</v>
      </c>
      <c r="C31" s="63">
        <v>12939.9</v>
      </c>
      <c r="D31" s="103">
        <v>0</v>
      </c>
      <c r="E31" s="103">
        <v>975</v>
      </c>
      <c r="F31" s="56">
        <f t="shared" si="7"/>
        <v>13914.9</v>
      </c>
      <c r="G31" s="53"/>
      <c r="H31" s="63">
        <f t="shared" si="5"/>
        <v>4313.3</v>
      </c>
      <c r="I31" s="63">
        <f t="shared" si="6"/>
        <v>2156.65</v>
      </c>
      <c r="J31" s="63">
        <v>21566.5</v>
      </c>
      <c r="K31" s="103"/>
      <c r="L31" s="63">
        <f t="shared" si="8"/>
        <v>28036.45</v>
      </c>
    </row>
    <row r="32" spans="1:12">
      <c r="A32" s="9" t="s">
        <v>696</v>
      </c>
      <c r="B32" s="9" t="s">
        <v>697</v>
      </c>
      <c r="C32" s="63">
        <v>8314.2000000000007</v>
      </c>
      <c r="D32" s="103">
        <v>0</v>
      </c>
      <c r="E32" s="103">
        <v>975</v>
      </c>
      <c r="F32" s="56">
        <f t="shared" si="7"/>
        <v>9289.2000000000007</v>
      </c>
      <c r="G32" s="53"/>
      <c r="H32" s="63">
        <f t="shared" si="5"/>
        <v>2771.4000000000005</v>
      </c>
      <c r="I32" s="63">
        <f t="shared" si="6"/>
        <v>1385.7000000000003</v>
      </c>
      <c r="J32" s="63">
        <v>13857.000000000002</v>
      </c>
      <c r="K32" s="103"/>
      <c r="L32" s="63">
        <f t="shared" si="8"/>
        <v>18014.100000000002</v>
      </c>
    </row>
    <row r="33" spans="1:12">
      <c r="A33" s="9" t="s">
        <v>698</v>
      </c>
      <c r="B33" s="9" t="s">
        <v>699</v>
      </c>
      <c r="C33" s="63">
        <v>6708</v>
      </c>
      <c r="D33" s="103">
        <v>0</v>
      </c>
      <c r="E33" s="103">
        <v>975</v>
      </c>
      <c r="F33" s="56">
        <f t="shared" si="7"/>
        <v>7683</v>
      </c>
      <c r="G33" s="53"/>
      <c r="H33" s="63">
        <f t="shared" si="5"/>
        <v>2236</v>
      </c>
      <c r="I33" s="63">
        <f t="shared" si="6"/>
        <v>1118</v>
      </c>
      <c r="J33" s="63">
        <v>11180</v>
      </c>
      <c r="K33" s="103"/>
      <c r="L33" s="63">
        <f t="shared" si="8"/>
        <v>14534</v>
      </c>
    </row>
    <row r="34" spans="1:12">
      <c r="A34" s="9" t="s">
        <v>700</v>
      </c>
      <c r="B34" s="9" t="s">
        <v>490</v>
      </c>
      <c r="C34" s="63">
        <v>13116.9</v>
      </c>
      <c r="D34" s="103">
        <v>0</v>
      </c>
      <c r="E34" s="103">
        <v>975</v>
      </c>
      <c r="F34" s="56">
        <f t="shared" si="7"/>
        <v>14091.9</v>
      </c>
      <c r="G34" s="53"/>
      <c r="H34" s="63">
        <f t="shared" si="5"/>
        <v>4372.2999999999993</v>
      </c>
      <c r="I34" s="63">
        <f t="shared" si="6"/>
        <v>2186.1499999999996</v>
      </c>
      <c r="J34" s="63">
        <v>21861.499999999996</v>
      </c>
      <c r="K34" s="103"/>
      <c r="L34" s="63">
        <f t="shared" si="8"/>
        <v>28419.949999999997</v>
      </c>
    </row>
    <row r="35" spans="1:12">
      <c r="A35" s="9" t="s">
        <v>701</v>
      </c>
      <c r="B35" s="9" t="s">
        <v>702</v>
      </c>
      <c r="C35" s="63">
        <v>7694.1</v>
      </c>
      <c r="D35" s="103">
        <v>0</v>
      </c>
      <c r="E35" s="103">
        <v>975</v>
      </c>
      <c r="F35" s="56">
        <f t="shared" si="7"/>
        <v>8669.1</v>
      </c>
      <c r="G35" s="53"/>
      <c r="H35" s="63">
        <f t="shared" si="5"/>
        <v>2564.7000000000003</v>
      </c>
      <c r="I35" s="63">
        <f t="shared" si="6"/>
        <v>1282.3500000000001</v>
      </c>
      <c r="J35" s="63">
        <v>12823.500000000002</v>
      </c>
      <c r="K35" s="103"/>
      <c r="L35" s="63">
        <f t="shared" si="8"/>
        <v>16670.550000000003</v>
      </c>
    </row>
    <row r="36" spans="1:12">
      <c r="A36" s="9" t="s">
        <v>703</v>
      </c>
      <c r="B36" s="9" t="s">
        <v>704</v>
      </c>
      <c r="C36" s="63">
        <v>10830.6</v>
      </c>
      <c r="D36" s="103">
        <v>2602</v>
      </c>
      <c r="E36" s="103">
        <v>975</v>
      </c>
      <c r="F36" s="56">
        <f t="shared" si="7"/>
        <v>14407.6</v>
      </c>
      <c r="G36" s="53"/>
      <c r="H36" s="63">
        <f t="shared" si="5"/>
        <v>3610.2000000000003</v>
      </c>
      <c r="I36" s="63">
        <f t="shared" si="6"/>
        <v>1805.1000000000001</v>
      </c>
      <c r="J36" s="63">
        <v>18051.000000000004</v>
      </c>
      <c r="K36" s="103"/>
      <c r="L36" s="63">
        <f t="shared" si="8"/>
        <v>23466.300000000003</v>
      </c>
    </row>
    <row r="37" spans="1:12">
      <c r="A37" s="9" t="s">
        <v>705</v>
      </c>
      <c r="B37" s="9" t="s">
        <v>706</v>
      </c>
      <c r="C37" s="63">
        <v>11085.3</v>
      </c>
      <c r="D37" s="103">
        <v>0</v>
      </c>
      <c r="E37" s="103">
        <v>975</v>
      </c>
      <c r="F37" s="56">
        <f t="shared" si="7"/>
        <v>12060.3</v>
      </c>
      <c r="G37" s="53"/>
      <c r="H37" s="63">
        <f t="shared" si="5"/>
        <v>3695.1</v>
      </c>
      <c r="I37" s="63">
        <f t="shared" si="6"/>
        <v>1847.55</v>
      </c>
      <c r="J37" s="63">
        <v>18475.5</v>
      </c>
      <c r="K37" s="103"/>
      <c r="L37" s="63">
        <f t="shared" si="8"/>
        <v>24018.15</v>
      </c>
    </row>
    <row r="38" spans="1:12">
      <c r="A38" s="9" t="s">
        <v>707</v>
      </c>
      <c r="B38" s="9" t="s">
        <v>708</v>
      </c>
      <c r="C38" s="63">
        <v>11304.6</v>
      </c>
      <c r="D38" s="103">
        <v>2878</v>
      </c>
      <c r="E38" s="103">
        <v>975</v>
      </c>
      <c r="F38" s="56">
        <f t="shared" si="7"/>
        <v>15157.6</v>
      </c>
      <c r="G38" s="53"/>
      <c r="H38" s="63">
        <f t="shared" si="5"/>
        <v>3768.2</v>
      </c>
      <c r="I38" s="63">
        <f t="shared" si="6"/>
        <v>1884.1</v>
      </c>
      <c r="J38" s="63">
        <v>18841</v>
      </c>
      <c r="K38" s="103"/>
      <c r="L38" s="63">
        <f t="shared" si="8"/>
        <v>24493.3</v>
      </c>
    </row>
    <row r="39" spans="1:12">
      <c r="A39" s="9" t="s">
        <v>709</v>
      </c>
      <c r="B39" s="9" t="s">
        <v>710</v>
      </c>
      <c r="C39" s="63">
        <v>12303</v>
      </c>
      <c r="D39" s="103">
        <v>0</v>
      </c>
      <c r="E39" s="103">
        <v>975</v>
      </c>
      <c r="F39" s="56">
        <f t="shared" si="7"/>
        <v>13278</v>
      </c>
      <c r="G39" s="53"/>
      <c r="H39" s="63">
        <f t="shared" si="5"/>
        <v>4101</v>
      </c>
      <c r="I39" s="63">
        <f t="shared" si="6"/>
        <v>2050.5</v>
      </c>
      <c r="J39" s="63">
        <v>20505</v>
      </c>
      <c r="K39" s="103"/>
      <c r="L39" s="63">
        <f t="shared" si="8"/>
        <v>26656.5</v>
      </c>
    </row>
    <row r="40" spans="1:12">
      <c r="A40" s="9" t="s">
        <v>711</v>
      </c>
      <c r="B40" s="9" t="s">
        <v>712</v>
      </c>
      <c r="C40" s="63">
        <v>14062.5</v>
      </c>
      <c r="D40" s="103">
        <v>3960</v>
      </c>
      <c r="E40" s="103">
        <v>975</v>
      </c>
      <c r="F40" s="56">
        <f t="shared" si="7"/>
        <v>18997.5</v>
      </c>
      <c r="G40" s="53"/>
      <c r="H40" s="63">
        <f t="shared" si="5"/>
        <v>4687.5</v>
      </c>
      <c r="I40" s="63">
        <f t="shared" si="6"/>
        <v>2343.75</v>
      </c>
      <c r="J40" s="63">
        <v>23437.5</v>
      </c>
      <c r="K40" s="103"/>
      <c r="L40" s="63">
        <f t="shared" si="8"/>
        <v>30468.75</v>
      </c>
    </row>
    <row r="41" spans="1:12">
      <c r="A41" s="107" t="s">
        <v>713</v>
      </c>
      <c r="B41" s="107" t="s">
        <v>714</v>
      </c>
      <c r="C41" s="63">
        <v>14420.1</v>
      </c>
      <c r="D41" s="103">
        <v>0</v>
      </c>
      <c r="E41" s="103">
        <v>975</v>
      </c>
      <c r="F41" s="56">
        <f t="shared" si="7"/>
        <v>15395.1</v>
      </c>
      <c r="G41" s="53"/>
      <c r="H41" s="63">
        <f t="shared" si="5"/>
        <v>4806.7</v>
      </c>
      <c r="I41" s="63">
        <f t="shared" si="6"/>
        <v>2403.35</v>
      </c>
      <c r="J41" s="63">
        <v>24033.5</v>
      </c>
      <c r="K41" s="103"/>
      <c r="L41" s="63">
        <f t="shared" si="8"/>
        <v>31243.55</v>
      </c>
    </row>
    <row r="42" spans="1:12">
      <c r="A42" s="9" t="s">
        <v>715</v>
      </c>
      <c r="B42" s="9" t="s">
        <v>716</v>
      </c>
      <c r="C42" s="63">
        <v>15317.1</v>
      </c>
      <c r="D42" s="103">
        <v>0</v>
      </c>
      <c r="E42" s="103">
        <v>975</v>
      </c>
      <c r="F42" s="56">
        <f t="shared" si="7"/>
        <v>16292.1</v>
      </c>
      <c r="G42" s="53"/>
      <c r="H42" s="63">
        <f t="shared" si="5"/>
        <v>5105.7</v>
      </c>
      <c r="I42" s="63">
        <f t="shared" si="6"/>
        <v>2552.85</v>
      </c>
      <c r="J42" s="63">
        <v>25528.5</v>
      </c>
      <c r="K42" s="103"/>
      <c r="L42" s="63">
        <f t="shared" si="8"/>
        <v>33187.050000000003</v>
      </c>
    </row>
    <row r="43" spans="1:12">
      <c r="A43" s="9" t="s">
        <v>717</v>
      </c>
      <c r="B43" s="9" t="s">
        <v>718</v>
      </c>
      <c r="C43" s="63">
        <v>6764.7</v>
      </c>
      <c r="D43" s="103">
        <v>1068</v>
      </c>
      <c r="E43" s="103">
        <v>975</v>
      </c>
      <c r="F43" s="56">
        <f t="shared" si="7"/>
        <v>8807.7000000000007</v>
      </c>
      <c r="G43" s="53"/>
      <c r="H43" s="63">
        <f t="shared" si="5"/>
        <v>2254.8999999999996</v>
      </c>
      <c r="I43" s="63">
        <f t="shared" si="6"/>
        <v>1127.4499999999998</v>
      </c>
      <c r="J43" s="63">
        <v>11274.499999999998</v>
      </c>
      <c r="K43" s="103"/>
      <c r="L43" s="63">
        <f t="shared" si="8"/>
        <v>14656.849999999999</v>
      </c>
    </row>
    <row r="44" spans="1:12">
      <c r="A44" s="9" t="s">
        <v>719</v>
      </c>
      <c r="B44" s="9" t="s">
        <v>720</v>
      </c>
      <c r="C44" s="63">
        <v>7279.8</v>
      </c>
      <c r="D44" s="103">
        <v>0</v>
      </c>
      <c r="E44" s="103">
        <v>975</v>
      </c>
      <c r="F44" s="56">
        <f t="shared" si="7"/>
        <v>8254.7999999999993</v>
      </c>
      <c r="G44" s="53"/>
      <c r="H44" s="63">
        <f t="shared" si="5"/>
        <v>2426.6</v>
      </c>
      <c r="I44" s="63">
        <f t="shared" si="6"/>
        <v>1213.3</v>
      </c>
      <c r="J44" s="63">
        <v>12133</v>
      </c>
      <c r="K44" s="103"/>
      <c r="L44" s="63">
        <f t="shared" si="8"/>
        <v>15772.9</v>
      </c>
    </row>
    <row r="45" spans="1:12">
      <c r="A45" s="9" t="s">
        <v>721</v>
      </c>
      <c r="B45" s="9" t="s">
        <v>722</v>
      </c>
      <c r="C45" s="63">
        <v>7316.1</v>
      </c>
      <c r="D45" s="103">
        <v>600</v>
      </c>
      <c r="E45" s="103">
        <v>975</v>
      </c>
      <c r="F45" s="56">
        <f t="shared" si="7"/>
        <v>8891.1</v>
      </c>
      <c r="G45" s="53"/>
      <c r="H45" s="63">
        <f t="shared" si="5"/>
        <v>2438.6999999999998</v>
      </c>
      <c r="I45" s="63">
        <f t="shared" si="6"/>
        <v>1219.3499999999999</v>
      </c>
      <c r="J45" s="63">
        <v>12193.5</v>
      </c>
      <c r="K45" s="103"/>
      <c r="L45" s="63">
        <f t="shared" si="8"/>
        <v>15851.55</v>
      </c>
    </row>
    <row r="46" spans="1:12">
      <c r="A46" s="9" t="s">
        <v>723</v>
      </c>
      <c r="B46" s="9" t="s">
        <v>724</v>
      </c>
      <c r="C46" s="63">
        <v>6559.8</v>
      </c>
      <c r="D46" s="103">
        <v>944</v>
      </c>
      <c r="E46" s="103">
        <v>975</v>
      </c>
      <c r="F46" s="56">
        <f t="shared" si="7"/>
        <v>8478.7999999999993</v>
      </c>
      <c r="G46" s="53"/>
      <c r="H46" s="63">
        <f t="shared" si="5"/>
        <v>2186.6</v>
      </c>
      <c r="I46" s="63">
        <f t="shared" si="6"/>
        <v>1093.3</v>
      </c>
      <c r="J46" s="63">
        <v>10933</v>
      </c>
      <c r="K46" s="103"/>
      <c r="L46" s="63">
        <f t="shared" si="8"/>
        <v>14212.9</v>
      </c>
    </row>
    <row r="47" spans="1:12">
      <c r="A47" s="9" t="s">
        <v>725</v>
      </c>
      <c r="B47" s="9" t="s">
        <v>726</v>
      </c>
      <c r="C47" s="63">
        <v>4887</v>
      </c>
      <c r="D47" s="103">
        <v>600</v>
      </c>
      <c r="E47" s="103">
        <v>975</v>
      </c>
      <c r="F47" s="56">
        <f t="shared" si="7"/>
        <v>6462</v>
      </c>
      <c r="G47" s="53"/>
      <c r="H47" s="63">
        <f t="shared" si="5"/>
        <v>1629</v>
      </c>
      <c r="I47" s="63">
        <f t="shared" si="6"/>
        <v>814.5</v>
      </c>
      <c r="J47" s="63">
        <v>8145</v>
      </c>
      <c r="K47" s="103"/>
      <c r="L47" s="63">
        <f t="shared" si="8"/>
        <v>10588.5</v>
      </c>
    </row>
    <row r="48" spans="1:12">
      <c r="A48" s="9" t="s">
        <v>727</v>
      </c>
      <c r="B48" s="9" t="s">
        <v>728</v>
      </c>
      <c r="C48" s="63">
        <v>7060.5</v>
      </c>
      <c r="D48" s="103">
        <v>0</v>
      </c>
      <c r="E48" s="103">
        <v>975</v>
      </c>
      <c r="F48" s="56">
        <f t="shared" si="7"/>
        <v>8035.5</v>
      </c>
      <c r="G48" s="53"/>
      <c r="H48" s="63">
        <f t="shared" si="5"/>
        <v>2353.5</v>
      </c>
      <c r="I48" s="63">
        <f t="shared" si="6"/>
        <v>1176.75</v>
      </c>
      <c r="J48" s="63">
        <v>11767.5</v>
      </c>
      <c r="K48" s="103"/>
      <c r="L48" s="63">
        <f t="shared" si="8"/>
        <v>15297.75</v>
      </c>
    </row>
    <row r="49" spans="1:12">
      <c r="A49" s="9" t="s">
        <v>729</v>
      </c>
      <c r="B49" s="9" t="s">
        <v>730</v>
      </c>
      <c r="C49" s="63">
        <v>7223.4</v>
      </c>
      <c r="D49" s="103">
        <v>3446</v>
      </c>
      <c r="E49" s="103">
        <v>975</v>
      </c>
      <c r="F49" s="56">
        <f t="shared" si="7"/>
        <v>11644.4</v>
      </c>
      <c r="G49" s="53"/>
      <c r="H49" s="63">
        <f t="shared" si="5"/>
        <v>2407.8000000000002</v>
      </c>
      <c r="I49" s="63">
        <f t="shared" si="6"/>
        <v>1203.9000000000001</v>
      </c>
      <c r="J49" s="63">
        <v>12039</v>
      </c>
      <c r="K49" s="103"/>
      <c r="L49" s="63">
        <f t="shared" si="8"/>
        <v>15650.7</v>
      </c>
    </row>
    <row r="50" spans="1:12">
      <c r="A50" s="9" t="s">
        <v>731</v>
      </c>
      <c r="B50" s="9" t="s">
        <v>732</v>
      </c>
      <c r="C50" s="63">
        <v>7736.4</v>
      </c>
      <c r="D50" s="103">
        <v>0</v>
      </c>
      <c r="E50" s="103">
        <v>975</v>
      </c>
      <c r="F50" s="56">
        <f t="shared" si="7"/>
        <v>8711.4</v>
      </c>
      <c r="G50" s="53"/>
      <c r="H50" s="63">
        <f t="shared" si="5"/>
        <v>2578.8000000000002</v>
      </c>
      <c r="I50" s="63">
        <f t="shared" si="6"/>
        <v>1289.4000000000001</v>
      </c>
      <c r="J50" s="63">
        <v>12894</v>
      </c>
      <c r="K50" s="103"/>
      <c r="L50" s="63">
        <f t="shared" si="8"/>
        <v>16762.2</v>
      </c>
    </row>
    <row r="51" spans="1:12">
      <c r="A51" s="9" t="s">
        <v>733</v>
      </c>
      <c r="B51" s="9" t="s">
        <v>734</v>
      </c>
      <c r="C51" s="63">
        <v>6559.8</v>
      </c>
      <c r="D51" s="103">
        <v>944</v>
      </c>
      <c r="E51" s="103">
        <v>975</v>
      </c>
      <c r="F51" s="56">
        <f t="shared" si="7"/>
        <v>8478.7999999999993</v>
      </c>
      <c r="G51" s="53"/>
      <c r="H51" s="63">
        <f t="shared" si="5"/>
        <v>2186.6</v>
      </c>
      <c r="I51" s="63">
        <f t="shared" si="6"/>
        <v>1093.3</v>
      </c>
      <c r="J51" s="63">
        <v>10933</v>
      </c>
      <c r="K51" s="103"/>
      <c r="L51" s="63">
        <f t="shared" si="8"/>
        <v>14212.9</v>
      </c>
    </row>
    <row r="52" spans="1:12">
      <c r="A52" s="9" t="s">
        <v>735</v>
      </c>
      <c r="B52" s="9" t="s">
        <v>736</v>
      </c>
      <c r="C52" s="63">
        <v>7091.7</v>
      </c>
      <c r="D52" s="103">
        <v>1116</v>
      </c>
      <c r="E52" s="103">
        <v>975</v>
      </c>
      <c r="F52" s="56">
        <f t="shared" si="7"/>
        <v>9182.7000000000007</v>
      </c>
      <c r="G52" s="53"/>
      <c r="H52" s="63">
        <f t="shared" si="5"/>
        <v>2363.8999999999996</v>
      </c>
      <c r="I52" s="63">
        <f t="shared" si="6"/>
        <v>1181.9499999999998</v>
      </c>
      <c r="J52" s="63">
        <v>11819.5</v>
      </c>
      <c r="K52" s="103"/>
      <c r="L52" s="63">
        <f t="shared" si="8"/>
        <v>15365.349999999999</v>
      </c>
    </row>
    <row r="53" spans="1:12">
      <c r="A53" s="9" t="s">
        <v>737</v>
      </c>
      <c r="B53" s="9" t="s">
        <v>738</v>
      </c>
      <c r="C53" s="63">
        <v>8122.8</v>
      </c>
      <c r="D53" s="103">
        <v>0</v>
      </c>
      <c r="E53" s="103">
        <v>975</v>
      </c>
      <c r="F53" s="56">
        <f t="shared" si="7"/>
        <v>9097.7999999999993</v>
      </c>
      <c r="G53" s="53"/>
      <c r="H53" s="63">
        <f t="shared" si="5"/>
        <v>2707.6</v>
      </c>
      <c r="I53" s="63">
        <f t="shared" si="6"/>
        <v>1353.8</v>
      </c>
      <c r="J53" s="63">
        <v>13538</v>
      </c>
      <c r="K53" s="103"/>
      <c r="L53" s="63">
        <f t="shared" si="8"/>
        <v>17599.400000000001</v>
      </c>
    </row>
    <row r="54" spans="1:12">
      <c r="A54" s="9" t="s">
        <v>739</v>
      </c>
      <c r="B54" s="9" t="s">
        <v>740</v>
      </c>
      <c r="C54" s="63">
        <v>11234.1</v>
      </c>
      <c r="D54" s="103">
        <v>0</v>
      </c>
      <c r="E54" s="103">
        <v>975</v>
      </c>
      <c r="F54" s="56">
        <f t="shared" si="7"/>
        <v>12209.1</v>
      </c>
      <c r="G54" s="53"/>
      <c r="H54" s="63">
        <f t="shared" si="5"/>
        <v>3744.7000000000003</v>
      </c>
      <c r="I54" s="63">
        <f t="shared" si="6"/>
        <v>1872.3500000000001</v>
      </c>
      <c r="J54" s="63">
        <v>18723.5</v>
      </c>
      <c r="K54" s="103"/>
      <c r="L54" s="63">
        <f t="shared" si="8"/>
        <v>24340.55</v>
      </c>
    </row>
    <row r="55" spans="1:12">
      <c r="A55" s="9" t="s">
        <v>741</v>
      </c>
      <c r="B55" s="9" t="s">
        <v>742</v>
      </c>
      <c r="C55" s="63">
        <v>8243.1</v>
      </c>
      <c r="D55" s="103">
        <v>600</v>
      </c>
      <c r="E55" s="103">
        <v>975</v>
      </c>
      <c r="F55" s="56">
        <f t="shared" si="7"/>
        <v>9818.1</v>
      </c>
      <c r="G55" s="53"/>
      <c r="H55" s="63">
        <f t="shared" si="5"/>
        <v>2747.7000000000003</v>
      </c>
      <c r="I55" s="63">
        <f t="shared" si="6"/>
        <v>1373.8500000000001</v>
      </c>
      <c r="J55" s="63">
        <v>13738.500000000002</v>
      </c>
      <c r="K55" s="103"/>
      <c r="L55" s="63">
        <f t="shared" si="8"/>
        <v>17860.050000000003</v>
      </c>
    </row>
    <row r="56" spans="1:12">
      <c r="A56" s="9" t="s">
        <v>743</v>
      </c>
      <c r="B56" s="9" t="s">
        <v>744</v>
      </c>
      <c r="C56" s="63">
        <v>9323.7000000000007</v>
      </c>
      <c r="D56" s="103">
        <v>2182</v>
      </c>
      <c r="E56" s="103">
        <v>975</v>
      </c>
      <c r="F56" s="56">
        <f t="shared" si="7"/>
        <v>12480.7</v>
      </c>
      <c r="G56" s="53"/>
      <c r="H56" s="63">
        <f t="shared" si="5"/>
        <v>3107.9</v>
      </c>
      <c r="I56" s="63">
        <f t="shared" si="6"/>
        <v>1553.95</v>
      </c>
      <c r="J56" s="63">
        <v>15539.500000000002</v>
      </c>
      <c r="K56" s="103"/>
      <c r="L56" s="63">
        <f t="shared" si="8"/>
        <v>20201.350000000002</v>
      </c>
    </row>
    <row r="57" spans="1:12">
      <c r="A57" s="9" t="s">
        <v>745</v>
      </c>
      <c r="B57" s="9" t="s">
        <v>746</v>
      </c>
      <c r="C57" s="63">
        <v>11339.1</v>
      </c>
      <c r="D57" s="103">
        <v>0</v>
      </c>
      <c r="E57" s="103">
        <v>975</v>
      </c>
      <c r="F57" s="56">
        <f t="shared" si="7"/>
        <v>12314.1</v>
      </c>
      <c r="G57" s="53"/>
      <c r="H57" s="63">
        <f t="shared" si="5"/>
        <v>3779.7000000000003</v>
      </c>
      <c r="I57" s="63">
        <f t="shared" si="6"/>
        <v>1889.8500000000001</v>
      </c>
      <c r="J57" s="63">
        <v>18898.5</v>
      </c>
      <c r="K57" s="103"/>
      <c r="L57" s="63">
        <f t="shared" si="8"/>
        <v>24568.05</v>
      </c>
    </row>
    <row r="58" spans="1:12">
      <c r="A58" s="9" t="s">
        <v>747</v>
      </c>
      <c r="B58" s="9" t="s">
        <v>748</v>
      </c>
      <c r="C58" s="63">
        <v>11653.2</v>
      </c>
      <c r="D58" s="103">
        <v>0</v>
      </c>
      <c r="E58" s="103">
        <v>975</v>
      </c>
      <c r="F58" s="56">
        <f t="shared" si="7"/>
        <v>12628.2</v>
      </c>
      <c r="G58" s="53"/>
      <c r="H58" s="63">
        <f t="shared" si="5"/>
        <v>3884.4</v>
      </c>
      <c r="I58" s="63">
        <f t="shared" si="6"/>
        <v>1942.2</v>
      </c>
      <c r="J58" s="63">
        <v>19422</v>
      </c>
      <c r="K58" s="103"/>
      <c r="L58" s="63">
        <f t="shared" si="8"/>
        <v>25248.6</v>
      </c>
    </row>
    <row r="59" spans="1:12">
      <c r="A59" s="9" t="s">
        <v>749</v>
      </c>
      <c r="B59" s="9" t="s">
        <v>750</v>
      </c>
      <c r="C59" s="63">
        <v>12009.9</v>
      </c>
      <c r="D59" s="103">
        <v>600</v>
      </c>
      <c r="E59" s="103">
        <v>975</v>
      </c>
      <c r="F59" s="56">
        <f t="shared" si="7"/>
        <v>13584.9</v>
      </c>
      <c r="G59" s="53"/>
      <c r="H59" s="63">
        <f t="shared" si="5"/>
        <v>4003.2999999999997</v>
      </c>
      <c r="I59" s="63">
        <f t="shared" si="6"/>
        <v>2001.6499999999999</v>
      </c>
      <c r="J59" s="63">
        <v>20016.5</v>
      </c>
      <c r="K59" s="103"/>
      <c r="L59" s="63">
        <f t="shared" si="8"/>
        <v>26021.45</v>
      </c>
    </row>
    <row r="60" spans="1:12">
      <c r="A60" s="9" t="s">
        <v>751</v>
      </c>
      <c r="B60" s="9" t="s">
        <v>752</v>
      </c>
      <c r="C60" s="63">
        <v>12303</v>
      </c>
      <c r="D60" s="103">
        <v>0</v>
      </c>
      <c r="E60" s="103">
        <v>975</v>
      </c>
      <c r="F60" s="56">
        <f t="shared" si="7"/>
        <v>13278</v>
      </c>
      <c r="G60" s="53"/>
      <c r="H60" s="63">
        <f t="shared" si="5"/>
        <v>4101</v>
      </c>
      <c r="I60" s="63">
        <f t="shared" si="6"/>
        <v>2050.5</v>
      </c>
      <c r="J60" s="63">
        <v>20505</v>
      </c>
      <c r="K60" s="103"/>
      <c r="L60" s="63">
        <f t="shared" si="8"/>
        <v>26656.5</v>
      </c>
    </row>
    <row r="61" spans="1:12">
      <c r="A61" s="9" t="s">
        <v>753</v>
      </c>
      <c r="B61" s="9" t="s">
        <v>754</v>
      </c>
      <c r="C61" s="63">
        <v>8994.6</v>
      </c>
      <c r="D61" s="103">
        <v>1500</v>
      </c>
      <c r="E61" s="103">
        <v>975</v>
      </c>
      <c r="F61" s="56">
        <f t="shared" si="7"/>
        <v>11469.6</v>
      </c>
      <c r="G61" s="53"/>
      <c r="H61" s="63">
        <f t="shared" si="5"/>
        <v>2998.2</v>
      </c>
      <c r="I61" s="63">
        <f t="shared" si="6"/>
        <v>1499.1</v>
      </c>
      <c r="J61" s="63">
        <v>14991</v>
      </c>
      <c r="K61" s="103"/>
      <c r="L61" s="63">
        <f t="shared" si="8"/>
        <v>19488.3</v>
      </c>
    </row>
    <row r="62" spans="1:12">
      <c r="A62" s="9" t="s">
        <v>755</v>
      </c>
      <c r="B62" s="9" t="s">
        <v>756</v>
      </c>
      <c r="C62" s="63">
        <v>9323.7000000000007</v>
      </c>
      <c r="D62" s="103">
        <v>2182</v>
      </c>
      <c r="E62" s="103">
        <v>975</v>
      </c>
      <c r="F62" s="56">
        <f t="shared" si="7"/>
        <v>12480.7</v>
      </c>
      <c r="G62" s="53"/>
      <c r="H62" s="63">
        <f t="shared" si="5"/>
        <v>3107.9</v>
      </c>
      <c r="I62" s="63">
        <f t="shared" si="6"/>
        <v>1553.95</v>
      </c>
      <c r="J62" s="63">
        <v>15539.500000000002</v>
      </c>
      <c r="K62" s="103"/>
      <c r="L62" s="63">
        <f t="shared" si="8"/>
        <v>20201.350000000002</v>
      </c>
    </row>
  </sheetData>
  <mergeCells count="13">
    <mergeCell ref="H15:L15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5:A16"/>
    <mergeCell ref="B15:B16"/>
    <mergeCell ref="C15:F15"/>
  </mergeCells>
  <pageMargins left="0" right="0" top="0" bottom="0" header="0.31496062992125984" footer="0.31496062992125984"/>
  <pageSetup scale="73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69"/>
  <sheetViews>
    <sheetView showGridLines="0" zoomScale="90" zoomScaleNormal="90" workbookViewId="0">
      <pane ySplit="5" topLeftCell="A6" activePane="bottomLeft" state="frozen"/>
      <selection pane="bottomLeft" activeCell="D69" sqref="D69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4.28515625" style="34" bestFit="1" customWidth="1"/>
    <col min="5" max="5" width="11.42578125" style="34"/>
    <col min="6" max="6" width="13" style="34" bestFit="1" customWidth="1"/>
    <col min="7" max="7" width="1.7109375" style="34" customWidth="1"/>
    <col min="8" max="9" width="11.42578125" style="34"/>
    <col min="10" max="10" width="11.85546875" style="34" bestFit="1" customWidth="1"/>
    <col min="11" max="11" width="16.28515625" style="34" bestFit="1" customWidth="1"/>
    <col min="12" max="12" width="11.85546875" style="34" bestFit="1" customWidth="1"/>
    <col min="16" max="16" width="14.85546875" bestFit="1" customWidth="1"/>
  </cols>
  <sheetData>
    <row r="1" spans="1:14" ht="15.75">
      <c r="A1" s="222" t="s">
        <v>757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4" ht="12" customHeight="1">
      <c r="A5" s="219" t="s">
        <v>758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>
      <c r="A10" s="13" t="s">
        <v>759</v>
      </c>
      <c r="B10" s="13" t="s">
        <v>760</v>
      </c>
      <c r="C10" s="179">
        <v>24327</v>
      </c>
      <c r="D10" s="179">
        <v>0</v>
      </c>
      <c r="E10" s="179">
        <v>0</v>
      </c>
      <c r="F10" s="179">
        <v>24327</v>
      </c>
      <c r="G10" s="32"/>
      <c r="H10" s="179">
        <v>8109</v>
      </c>
      <c r="I10" s="179">
        <v>4054.5</v>
      </c>
      <c r="J10" s="179">
        <v>32436</v>
      </c>
      <c r="K10" s="180">
        <v>0</v>
      </c>
      <c r="L10" s="179">
        <v>44599.5</v>
      </c>
      <c r="N10" s="23"/>
    </row>
    <row r="11" spans="1:14">
      <c r="A11" s="9" t="s">
        <v>761</v>
      </c>
      <c r="B11" s="9" t="s">
        <v>762</v>
      </c>
      <c r="C11" s="108">
        <v>32871.9</v>
      </c>
      <c r="D11" s="108">
        <v>0</v>
      </c>
      <c r="E11" s="108">
        <v>0</v>
      </c>
      <c r="F11" s="108">
        <v>32871.9</v>
      </c>
      <c r="G11" s="32"/>
      <c r="H11" s="108">
        <v>10957.3</v>
      </c>
      <c r="I11" s="108">
        <v>5478.65</v>
      </c>
      <c r="J11" s="108">
        <v>43829.2</v>
      </c>
      <c r="K11" s="109">
        <v>0</v>
      </c>
      <c r="L11" s="108">
        <v>60265.149999999994</v>
      </c>
      <c r="N11" s="23"/>
    </row>
    <row r="12" spans="1:14">
      <c r="A12" s="9" t="s">
        <v>763</v>
      </c>
      <c r="B12" s="9" t="s">
        <v>764</v>
      </c>
      <c r="C12" s="108">
        <v>36501</v>
      </c>
      <c r="D12" s="108">
        <v>0</v>
      </c>
      <c r="E12" s="108">
        <v>0</v>
      </c>
      <c r="F12" s="108">
        <v>36501</v>
      </c>
      <c r="G12" s="32"/>
      <c r="H12" s="108">
        <v>12167</v>
      </c>
      <c r="I12" s="108">
        <v>6083.5</v>
      </c>
      <c r="J12" s="108">
        <v>48668</v>
      </c>
      <c r="K12" s="109">
        <v>0</v>
      </c>
      <c r="L12" s="108">
        <v>66918.5</v>
      </c>
      <c r="N12" s="23"/>
    </row>
    <row r="13" spans="1:14">
      <c r="A13" s="9" t="s">
        <v>765</v>
      </c>
      <c r="B13" s="9" t="s">
        <v>766</v>
      </c>
      <c r="C13" s="108">
        <v>39513</v>
      </c>
      <c r="D13" s="108">
        <v>0</v>
      </c>
      <c r="E13" s="108">
        <v>0</v>
      </c>
      <c r="F13" s="108">
        <v>39513</v>
      </c>
      <c r="G13" s="32"/>
      <c r="H13" s="108">
        <v>13171</v>
      </c>
      <c r="I13" s="108">
        <v>6585.5</v>
      </c>
      <c r="J13" s="108">
        <v>52684</v>
      </c>
      <c r="K13" s="109">
        <v>0</v>
      </c>
      <c r="L13" s="108">
        <v>72440.5</v>
      </c>
      <c r="N13" s="23"/>
    </row>
    <row r="14" spans="1:14">
      <c r="A14" s="9" t="s">
        <v>767</v>
      </c>
      <c r="B14" s="9" t="s">
        <v>768</v>
      </c>
      <c r="C14" s="108">
        <v>49391.1</v>
      </c>
      <c r="D14" s="108">
        <v>0</v>
      </c>
      <c r="E14" s="108">
        <v>0</v>
      </c>
      <c r="F14" s="108">
        <v>49391.1</v>
      </c>
      <c r="G14" s="32"/>
      <c r="H14" s="108">
        <v>16463.699999999997</v>
      </c>
      <c r="I14" s="108">
        <v>8231.8499999999985</v>
      </c>
      <c r="J14" s="108">
        <v>65854.799999999988</v>
      </c>
      <c r="K14" s="109">
        <v>0</v>
      </c>
      <c r="L14" s="108">
        <v>90550.349999999977</v>
      </c>
      <c r="N14" s="23"/>
    </row>
    <row r="15" spans="1:14">
      <c r="A15" s="9" t="s">
        <v>769</v>
      </c>
      <c r="B15" s="9" t="s">
        <v>39</v>
      </c>
      <c r="C15" s="108">
        <v>76377.899999999994</v>
      </c>
      <c r="D15" s="108">
        <v>0</v>
      </c>
      <c r="E15" s="108">
        <v>0</v>
      </c>
      <c r="F15" s="108">
        <v>76377.899999999994</v>
      </c>
      <c r="G15" s="32"/>
      <c r="H15" s="108">
        <v>25459.3</v>
      </c>
      <c r="I15" s="108">
        <v>12729.65</v>
      </c>
      <c r="J15" s="108">
        <v>101837.2</v>
      </c>
      <c r="K15" s="109">
        <v>0</v>
      </c>
      <c r="L15" s="108">
        <v>140026.15</v>
      </c>
      <c r="N15" s="23"/>
    </row>
    <row r="16" spans="1:14" ht="15.75">
      <c r="A16" s="2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4" ht="15.75">
      <c r="A17" s="30" t="s">
        <v>43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4">
      <c r="A18" s="217" t="s">
        <v>0</v>
      </c>
      <c r="B18" s="217" t="s">
        <v>3</v>
      </c>
      <c r="C18" s="218" t="s">
        <v>4</v>
      </c>
      <c r="D18" s="218"/>
      <c r="E18" s="218"/>
      <c r="F18" s="218"/>
      <c r="H18" s="218" t="s">
        <v>5</v>
      </c>
      <c r="I18" s="218"/>
      <c r="J18" s="218"/>
      <c r="K18" s="218"/>
      <c r="L18" s="218"/>
    </row>
    <row r="19" spans="1:14" ht="22.5">
      <c r="A19" s="217"/>
      <c r="B19" s="217"/>
      <c r="C19" s="152" t="s">
        <v>6</v>
      </c>
      <c r="D19" s="152" t="s">
        <v>7</v>
      </c>
      <c r="E19" s="152" t="s">
        <v>8</v>
      </c>
      <c r="F19" s="152" t="s">
        <v>9</v>
      </c>
      <c r="H19" s="151" t="s">
        <v>10</v>
      </c>
      <c r="I19" s="151" t="s">
        <v>11</v>
      </c>
      <c r="J19" s="152" t="s">
        <v>12</v>
      </c>
      <c r="K19" s="151" t="s">
        <v>120</v>
      </c>
      <c r="L19" s="152" t="s">
        <v>9</v>
      </c>
    </row>
    <row r="20" spans="1:14">
      <c r="A20" s="174" t="s">
        <v>770</v>
      </c>
      <c r="B20" s="13" t="s">
        <v>30</v>
      </c>
      <c r="C20" s="179">
        <v>6902.4000000000005</v>
      </c>
      <c r="D20" s="179"/>
      <c r="E20" s="180">
        <v>975</v>
      </c>
      <c r="F20" s="179">
        <v>7906.4000000000005</v>
      </c>
      <c r="G20" s="32"/>
      <c r="H20" s="179">
        <v>2300.8000000000002</v>
      </c>
      <c r="I20" s="179">
        <v>1150.4000000000001</v>
      </c>
      <c r="J20" s="179">
        <f>+C20/30*50</f>
        <v>11504</v>
      </c>
      <c r="K20" s="181"/>
      <c r="L20" s="179">
        <v>19035.2</v>
      </c>
      <c r="N20" s="23"/>
    </row>
    <row r="21" spans="1:14">
      <c r="A21" s="103" t="s">
        <v>771</v>
      </c>
      <c r="B21" s="9" t="s">
        <v>772</v>
      </c>
      <c r="C21" s="108">
        <v>6278.4</v>
      </c>
      <c r="D21" s="108"/>
      <c r="E21" s="109">
        <v>975</v>
      </c>
      <c r="F21" s="108">
        <v>8338</v>
      </c>
      <c r="G21" s="32"/>
      <c r="H21" s="108">
        <v>2092.8000000000002</v>
      </c>
      <c r="I21" s="108">
        <v>1046.4000000000001</v>
      </c>
      <c r="J21" s="108">
        <f t="shared" ref="J21:J69" si="0">+C21/30*50</f>
        <v>10464</v>
      </c>
      <c r="K21" s="110"/>
      <c r="L21" s="108">
        <v>36814.533333333333</v>
      </c>
      <c r="N21" s="23"/>
    </row>
    <row r="22" spans="1:14">
      <c r="A22" s="103" t="s">
        <v>773</v>
      </c>
      <c r="B22" s="9" t="s">
        <v>774</v>
      </c>
      <c r="C22" s="108">
        <v>6278.4</v>
      </c>
      <c r="D22" s="108"/>
      <c r="E22" s="109">
        <v>975</v>
      </c>
      <c r="F22" s="108">
        <v>8781.5399999999991</v>
      </c>
      <c r="G22" s="32"/>
      <c r="H22" s="108">
        <v>2092.8000000000002</v>
      </c>
      <c r="I22" s="108">
        <v>1046.4000000000001</v>
      </c>
      <c r="J22" s="108">
        <f t="shared" si="0"/>
        <v>10464</v>
      </c>
      <c r="K22" s="110"/>
      <c r="L22" s="108">
        <v>30057.766666666666</v>
      </c>
      <c r="N22" s="23"/>
    </row>
    <row r="23" spans="1:14">
      <c r="A23" s="103" t="s">
        <v>775</v>
      </c>
      <c r="B23" s="9" t="s">
        <v>776</v>
      </c>
      <c r="C23" s="108">
        <v>6197.4000000000005</v>
      </c>
      <c r="D23" s="108"/>
      <c r="E23" s="109">
        <v>975</v>
      </c>
      <c r="F23" s="108">
        <v>7201.4000000000005</v>
      </c>
      <c r="G23" s="32"/>
      <c r="H23" s="108">
        <v>2065.8000000000002</v>
      </c>
      <c r="I23" s="108">
        <v>1032.9000000000001</v>
      </c>
      <c r="J23" s="108">
        <f t="shared" si="0"/>
        <v>10329</v>
      </c>
      <c r="K23" s="110"/>
      <c r="L23" s="108">
        <v>14483.7</v>
      </c>
      <c r="N23" s="23"/>
    </row>
    <row r="24" spans="1:14">
      <c r="A24" s="103" t="s">
        <v>777</v>
      </c>
      <c r="B24" s="9" t="s">
        <v>778</v>
      </c>
      <c r="C24" s="108">
        <v>6138</v>
      </c>
      <c r="D24" s="108"/>
      <c r="E24" s="109">
        <v>975</v>
      </c>
      <c r="F24" s="108">
        <v>7382</v>
      </c>
      <c r="G24" s="32"/>
      <c r="H24" s="108">
        <v>2046</v>
      </c>
      <c r="I24" s="108">
        <v>1023</v>
      </c>
      <c r="J24" s="108">
        <f t="shared" si="0"/>
        <v>10230</v>
      </c>
      <c r="K24" s="110"/>
      <c r="L24" s="108">
        <v>43379</v>
      </c>
      <c r="N24" s="23"/>
    </row>
    <row r="25" spans="1:14">
      <c r="A25" s="103" t="s">
        <v>779</v>
      </c>
      <c r="B25" s="9" t="s">
        <v>780</v>
      </c>
      <c r="C25" s="108">
        <v>6036.3</v>
      </c>
      <c r="D25" s="108"/>
      <c r="E25" s="109">
        <v>975</v>
      </c>
      <c r="F25" s="108">
        <v>7740.3</v>
      </c>
      <c r="G25" s="32"/>
      <c r="H25" s="108">
        <v>2012.1000000000001</v>
      </c>
      <c r="I25" s="108">
        <v>1006.0500000000001</v>
      </c>
      <c r="J25" s="108">
        <f t="shared" si="0"/>
        <v>10060.5</v>
      </c>
      <c r="K25" s="110"/>
      <c r="L25" s="108">
        <v>15301.316666666668</v>
      </c>
      <c r="N25" s="23"/>
    </row>
    <row r="26" spans="1:14">
      <c r="A26" s="103" t="s">
        <v>781</v>
      </c>
      <c r="B26" s="9" t="s">
        <v>782</v>
      </c>
      <c r="C26" s="108">
        <v>5955</v>
      </c>
      <c r="D26" s="108"/>
      <c r="E26" s="109">
        <v>975</v>
      </c>
      <c r="F26" s="108">
        <v>8605</v>
      </c>
      <c r="G26" s="32"/>
      <c r="H26" s="108">
        <v>1985</v>
      </c>
      <c r="I26" s="108">
        <v>992.5</v>
      </c>
      <c r="J26" s="108">
        <f t="shared" si="0"/>
        <v>9925</v>
      </c>
      <c r="K26" s="110"/>
      <c r="L26" s="108">
        <v>18597.833333333336</v>
      </c>
      <c r="N26" s="23"/>
    </row>
    <row r="27" spans="1:14">
      <c r="A27" s="103" t="s">
        <v>783</v>
      </c>
      <c r="B27" s="9" t="s">
        <v>784</v>
      </c>
      <c r="C27" s="108">
        <v>5955</v>
      </c>
      <c r="D27" s="108"/>
      <c r="E27" s="109">
        <v>975</v>
      </c>
      <c r="F27" s="108">
        <v>6959</v>
      </c>
      <c r="G27" s="32"/>
      <c r="H27" s="108">
        <v>1985</v>
      </c>
      <c r="I27" s="108">
        <v>992.5</v>
      </c>
      <c r="J27" s="108">
        <f t="shared" si="0"/>
        <v>9925</v>
      </c>
      <c r="K27" s="110"/>
      <c r="L27" s="108">
        <v>26858.5</v>
      </c>
      <c r="N27" s="23"/>
    </row>
    <row r="28" spans="1:14">
      <c r="A28" s="103" t="s">
        <v>785</v>
      </c>
      <c r="B28" s="9" t="s">
        <v>786</v>
      </c>
      <c r="C28" s="108">
        <v>5955</v>
      </c>
      <c r="D28" s="108"/>
      <c r="E28" s="109">
        <v>975</v>
      </c>
      <c r="F28" s="108">
        <v>8615.6</v>
      </c>
      <c r="G28" s="32"/>
      <c r="H28" s="108">
        <v>1985</v>
      </c>
      <c r="I28" s="108">
        <v>992.5</v>
      </c>
      <c r="J28" s="108">
        <f t="shared" si="0"/>
        <v>9925</v>
      </c>
      <c r="K28" s="110"/>
      <c r="L28" s="108">
        <v>18615.5</v>
      </c>
      <c r="N28" s="23"/>
    </row>
    <row r="29" spans="1:14">
      <c r="A29" s="103" t="s">
        <v>787</v>
      </c>
      <c r="B29" s="9" t="s">
        <v>788</v>
      </c>
      <c r="C29" s="108">
        <v>5875.8</v>
      </c>
      <c r="D29" s="108"/>
      <c r="E29" s="109">
        <v>975</v>
      </c>
      <c r="F29" s="108">
        <v>6879.8</v>
      </c>
      <c r="G29" s="32"/>
      <c r="H29" s="108">
        <v>1958.6000000000001</v>
      </c>
      <c r="I29" s="108">
        <v>979.30000000000007</v>
      </c>
      <c r="J29" s="108">
        <f t="shared" si="0"/>
        <v>9793</v>
      </c>
      <c r="K29" s="110"/>
      <c r="L29" s="108">
        <v>50362.9</v>
      </c>
      <c r="N29" s="23"/>
    </row>
    <row r="30" spans="1:14">
      <c r="A30" s="103" t="s">
        <v>789</v>
      </c>
      <c r="B30" s="9" t="s">
        <v>790</v>
      </c>
      <c r="C30" s="108">
        <v>5875.8</v>
      </c>
      <c r="D30" s="108"/>
      <c r="E30" s="109">
        <v>975</v>
      </c>
      <c r="F30" s="108">
        <v>7555.8</v>
      </c>
      <c r="G30" s="32"/>
      <c r="H30" s="108">
        <v>1958.6000000000001</v>
      </c>
      <c r="I30" s="108">
        <v>979.30000000000007</v>
      </c>
      <c r="J30" s="108">
        <f t="shared" si="0"/>
        <v>9793</v>
      </c>
      <c r="K30" s="110"/>
      <c r="L30" s="108">
        <v>55755.566666666666</v>
      </c>
      <c r="N30" s="23"/>
    </row>
    <row r="31" spans="1:14">
      <c r="A31" s="103" t="s">
        <v>791</v>
      </c>
      <c r="B31" s="9" t="s">
        <v>410</v>
      </c>
      <c r="C31" s="108">
        <v>5875.8</v>
      </c>
      <c r="D31" s="108"/>
      <c r="E31" s="109">
        <v>975</v>
      </c>
      <c r="F31" s="108">
        <v>7097.8</v>
      </c>
      <c r="G31" s="32"/>
      <c r="H31" s="108">
        <v>1958.6000000000001</v>
      </c>
      <c r="I31" s="108">
        <v>979.30000000000007</v>
      </c>
      <c r="J31" s="108">
        <f t="shared" si="0"/>
        <v>9793</v>
      </c>
      <c r="K31" s="110"/>
      <c r="L31" s="108">
        <v>16046.233333333334</v>
      </c>
      <c r="N31" s="23"/>
    </row>
    <row r="32" spans="1:14">
      <c r="A32" s="103" t="s">
        <v>792</v>
      </c>
      <c r="B32" s="9" t="s">
        <v>793</v>
      </c>
      <c r="C32" s="108">
        <v>5875.8</v>
      </c>
      <c r="D32" s="108"/>
      <c r="E32" s="109">
        <v>975</v>
      </c>
      <c r="F32" s="108">
        <v>6879.8</v>
      </c>
      <c r="G32" s="32"/>
      <c r="H32" s="108">
        <v>1958.6000000000001</v>
      </c>
      <c r="I32" s="108">
        <v>979.30000000000007</v>
      </c>
      <c r="J32" s="108">
        <f t="shared" si="0"/>
        <v>9793</v>
      </c>
      <c r="K32" s="110"/>
      <c r="L32" s="108">
        <v>14686.9</v>
      </c>
      <c r="N32" s="23"/>
    </row>
    <row r="33" spans="1:14">
      <c r="A33" s="103" t="s">
        <v>794</v>
      </c>
      <c r="B33" s="9" t="s">
        <v>795</v>
      </c>
      <c r="C33" s="108">
        <v>5875.8</v>
      </c>
      <c r="D33" s="108"/>
      <c r="E33" s="109">
        <v>975</v>
      </c>
      <c r="F33" s="108">
        <v>6905.8</v>
      </c>
      <c r="G33" s="32"/>
      <c r="H33" s="108">
        <v>1958.6000000000001</v>
      </c>
      <c r="I33" s="108">
        <v>979.30000000000007</v>
      </c>
      <c r="J33" s="108">
        <f t="shared" si="0"/>
        <v>9793</v>
      </c>
      <c r="K33" s="110"/>
      <c r="L33" s="108">
        <v>16854.23333333333</v>
      </c>
      <c r="N33" s="23"/>
    </row>
    <row r="34" spans="1:14">
      <c r="A34" s="103" t="s">
        <v>796</v>
      </c>
      <c r="B34" s="9" t="s">
        <v>797</v>
      </c>
      <c r="C34" s="108">
        <v>5826</v>
      </c>
      <c r="D34" s="108"/>
      <c r="E34" s="109">
        <v>975</v>
      </c>
      <c r="F34" s="108">
        <v>6830</v>
      </c>
      <c r="G34" s="32"/>
      <c r="H34" s="108">
        <v>1942</v>
      </c>
      <c r="I34" s="108">
        <v>971</v>
      </c>
      <c r="J34" s="108">
        <f t="shared" si="0"/>
        <v>9710</v>
      </c>
      <c r="K34" s="110"/>
      <c r="L34" s="108">
        <v>54521</v>
      </c>
      <c r="N34" s="23"/>
    </row>
    <row r="35" spans="1:14">
      <c r="A35" s="103" t="s">
        <v>798</v>
      </c>
      <c r="B35" s="9" t="s">
        <v>799</v>
      </c>
      <c r="C35" s="108">
        <v>5793.9</v>
      </c>
      <c r="D35" s="108"/>
      <c r="E35" s="109">
        <v>975</v>
      </c>
      <c r="F35" s="108">
        <v>7397.9</v>
      </c>
      <c r="G35" s="32"/>
      <c r="H35" s="108">
        <v>1931.3</v>
      </c>
      <c r="I35" s="108">
        <v>965.65</v>
      </c>
      <c r="J35" s="108">
        <f t="shared" si="0"/>
        <v>9656.5</v>
      </c>
      <c r="K35" s="110"/>
      <c r="L35" s="108">
        <v>17633.45</v>
      </c>
      <c r="N35" s="23"/>
    </row>
    <row r="36" spans="1:14">
      <c r="A36" s="103" t="s">
        <v>800</v>
      </c>
      <c r="B36" s="9" t="s">
        <v>801</v>
      </c>
      <c r="C36" s="108">
        <v>5793.9</v>
      </c>
      <c r="D36" s="108"/>
      <c r="E36" s="109">
        <v>975</v>
      </c>
      <c r="F36" s="108">
        <v>7397.9</v>
      </c>
      <c r="G36" s="32"/>
      <c r="H36" s="108">
        <v>1931.3</v>
      </c>
      <c r="I36" s="108">
        <v>965.65</v>
      </c>
      <c r="J36" s="108">
        <f t="shared" si="0"/>
        <v>9656.5</v>
      </c>
      <c r="K36" s="110"/>
      <c r="L36" s="108">
        <v>15509.45</v>
      </c>
      <c r="N36" s="23"/>
    </row>
    <row r="37" spans="1:14">
      <c r="A37" s="103" t="s">
        <v>802</v>
      </c>
      <c r="B37" s="9" t="s">
        <v>803</v>
      </c>
      <c r="C37" s="108">
        <v>5724.3</v>
      </c>
      <c r="D37" s="108"/>
      <c r="E37" s="109">
        <v>975</v>
      </c>
      <c r="F37" s="108">
        <v>6822.3</v>
      </c>
      <c r="G37" s="32"/>
      <c r="H37" s="108">
        <v>1908.1</v>
      </c>
      <c r="I37" s="108">
        <v>954.05</v>
      </c>
      <c r="J37" s="108">
        <f t="shared" si="0"/>
        <v>9540.5</v>
      </c>
      <c r="K37" s="110"/>
      <c r="L37" s="108">
        <v>17491.316666666666</v>
      </c>
      <c r="N37" s="23"/>
    </row>
    <row r="38" spans="1:14">
      <c r="A38" s="103" t="s">
        <v>804</v>
      </c>
      <c r="B38" s="9" t="s">
        <v>805</v>
      </c>
      <c r="C38" s="108">
        <v>5632.5</v>
      </c>
      <c r="D38" s="108"/>
      <c r="E38" s="109">
        <v>975</v>
      </c>
      <c r="F38" s="108">
        <v>8286.5</v>
      </c>
      <c r="G38" s="32"/>
      <c r="H38" s="108">
        <v>1877.5</v>
      </c>
      <c r="I38" s="108">
        <v>938.75</v>
      </c>
      <c r="J38" s="108">
        <f t="shared" si="0"/>
        <v>9387.5</v>
      </c>
      <c r="K38" s="110"/>
      <c r="L38" s="108">
        <v>16909.75</v>
      </c>
      <c r="N38" s="23"/>
    </row>
    <row r="39" spans="1:14">
      <c r="A39" s="103" t="s">
        <v>806</v>
      </c>
      <c r="B39" s="9" t="s">
        <v>807</v>
      </c>
      <c r="C39" s="108">
        <v>5632.64</v>
      </c>
      <c r="D39" s="108"/>
      <c r="E39" s="109">
        <v>975</v>
      </c>
      <c r="F39" s="108">
        <v>7456.64</v>
      </c>
      <c r="G39" s="32"/>
      <c r="H39" s="108">
        <v>1877.5466666666669</v>
      </c>
      <c r="I39" s="108">
        <v>938.77333333333343</v>
      </c>
      <c r="J39" s="108">
        <f t="shared" si="0"/>
        <v>9387.7333333333336</v>
      </c>
      <c r="K39" s="110"/>
      <c r="L39" s="108">
        <v>14113.903235199999</v>
      </c>
      <c r="N39" s="23"/>
    </row>
    <row r="40" spans="1:14">
      <c r="A40" s="103" t="s">
        <v>808</v>
      </c>
      <c r="B40" s="9" t="s">
        <v>809</v>
      </c>
      <c r="C40" s="108">
        <v>5547.3</v>
      </c>
      <c r="D40" s="108"/>
      <c r="E40" s="109">
        <v>975</v>
      </c>
      <c r="F40" s="108">
        <v>7151.3</v>
      </c>
      <c r="G40" s="32"/>
      <c r="H40" s="108">
        <v>1849.1</v>
      </c>
      <c r="I40" s="108">
        <v>924.55</v>
      </c>
      <c r="J40" s="108">
        <f t="shared" si="0"/>
        <v>9245.5</v>
      </c>
      <c r="K40" s="110"/>
      <c r="L40" s="108">
        <v>14075.15</v>
      </c>
      <c r="N40" s="23"/>
    </row>
    <row r="41" spans="1:14">
      <c r="A41" s="103" t="s">
        <v>810</v>
      </c>
      <c r="B41" s="9" t="s">
        <v>811</v>
      </c>
      <c r="C41" s="108">
        <v>5547.3</v>
      </c>
      <c r="D41" s="108"/>
      <c r="E41" s="109">
        <v>975</v>
      </c>
      <c r="F41" s="108">
        <v>8351.2999999999993</v>
      </c>
      <c r="G41" s="32"/>
      <c r="H41" s="108">
        <v>1849.1</v>
      </c>
      <c r="I41" s="108">
        <v>924.55</v>
      </c>
      <c r="J41" s="108">
        <f t="shared" si="0"/>
        <v>9245.5</v>
      </c>
      <c r="K41" s="110"/>
      <c r="L41" s="108">
        <v>36471.15</v>
      </c>
      <c r="N41" s="23"/>
    </row>
    <row r="42" spans="1:14">
      <c r="A42" s="103" t="s">
        <v>812</v>
      </c>
      <c r="B42" s="9" t="s">
        <v>630</v>
      </c>
      <c r="C42" s="108">
        <v>5482.7999999999993</v>
      </c>
      <c r="D42" s="108"/>
      <c r="E42" s="109">
        <v>975</v>
      </c>
      <c r="F42" s="108">
        <v>7686.7999999999993</v>
      </c>
      <c r="G42" s="32"/>
      <c r="H42" s="108">
        <v>1827.5999999999997</v>
      </c>
      <c r="I42" s="108">
        <v>913.79999999999984</v>
      </c>
      <c r="J42" s="108">
        <f t="shared" si="0"/>
        <v>9137.9999999999982</v>
      </c>
      <c r="K42" s="110"/>
      <c r="L42" s="108">
        <v>13879.399999999998</v>
      </c>
      <c r="N42" s="23"/>
    </row>
    <row r="43" spans="1:14">
      <c r="A43" s="103" t="s">
        <v>813</v>
      </c>
      <c r="B43" s="9" t="s">
        <v>814</v>
      </c>
      <c r="C43" s="108">
        <v>5482.7999999999993</v>
      </c>
      <c r="D43" s="108"/>
      <c r="E43" s="109">
        <v>975</v>
      </c>
      <c r="F43" s="108">
        <v>7006.7999999999993</v>
      </c>
      <c r="G43" s="32"/>
      <c r="H43" s="108">
        <v>1827.5999999999997</v>
      </c>
      <c r="I43" s="108">
        <v>913.79999999999984</v>
      </c>
      <c r="J43" s="108">
        <f t="shared" si="0"/>
        <v>9137.9999999999982</v>
      </c>
      <c r="K43" s="110"/>
      <c r="L43" s="108">
        <v>16826.066666666666</v>
      </c>
      <c r="N43" s="23"/>
    </row>
    <row r="44" spans="1:14">
      <c r="A44" s="103" t="s">
        <v>815</v>
      </c>
      <c r="B44" s="9" t="s">
        <v>816</v>
      </c>
      <c r="C44" s="108">
        <v>5482.88</v>
      </c>
      <c r="D44" s="108"/>
      <c r="E44" s="109">
        <v>975</v>
      </c>
      <c r="F44" s="108">
        <v>6486.88</v>
      </c>
      <c r="G44" s="32"/>
      <c r="H44" s="108">
        <v>1827.6266666666666</v>
      </c>
      <c r="I44" s="108">
        <v>913.81333333333328</v>
      </c>
      <c r="J44" s="108">
        <f t="shared" si="0"/>
        <v>9138.1333333333332</v>
      </c>
      <c r="K44" s="110"/>
      <c r="L44" s="108">
        <v>12341.122171733332</v>
      </c>
      <c r="N44" s="23"/>
    </row>
    <row r="45" spans="1:14">
      <c r="A45" s="103" t="s">
        <v>817</v>
      </c>
      <c r="B45" s="9" t="s">
        <v>818</v>
      </c>
      <c r="C45" s="108">
        <v>5406.9</v>
      </c>
      <c r="D45" s="108"/>
      <c r="E45" s="109">
        <v>975</v>
      </c>
      <c r="F45" s="108">
        <v>8010.9</v>
      </c>
      <c r="G45" s="32"/>
      <c r="H45" s="108">
        <v>1802.3</v>
      </c>
      <c r="I45" s="108">
        <v>901.15</v>
      </c>
      <c r="J45" s="108">
        <f t="shared" si="0"/>
        <v>9011.5</v>
      </c>
      <c r="K45" s="110"/>
      <c r="L45" s="108">
        <v>19313.616666666665</v>
      </c>
      <c r="N45" s="23"/>
    </row>
    <row r="46" spans="1:14">
      <c r="A46" s="103" t="s">
        <v>819</v>
      </c>
      <c r="B46" s="9" t="s">
        <v>820</v>
      </c>
      <c r="C46" s="108">
        <v>5379.9000000000005</v>
      </c>
      <c r="D46" s="108"/>
      <c r="E46" s="109">
        <v>975</v>
      </c>
      <c r="F46" s="108">
        <v>6983.9000000000005</v>
      </c>
      <c r="G46" s="32"/>
      <c r="H46" s="108">
        <v>1793.3000000000002</v>
      </c>
      <c r="I46" s="108">
        <v>896.65000000000009</v>
      </c>
      <c r="J46" s="108">
        <f t="shared" si="0"/>
        <v>8966.5</v>
      </c>
      <c r="K46" s="110"/>
      <c r="L46" s="108">
        <v>15608.45</v>
      </c>
      <c r="N46" s="23"/>
    </row>
    <row r="47" spans="1:14">
      <c r="A47" s="103" t="s">
        <v>821</v>
      </c>
      <c r="B47" s="9" t="s">
        <v>822</v>
      </c>
      <c r="C47" s="108">
        <v>5379.9000000000005</v>
      </c>
      <c r="D47" s="108"/>
      <c r="E47" s="109">
        <v>975</v>
      </c>
      <c r="F47" s="108">
        <v>6383.9000000000005</v>
      </c>
      <c r="G47" s="32"/>
      <c r="H47" s="108">
        <v>1793.3000000000002</v>
      </c>
      <c r="I47" s="108">
        <v>896.65000000000009</v>
      </c>
      <c r="J47" s="108">
        <f t="shared" si="0"/>
        <v>8966.5</v>
      </c>
      <c r="K47" s="110"/>
      <c r="L47" s="108">
        <v>15736.45</v>
      </c>
      <c r="N47" s="23"/>
    </row>
    <row r="48" spans="1:14">
      <c r="A48" s="103" t="s">
        <v>823</v>
      </c>
      <c r="B48" s="9" t="s">
        <v>824</v>
      </c>
      <c r="C48" s="108">
        <v>5250.9</v>
      </c>
      <c r="D48" s="108"/>
      <c r="E48" s="109">
        <v>975</v>
      </c>
      <c r="F48" s="108">
        <v>6254.9</v>
      </c>
      <c r="G48" s="32"/>
      <c r="H48" s="108">
        <v>1750.3</v>
      </c>
      <c r="I48" s="108">
        <v>875.15</v>
      </c>
      <c r="J48" s="108">
        <f t="shared" si="0"/>
        <v>8751.5</v>
      </c>
      <c r="K48" s="110"/>
      <c r="L48" s="108">
        <v>11376.95</v>
      </c>
      <c r="N48" s="23"/>
    </row>
    <row r="49" spans="1:14">
      <c r="A49" s="103" t="s">
        <v>823</v>
      </c>
      <c r="B49" s="9" t="s">
        <v>824</v>
      </c>
      <c r="C49" s="108">
        <v>5250.9</v>
      </c>
      <c r="D49" s="108"/>
      <c r="E49" s="109">
        <v>975</v>
      </c>
      <c r="F49" s="108">
        <v>6254.9</v>
      </c>
      <c r="G49" s="32"/>
      <c r="H49" s="108">
        <v>1750.3</v>
      </c>
      <c r="I49" s="108">
        <v>875.15</v>
      </c>
      <c r="J49" s="108">
        <f t="shared" si="0"/>
        <v>8751.5</v>
      </c>
      <c r="K49" s="110"/>
      <c r="L49" s="108">
        <v>12432.95</v>
      </c>
      <c r="N49" s="23"/>
    </row>
    <row r="50" spans="1:14">
      <c r="A50" s="103" t="s">
        <v>825</v>
      </c>
      <c r="B50" s="9" t="s">
        <v>826</v>
      </c>
      <c r="C50" s="108">
        <v>4950.6000000000004</v>
      </c>
      <c r="D50" s="108"/>
      <c r="E50" s="109">
        <v>975</v>
      </c>
      <c r="F50" s="108">
        <v>8334.6</v>
      </c>
      <c r="G50" s="32"/>
      <c r="H50" s="108">
        <v>1650.2</v>
      </c>
      <c r="I50" s="108">
        <v>825.1</v>
      </c>
      <c r="J50" s="108">
        <f t="shared" si="0"/>
        <v>8251</v>
      </c>
      <c r="K50" s="110"/>
      <c r="L50" s="108">
        <v>16648.966666666667</v>
      </c>
      <c r="N50" s="23"/>
    </row>
    <row r="51" spans="1:14">
      <c r="A51" s="103" t="s">
        <v>827</v>
      </c>
      <c r="B51" s="9" t="s">
        <v>828</v>
      </c>
      <c r="C51" s="108">
        <v>7236.3</v>
      </c>
      <c r="D51" s="108"/>
      <c r="E51" s="109">
        <v>975</v>
      </c>
      <c r="F51" s="108">
        <v>9040.2999999999993</v>
      </c>
      <c r="G51" s="32"/>
      <c r="H51" s="108">
        <v>2412.1</v>
      </c>
      <c r="I51" s="108">
        <v>1206.05</v>
      </c>
      <c r="J51" s="108">
        <f t="shared" si="0"/>
        <v>12060.5</v>
      </c>
      <c r="K51" s="110"/>
      <c r="L51" s="108">
        <v>18967.983333333334</v>
      </c>
      <c r="N51" s="23"/>
    </row>
    <row r="52" spans="1:14">
      <c r="A52" s="103" t="s">
        <v>829</v>
      </c>
      <c r="B52" s="9" t="s">
        <v>519</v>
      </c>
      <c r="C52" s="108">
        <v>12969</v>
      </c>
      <c r="D52" s="108"/>
      <c r="E52" s="109">
        <v>975</v>
      </c>
      <c r="F52" s="108">
        <v>13973</v>
      </c>
      <c r="G52" s="32"/>
      <c r="H52" s="108">
        <v>4323</v>
      </c>
      <c r="I52" s="108">
        <v>2161.5</v>
      </c>
      <c r="J52" s="108">
        <f t="shared" si="0"/>
        <v>21615</v>
      </c>
      <c r="K52" s="110"/>
      <c r="L52" s="108">
        <v>33031.5</v>
      </c>
      <c r="N52" s="23"/>
    </row>
    <row r="53" spans="1:14">
      <c r="A53" s="103" t="s">
        <v>830</v>
      </c>
      <c r="B53" s="9" t="s">
        <v>517</v>
      </c>
      <c r="C53" s="108">
        <v>11601</v>
      </c>
      <c r="D53" s="108"/>
      <c r="E53" s="109">
        <v>975</v>
      </c>
      <c r="F53" s="108">
        <v>15009.8</v>
      </c>
      <c r="G53" s="32"/>
      <c r="H53" s="108">
        <v>3867</v>
      </c>
      <c r="I53" s="108">
        <v>1933.5</v>
      </c>
      <c r="J53" s="108">
        <f t="shared" si="0"/>
        <v>19335</v>
      </c>
      <c r="K53" s="110"/>
      <c r="L53" s="108">
        <v>43099.5</v>
      </c>
      <c r="N53" s="23"/>
    </row>
    <row r="54" spans="1:14">
      <c r="A54" s="103" t="s">
        <v>831</v>
      </c>
      <c r="B54" s="9" t="s">
        <v>832</v>
      </c>
      <c r="C54" s="108">
        <v>9200.1</v>
      </c>
      <c r="D54" s="108"/>
      <c r="E54" s="109">
        <v>975</v>
      </c>
      <c r="F54" s="108">
        <v>11604.1</v>
      </c>
      <c r="G54" s="32"/>
      <c r="H54" s="108">
        <v>3066.7000000000003</v>
      </c>
      <c r="I54" s="108">
        <v>1533.3500000000001</v>
      </c>
      <c r="J54" s="108">
        <f t="shared" si="0"/>
        <v>15333.5</v>
      </c>
      <c r="K54" s="110"/>
      <c r="L54" s="108">
        <v>26346.883333333335</v>
      </c>
      <c r="N54" s="23"/>
    </row>
    <row r="55" spans="1:14">
      <c r="A55" s="103" t="s">
        <v>833</v>
      </c>
      <c r="B55" s="9" t="s">
        <v>834</v>
      </c>
      <c r="C55" s="108">
        <v>6899.4</v>
      </c>
      <c r="D55" s="108"/>
      <c r="E55" s="109">
        <v>975</v>
      </c>
      <c r="F55" s="108">
        <v>7903.4</v>
      </c>
      <c r="G55" s="32"/>
      <c r="H55" s="108">
        <v>2299.7999999999997</v>
      </c>
      <c r="I55" s="108">
        <v>1149.8999999999999</v>
      </c>
      <c r="J55" s="108">
        <f t="shared" si="0"/>
        <v>11499</v>
      </c>
      <c r="K55" s="110"/>
      <c r="L55" s="108">
        <v>14948.7</v>
      </c>
      <c r="N55" s="23"/>
    </row>
    <row r="56" spans="1:14">
      <c r="A56" s="103" t="s">
        <v>835</v>
      </c>
      <c r="B56" s="9" t="s">
        <v>836</v>
      </c>
      <c r="C56" s="108">
        <v>8889.9</v>
      </c>
      <c r="D56" s="108"/>
      <c r="E56" s="109">
        <v>975</v>
      </c>
      <c r="F56" s="108">
        <v>13093.9</v>
      </c>
      <c r="G56" s="32"/>
      <c r="H56" s="108">
        <v>2963.2999999999997</v>
      </c>
      <c r="I56" s="108">
        <v>1481.6499999999999</v>
      </c>
      <c r="J56" s="108">
        <f t="shared" si="0"/>
        <v>14816.5</v>
      </c>
      <c r="K56" s="110"/>
      <c r="L56" s="108">
        <v>29526.783333333333</v>
      </c>
      <c r="N56" s="23"/>
    </row>
    <row r="57" spans="1:14">
      <c r="A57" s="103" t="s">
        <v>837</v>
      </c>
      <c r="B57" s="9" t="s">
        <v>838</v>
      </c>
      <c r="C57" s="108">
        <v>8064</v>
      </c>
      <c r="D57" s="108"/>
      <c r="E57" s="109">
        <v>975</v>
      </c>
      <c r="F57" s="108">
        <v>11068</v>
      </c>
      <c r="G57" s="32"/>
      <c r="H57" s="108">
        <v>2688</v>
      </c>
      <c r="I57" s="108">
        <v>1344</v>
      </c>
      <c r="J57" s="108">
        <f t="shared" si="0"/>
        <v>13440</v>
      </c>
      <c r="K57" s="110"/>
      <c r="L57" s="108">
        <v>42257.333333333328</v>
      </c>
      <c r="N57" s="23"/>
    </row>
    <row r="58" spans="1:14">
      <c r="A58" s="103" t="s">
        <v>839</v>
      </c>
      <c r="B58" s="9" t="s">
        <v>840</v>
      </c>
      <c r="C58" s="108">
        <v>7571.1</v>
      </c>
      <c r="D58" s="108"/>
      <c r="E58" s="109">
        <v>975</v>
      </c>
      <c r="F58" s="108">
        <v>8734.16</v>
      </c>
      <c r="G58" s="32"/>
      <c r="H58" s="108">
        <v>2523.6999999999998</v>
      </c>
      <c r="I58" s="108">
        <v>1261.8499999999999</v>
      </c>
      <c r="J58" s="108">
        <f t="shared" si="0"/>
        <v>12618.5</v>
      </c>
      <c r="K58" s="110"/>
      <c r="L58" s="108">
        <v>46349.15</v>
      </c>
      <c r="N58" s="23"/>
    </row>
    <row r="59" spans="1:14">
      <c r="A59" s="103" t="s">
        <v>841</v>
      </c>
      <c r="B59" s="9" t="s">
        <v>842</v>
      </c>
      <c r="C59" s="108">
        <v>6899.4</v>
      </c>
      <c r="D59" s="108"/>
      <c r="E59" s="109">
        <v>975</v>
      </c>
      <c r="F59" s="108">
        <v>10103.4</v>
      </c>
      <c r="G59" s="32"/>
      <c r="H59" s="108">
        <v>2299.7999999999997</v>
      </c>
      <c r="I59" s="108">
        <v>1149.8999999999999</v>
      </c>
      <c r="J59" s="108">
        <f t="shared" si="0"/>
        <v>11499</v>
      </c>
      <c r="K59" s="110"/>
      <c r="L59" s="108">
        <v>22695.366666666665</v>
      </c>
      <c r="N59" s="23"/>
    </row>
    <row r="60" spans="1:14">
      <c r="A60" s="103" t="s">
        <v>843</v>
      </c>
      <c r="B60" s="9" t="s">
        <v>844</v>
      </c>
      <c r="C60" s="108">
        <v>6899.4</v>
      </c>
      <c r="D60" s="108"/>
      <c r="E60" s="109">
        <v>975</v>
      </c>
      <c r="F60" s="108">
        <v>7903.4</v>
      </c>
      <c r="G60" s="32"/>
      <c r="H60" s="108">
        <v>2299.7999999999997</v>
      </c>
      <c r="I60" s="108">
        <v>1149.8999999999999</v>
      </c>
      <c r="J60" s="108">
        <f t="shared" si="0"/>
        <v>11499</v>
      </c>
      <c r="K60" s="110"/>
      <c r="L60" s="108">
        <v>36400.699999999997</v>
      </c>
      <c r="N60" s="23"/>
    </row>
    <row r="61" spans="1:14">
      <c r="A61" s="103" t="s">
        <v>845</v>
      </c>
      <c r="B61" s="9" t="s">
        <v>846</v>
      </c>
      <c r="C61" s="108">
        <v>6633</v>
      </c>
      <c r="D61" s="108"/>
      <c r="E61" s="109">
        <v>975</v>
      </c>
      <c r="F61" s="108">
        <v>8344.68</v>
      </c>
      <c r="G61" s="32"/>
      <c r="H61" s="108">
        <v>2211</v>
      </c>
      <c r="I61" s="108">
        <v>1105.5</v>
      </c>
      <c r="J61" s="108">
        <f t="shared" si="0"/>
        <v>11055</v>
      </c>
      <c r="K61" s="110"/>
      <c r="L61" s="108">
        <v>20482.966666666667</v>
      </c>
      <c r="N61" s="23"/>
    </row>
    <row r="62" spans="1:14">
      <c r="A62" s="103" t="s">
        <v>847</v>
      </c>
      <c r="B62" s="9" t="s">
        <v>848</v>
      </c>
      <c r="C62" s="108">
        <v>6633</v>
      </c>
      <c r="D62" s="108"/>
      <c r="E62" s="109">
        <v>975</v>
      </c>
      <c r="F62" s="108">
        <v>7637</v>
      </c>
      <c r="G62" s="32"/>
      <c r="H62" s="108">
        <v>2211</v>
      </c>
      <c r="I62" s="108">
        <v>1105.5</v>
      </c>
      <c r="J62" s="108">
        <f t="shared" si="0"/>
        <v>11055</v>
      </c>
      <c r="K62" s="110"/>
      <c r="L62" s="108">
        <v>15427.5</v>
      </c>
      <c r="N62" s="23"/>
    </row>
    <row r="63" spans="1:14">
      <c r="A63" s="103" t="s">
        <v>849</v>
      </c>
      <c r="B63" s="9" t="s">
        <v>850</v>
      </c>
      <c r="C63" s="108">
        <v>7362</v>
      </c>
      <c r="D63" s="108"/>
      <c r="E63" s="109">
        <v>975</v>
      </c>
      <c r="F63" s="108">
        <v>9166</v>
      </c>
      <c r="G63" s="32"/>
      <c r="H63" s="108">
        <v>2454</v>
      </c>
      <c r="I63" s="108">
        <v>1227</v>
      </c>
      <c r="J63" s="108">
        <f t="shared" si="0"/>
        <v>12270</v>
      </c>
      <c r="K63" s="110"/>
      <c r="L63" s="108">
        <v>20236.333333333336</v>
      </c>
      <c r="N63" s="23"/>
    </row>
    <row r="64" spans="1:14">
      <c r="A64" s="103" t="s">
        <v>851</v>
      </c>
      <c r="B64" s="9" t="s">
        <v>852</v>
      </c>
      <c r="C64" s="108">
        <v>6358.5</v>
      </c>
      <c r="D64" s="108"/>
      <c r="E64" s="109">
        <v>975</v>
      </c>
      <c r="F64" s="108">
        <v>9822.7799999999988</v>
      </c>
      <c r="G64" s="32"/>
      <c r="H64" s="108">
        <v>2119.5</v>
      </c>
      <c r="I64" s="108">
        <v>1059.75</v>
      </c>
      <c r="J64" s="108">
        <f t="shared" si="0"/>
        <v>10597.5</v>
      </c>
      <c r="K64" s="110"/>
      <c r="L64" s="108">
        <v>47557.216666666667</v>
      </c>
      <c r="N64" s="23"/>
    </row>
    <row r="65" spans="1:14">
      <c r="A65" s="103" t="s">
        <v>853</v>
      </c>
      <c r="B65" s="9" t="s">
        <v>854</v>
      </c>
      <c r="C65" s="108">
        <v>6358.5</v>
      </c>
      <c r="D65" s="108"/>
      <c r="E65" s="109">
        <v>975</v>
      </c>
      <c r="F65" s="108">
        <v>7362.5</v>
      </c>
      <c r="G65" s="32"/>
      <c r="H65" s="108">
        <v>2119.5</v>
      </c>
      <c r="I65" s="108">
        <v>1059.75</v>
      </c>
      <c r="J65" s="108">
        <f t="shared" si="0"/>
        <v>10597.5</v>
      </c>
      <c r="K65" s="110"/>
      <c r="L65" s="108">
        <v>27732.75</v>
      </c>
      <c r="N65" s="23"/>
    </row>
    <row r="66" spans="1:14">
      <c r="A66" s="103" t="s">
        <v>855</v>
      </c>
      <c r="B66" s="9" t="s">
        <v>856</v>
      </c>
      <c r="C66" s="108">
        <v>6358.5</v>
      </c>
      <c r="D66" s="108"/>
      <c r="E66" s="109">
        <v>975</v>
      </c>
      <c r="F66" s="108">
        <v>8162.5</v>
      </c>
      <c r="G66" s="32"/>
      <c r="H66" s="108">
        <v>2119.5</v>
      </c>
      <c r="I66" s="108">
        <v>1059.75</v>
      </c>
      <c r="J66" s="108">
        <f t="shared" si="0"/>
        <v>10597.5</v>
      </c>
      <c r="K66" s="110"/>
      <c r="L66" s="108">
        <v>17066.083333333336</v>
      </c>
      <c r="N66" s="23"/>
    </row>
    <row r="67" spans="1:14">
      <c r="A67" s="103" t="s">
        <v>857</v>
      </c>
      <c r="B67" s="9" t="s">
        <v>858</v>
      </c>
      <c r="C67" s="108">
        <v>8387.1</v>
      </c>
      <c r="D67" s="108"/>
      <c r="E67" s="109">
        <v>975</v>
      </c>
      <c r="F67" s="108">
        <v>9991.1</v>
      </c>
      <c r="G67" s="32"/>
      <c r="H67" s="108">
        <v>2795.7</v>
      </c>
      <c r="I67" s="108">
        <v>1397.85</v>
      </c>
      <c r="J67" s="108">
        <f t="shared" si="0"/>
        <v>13978.5</v>
      </c>
      <c r="K67" s="110"/>
      <c r="L67" s="108">
        <v>61070.05</v>
      </c>
      <c r="N67" s="23"/>
    </row>
    <row r="68" spans="1:14">
      <c r="A68" s="103" t="s">
        <v>859</v>
      </c>
      <c r="B68" s="9" t="s">
        <v>628</v>
      </c>
      <c r="C68" s="108">
        <v>14762.1</v>
      </c>
      <c r="D68" s="108"/>
      <c r="E68" s="109">
        <v>975</v>
      </c>
      <c r="F68" s="108">
        <v>17622.099999999999</v>
      </c>
      <c r="G68" s="32"/>
      <c r="H68" s="108">
        <v>4920.7</v>
      </c>
      <c r="I68" s="108">
        <v>2460.35</v>
      </c>
      <c r="J68" s="108">
        <f t="shared" si="0"/>
        <v>24603.5</v>
      </c>
      <c r="K68" s="110"/>
      <c r="L68" s="108">
        <v>39157.883333333331</v>
      </c>
      <c r="N68" s="23"/>
    </row>
    <row r="69" spans="1:14">
      <c r="A69" s="103" t="s">
        <v>860</v>
      </c>
      <c r="B69" s="9" t="s">
        <v>861</v>
      </c>
      <c r="C69" s="108">
        <v>17369.009999999998</v>
      </c>
      <c r="D69" s="108"/>
      <c r="E69" s="109">
        <v>975</v>
      </c>
      <c r="F69" s="108">
        <v>20373.009999999998</v>
      </c>
      <c r="G69" s="32"/>
      <c r="H69" s="108">
        <v>5789.67</v>
      </c>
      <c r="I69" s="108">
        <v>2894.835</v>
      </c>
      <c r="J69" s="108">
        <f t="shared" si="0"/>
        <v>28948.35</v>
      </c>
      <c r="K69" s="110"/>
      <c r="L69" s="108">
        <v>45046.188333333332</v>
      </c>
      <c r="N69" s="23"/>
    </row>
  </sheetData>
  <mergeCells count="13">
    <mergeCell ref="A1:M1"/>
    <mergeCell ref="A2:M2"/>
    <mergeCell ref="A3:M3"/>
    <mergeCell ref="A4:M4"/>
    <mergeCell ref="A5:M5"/>
    <mergeCell ref="A18:A19"/>
    <mergeCell ref="B18:B19"/>
    <mergeCell ref="C18:F18"/>
    <mergeCell ref="H18:L18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43"/>
  <sheetViews>
    <sheetView showGridLines="0" zoomScaleNormal="100" workbookViewId="0">
      <pane ySplit="6" topLeftCell="A7" activePane="bottomLeft" state="frozen"/>
      <selection pane="bottomLeft" activeCell="H45" sqref="H45:H46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2" spans="1:14" ht="15.75">
      <c r="A2" s="222" t="s">
        <v>862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5.75">
      <c r="A5" s="222" t="s">
        <v>15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4" ht="12" customHeight="1">
      <c r="A6" s="219" t="s">
        <v>22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17"/>
      <c r="N6" s="17"/>
    </row>
    <row r="7" spans="1:14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 ht="15.75">
      <c r="A8" s="1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4">
      <c r="A9" s="217" t="s">
        <v>0</v>
      </c>
      <c r="B9" s="217" t="s">
        <v>3</v>
      </c>
      <c r="C9" s="218" t="s">
        <v>4</v>
      </c>
      <c r="D9" s="218"/>
      <c r="E9" s="218"/>
      <c r="F9" s="218"/>
      <c r="H9" s="218" t="s">
        <v>5</v>
      </c>
      <c r="I9" s="218"/>
      <c r="J9" s="218"/>
      <c r="K9" s="218"/>
      <c r="L9" s="218"/>
    </row>
    <row r="10" spans="1:14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H10" s="151" t="s">
        <v>10</v>
      </c>
      <c r="I10" s="151" t="s">
        <v>11</v>
      </c>
      <c r="J10" s="152" t="s">
        <v>12</v>
      </c>
      <c r="K10" s="151" t="s">
        <v>20</v>
      </c>
      <c r="L10" s="152" t="s">
        <v>9</v>
      </c>
    </row>
    <row r="11" spans="1:14" s="23" customFormat="1">
      <c r="A11" s="153" t="s">
        <v>863</v>
      </c>
      <c r="B11" s="153" t="s">
        <v>864</v>
      </c>
      <c r="C11" s="54">
        <v>7970.55</v>
      </c>
      <c r="D11" s="54">
        <v>2150.4</v>
      </c>
      <c r="E11" s="54">
        <v>565</v>
      </c>
      <c r="F11" s="54">
        <f>C11+D11+E11</f>
        <v>10685.95</v>
      </c>
      <c r="G11" s="39"/>
      <c r="H11" s="54">
        <f>C11/30*9</f>
        <v>2391.165</v>
      </c>
      <c r="I11" s="54"/>
      <c r="J11" s="54">
        <f>C11+D11/30*40</f>
        <v>10837.75</v>
      </c>
      <c r="K11" s="54"/>
      <c r="L11" s="54">
        <f>H11+I11+J11</f>
        <v>13228.915000000001</v>
      </c>
    </row>
    <row r="12" spans="1:14">
      <c r="A12" s="112" t="s">
        <v>863</v>
      </c>
      <c r="B12" s="112" t="s">
        <v>864</v>
      </c>
      <c r="C12" s="63">
        <v>7380</v>
      </c>
      <c r="D12" s="63">
        <v>1973.86</v>
      </c>
      <c r="E12" s="56">
        <v>565</v>
      </c>
      <c r="F12" s="56">
        <f t="shared" ref="F12:F17" si="0">C12+D12+E12</f>
        <v>9918.86</v>
      </c>
      <c r="G12" s="53"/>
      <c r="H12" s="63">
        <f t="shared" ref="H12:H17" si="1">C12/30*9</f>
        <v>2214</v>
      </c>
      <c r="I12" s="63"/>
      <c r="J12" s="56">
        <f t="shared" ref="J12:J17" si="2">C12+D12/30*40</f>
        <v>10011.813333333334</v>
      </c>
      <c r="K12" s="56"/>
      <c r="L12" s="63">
        <f t="shared" ref="L12:L17" si="3">H12+I12+J12</f>
        <v>12225.813333333334</v>
      </c>
      <c r="N12" s="23"/>
    </row>
    <row r="13" spans="1:14">
      <c r="A13" s="112" t="s">
        <v>865</v>
      </c>
      <c r="B13" s="112" t="s">
        <v>866</v>
      </c>
      <c r="C13" s="63">
        <v>14611.06</v>
      </c>
      <c r="D13" s="63">
        <v>51060.12</v>
      </c>
      <c r="E13" s="56">
        <v>565</v>
      </c>
      <c r="F13" s="56">
        <f t="shared" si="0"/>
        <v>66236.180000000008</v>
      </c>
      <c r="G13" s="53"/>
      <c r="H13" s="56">
        <f t="shared" si="1"/>
        <v>4383.3180000000002</v>
      </c>
      <c r="I13" s="56"/>
      <c r="J13" s="56">
        <f t="shared" si="2"/>
        <v>82691.22</v>
      </c>
      <c r="K13" s="56"/>
      <c r="L13" s="56">
        <f t="shared" si="3"/>
        <v>87074.538</v>
      </c>
      <c r="N13" s="23"/>
    </row>
    <row r="14" spans="1:14">
      <c r="A14" s="112" t="s">
        <v>867</v>
      </c>
      <c r="B14" s="112" t="s">
        <v>868</v>
      </c>
      <c r="C14" s="63">
        <v>5346.5</v>
      </c>
      <c r="D14" s="63">
        <v>11699.74</v>
      </c>
      <c r="E14" s="56">
        <v>565</v>
      </c>
      <c r="F14" s="56">
        <f t="shared" si="0"/>
        <v>17611.239999999998</v>
      </c>
      <c r="G14" s="53"/>
      <c r="H14" s="63">
        <f t="shared" si="1"/>
        <v>1603.95</v>
      </c>
      <c r="I14" s="63"/>
      <c r="J14" s="56">
        <f t="shared" si="2"/>
        <v>20946.153333333335</v>
      </c>
      <c r="K14" s="56"/>
      <c r="L14" s="63">
        <f t="shared" si="3"/>
        <v>22550.103333333336</v>
      </c>
      <c r="N14" s="23"/>
    </row>
    <row r="15" spans="1:14">
      <c r="A15" s="112" t="s">
        <v>867</v>
      </c>
      <c r="B15" s="112" t="s">
        <v>869</v>
      </c>
      <c r="C15" s="63">
        <v>4649.37</v>
      </c>
      <c r="D15" s="63">
        <v>12396.9</v>
      </c>
      <c r="E15" s="56">
        <v>565</v>
      </c>
      <c r="F15" s="56">
        <f t="shared" si="0"/>
        <v>17611.27</v>
      </c>
      <c r="G15" s="53"/>
      <c r="H15" s="56">
        <f t="shared" si="1"/>
        <v>1394.8109999999999</v>
      </c>
      <c r="I15" s="56"/>
      <c r="J15" s="56">
        <f t="shared" si="2"/>
        <v>21178.569999999996</v>
      </c>
      <c r="K15" s="56"/>
      <c r="L15" s="56">
        <f t="shared" si="3"/>
        <v>22573.380999999998</v>
      </c>
      <c r="N15" s="23"/>
    </row>
    <row r="16" spans="1:14">
      <c r="A16" s="112" t="s">
        <v>867</v>
      </c>
      <c r="B16" s="112" t="s">
        <v>869</v>
      </c>
      <c r="C16" s="63">
        <v>4328.8500000000004</v>
      </c>
      <c r="D16" s="63">
        <v>12717.4</v>
      </c>
      <c r="E16" s="56">
        <v>565</v>
      </c>
      <c r="F16" s="56">
        <f t="shared" si="0"/>
        <v>17611.25</v>
      </c>
      <c r="G16" s="53"/>
      <c r="H16" s="63">
        <f t="shared" si="1"/>
        <v>1298.6550000000002</v>
      </c>
      <c r="I16" s="63"/>
      <c r="J16" s="56">
        <f t="shared" si="2"/>
        <v>21285.383333333331</v>
      </c>
      <c r="K16" s="56"/>
      <c r="L16" s="63">
        <f t="shared" si="3"/>
        <v>22584.03833333333</v>
      </c>
      <c r="N16" s="23"/>
    </row>
    <row r="17" spans="1:14">
      <c r="A17" s="112" t="s">
        <v>870</v>
      </c>
      <c r="B17" s="112" t="s">
        <v>26</v>
      </c>
      <c r="C17" s="63">
        <v>5013.8500000000004</v>
      </c>
      <c r="D17" s="63">
        <v>12032.4</v>
      </c>
      <c r="E17" s="56">
        <v>565</v>
      </c>
      <c r="F17" s="56">
        <f t="shared" si="0"/>
        <v>17611.25</v>
      </c>
      <c r="G17" s="53"/>
      <c r="H17" s="56">
        <f t="shared" si="1"/>
        <v>1504.1550000000002</v>
      </c>
      <c r="I17" s="56"/>
      <c r="J17" s="56">
        <f t="shared" si="2"/>
        <v>21057.05</v>
      </c>
      <c r="K17" s="56"/>
      <c r="L17" s="56">
        <f t="shared" si="3"/>
        <v>22561.204999999998</v>
      </c>
      <c r="N17" s="23"/>
    </row>
    <row r="18" spans="1:14">
      <c r="A18" s="112" t="s">
        <v>871</v>
      </c>
      <c r="B18" s="112" t="s">
        <v>872</v>
      </c>
      <c r="C18" s="63">
        <v>7814.25</v>
      </c>
      <c r="D18" s="63">
        <v>754.3</v>
      </c>
      <c r="E18" s="67">
        <v>565</v>
      </c>
      <c r="F18" s="68">
        <f>C18+D18+E18</f>
        <v>9133.5499999999993</v>
      </c>
      <c r="G18" s="53"/>
      <c r="H18" s="63">
        <f>C18/30*9</f>
        <v>2344.2750000000001</v>
      </c>
      <c r="I18" s="63"/>
      <c r="J18" s="56">
        <f>C18+D18/30*40</f>
        <v>8819.9833333333336</v>
      </c>
      <c r="K18" s="56"/>
      <c r="L18" s="63">
        <f>H18+I18+J18</f>
        <v>11164.258333333333</v>
      </c>
      <c r="N18" s="23"/>
    </row>
    <row r="19" spans="1:14" ht="15.75">
      <c r="A19" s="30" t="s">
        <v>43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4">
      <c r="A20" s="217" t="s">
        <v>0</v>
      </c>
      <c r="B20" s="217" t="s">
        <v>3</v>
      </c>
      <c r="C20" s="218" t="s">
        <v>4</v>
      </c>
      <c r="D20" s="218"/>
      <c r="E20" s="218"/>
      <c r="F20" s="218"/>
      <c r="H20" s="218" t="s">
        <v>5</v>
      </c>
      <c r="I20" s="218"/>
      <c r="J20" s="218"/>
      <c r="K20" s="218"/>
      <c r="L20" s="218"/>
    </row>
    <row r="21" spans="1:14" ht="22.5">
      <c r="A21" s="217"/>
      <c r="B21" s="217"/>
      <c r="C21" s="152" t="s">
        <v>6</v>
      </c>
      <c r="D21" s="152" t="s">
        <v>7</v>
      </c>
      <c r="E21" s="152" t="s">
        <v>8</v>
      </c>
      <c r="F21" s="152" t="s">
        <v>9</v>
      </c>
      <c r="H21" s="151" t="s">
        <v>10</v>
      </c>
      <c r="I21" s="151" t="s">
        <v>11</v>
      </c>
      <c r="J21" s="152" t="s">
        <v>12</v>
      </c>
      <c r="K21" s="151" t="s">
        <v>20</v>
      </c>
      <c r="L21" s="152" t="s">
        <v>9</v>
      </c>
    </row>
    <row r="22" spans="1:14" s="33" customFormat="1">
      <c r="A22" s="182" t="s">
        <v>873</v>
      </c>
      <c r="B22" s="182" t="s">
        <v>799</v>
      </c>
      <c r="C22" s="157">
        <v>7206.55</v>
      </c>
      <c r="D22" s="157"/>
      <c r="E22" s="161">
        <v>885</v>
      </c>
      <c r="F22" s="162">
        <f>C22+D22+E22</f>
        <v>8091.55</v>
      </c>
      <c r="G22" s="39"/>
      <c r="H22" s="157">
        <f>C22/30*9</f>
        <v>2161.9650000000001</v>
      </c>
      <c r="I22" s="157">
        <f>C22/30*5</f>
        <v>1201.0916666666667</v>
      </c>
      <c r="J22" s="54">
        <f>C22+D22/30*40</f>
        <v>7206.55</v>
      </c>
      <c r="K22" s="54">
        <v>2970</v>
      </c>
      <c r="L22" s="157">
        <f>H22+I22+J22+K22</f>
        <v>13539.606666666667</v>
      </c>
    </row>
    <row r="23" spans="1:14">
      <c r="A23" s="112" t="s">
        <v>873</v>
      </c>
      <c r="B23" s="112" t="s">
        <v>799</v>
      </c>
      <c r="C23" s="63">
        <v>6511.95</v>
      </c>
      <c r="D23" s="63"/>
      <c r="E23" s="67">
        <v>885</v>
      </c>
      <c r="F23" s="68">
        <f t="shared" ref="F23:F36" si="4">C23+D23+E23</f>
        <v>7396.95</v>
      </c>
      <c r="G23" s="53"/>
      <c r="H23" s="63">
        <f t="shared" ref="H23:H36" si="5">C23/30*9</f>
        <v>1953.585</v>
      </c>
      <c r="I23" s="63">
        <f t="shared" ref="I23:I36" si="6">C23/30*5</f>
        <v>1085.325</v>
      </c>
      <c r="J23" s="56">
        <f t="shared" ref="J23:J36" si="7">C23+D23/30*40</f>
        <v>6511.95</v>
      </c>
      <c r="K23" s="56">
        <v>2970</v>
      </c>
      <c r="L23" s="63">
        <f t="shared" ref="L23:L36" si="8">H23+I23+J23+K23</f>
        <v>12520.86</v>
      </c>
    </row>
    <row r="24" spans="1:14">
      <c r="A24" s="112" t="s">
        <v>874</v>
      </c>
      <c r="B24" s="112" t="s">
        <v>875</v>
      </c>
      <c r="C24" s="63">
        <v>7206.55</v>
      </c>
      <c r="D24" s="63"/>
      <c r="E24" s="67">
        <v>885</v>
      </c>
      <c r="F24" s="68">
        <f t="shared" si="4"/>
        <v>8091.55</v>
      </c>
      <c r="G24" s="53"/>
      <c r="H24" s="63">
        <f t="shared" si="5"/>
        <v>2161.9650000000001</v>
      </c>
      <c r="I24" s="63">
        <f t="shared" si="6"/>
        <v>1201.0916666666667</v>
      </c>
      <c r="J24" s="56">
        <f t="shared" si="7"/>
        <v>7206.55</v>
      </c>
      <c r="K24" s="56">
        <v>2970</v>
      </c>
      <c r="L24" s="63">
        <f t="shared" si="8"/>
        <v>13539.606666666667</v>
      </c>
    </row>
    <row r="25" spans="1:14">
      <c r="A25" s="112" t="s">
        <v>876</v>
      </c>
      <c r="B25" s="112" t="s">
        <v>877</v>
      </c>
      <c r="C25" s="63">
        <v>7206.55</v>
      </c>
      <c r="D25" s="63"/>
      <c r="E25" s="67">
        <v>885</v>
      </c>
      <c r="F25" s="68">
        <f t="shared" si="4"/>
        <v>8091.55</v>
      </c>
      <c r="G25" s="53"/>
      <c r="H25" s="63">
        <f t="shared" si="5"/>
        <v>2161.9650000000001</v>
      </c>
      <c r="I25" s="63">
        <f>C25/30*5</f>
        <v>1201.0916666666667</v>
      </c>
      <c r="J25" s="56">
        <f t="shared" si="7"/>
        <v>7206.55</v>
      </c>
      <c r="K25" s="56">
        <v>2970</v>
      </c>
      <c r="L25" s="63">
        <f t="shared" si="8"/>
        <v>13539.606666666667</v>
      </c>
    </row>
    <row r="26" spans="1:14">
      <c r="A26" s="112" t="s">
        <v>878</v>
      </c>
      <c r="B26" s="112" t="s">
        <v>879</v>
      </c>
      <c r="C26" s="63">
        <v>7206.55</v>
      </c>
      <c r="D26" s="63"/>
      <c r="E26" s="67">
        <v>885</v>
      </c>
      <c r="F26" s="68">
        <f t="shared" si="4"/>
        <v>8091.55</v>
      </c>
      <c r="G26" s="53"/>
      <c r="H26" s="63">
        <f t="shared" si="5"/>
        <v>2161.9650000000001</v>
      </c>
      <c r="I26" s="63">
        <f t="shared" si="6"/>
        <v>1201.0916666666667</v>
      </c>
      <c r="J26" s="56">
        <f t="shared" si="7"/>
        <v>7206.55</v>
      </c>
      <c r="K26" s="56">
        <v>2970</v>
      </c>
      <c r="L26" s="63">
        <f t="shared" si="8"/>
        <v>13539.606666666667</v>
      </c>
    </row>
    <row r="27" spans="1:14">
      <c r="A27" s="112" t="s">
        <v>880</v>
      </c>
      <c r="B27" s="112" t="s">
        <v>881</v>
      </c>
      <c r="C27" s="63">
        <v>7206.55</v>
      </c>
      <c r="D27" s="63"/>
      <c r="E27" s="67">
        <v>885</v>
      </c>
      <c r="F27" s="68">
        <f t="shared" si="4"/>
        <v>8091.55</v>
      </c>
      <c r="G27" s="53"/>
      <c r="H27" s="63">
        <f t="shared" si="5"/>
        <v>2161.9650000000001</v>
      </c>
      <c r="I27" s="63">
        <f t="shared" si="6"/>
        <v>1201.0916666666667</v>
      </c>
      <c r="J27" s="56">
        <f t="shared" si="7"/>
        <v>7206.55</v>
      </c>
      <c r="K27" s="56">
        <v>2970</v>
      </c>
      <c r="L27" s="63">
        <f t="shared" si="8"/>
        <v>13539.606666666667</v>
      </c>
    </row>
    <row r="28" spans="1:14">
      <c r="A28" s="112" t="s">
        <v>880</v>
      </c>
      <c r="B28" s="112" t="s">
        <v>881</v>
      </c>
      <c r="C28" s="63">
        <v>6511.95</v>
      </c>
      <c r="D28" s="63"/>
      <c r="E28" s="67">
        <v>885</v>
      </c>
      <c r="F28" s="68">
        <f t="shared" si="4"/>
        <v>7396.95</v>
      </c>
      <c r="G28" s="53"/>
      <c r="H28" s="63">
        <f t="shared" si="5"/>
        <v>1953.585</v>
      </c>
      <c r="I28" s="63">
        <f t="shared" si="6"/>
        <v>1085.325</v>
      </c>
      <c r="J28" s="56">
        <f>C28+D28/30*40</f>
        <v>6511.95</v>
      </c>
      <c r="K28" s="56">
        <v>2970</v>
      </c>
      <c r="L28" s="63">
        <f t="shared" si="8"/>
        <v>12520.86</v>
      </c>
    </row>
    <row r="29" spans="1:14">
      <c r="A29" s="112" t="s">
        <v>882</v>
      </c>
      <c r="B29" s="112" t="s">
        <v>35</v>
      </c>
      <c r="C29" s="63">
        <v>7380</v>
      </c>
      <c r="D29" s="63"/>
      <c r="E29" s="67">
        <v>885</v>
      </c>
      <c r="F29" s="68">
        <f t="shared" si="4"/>
        <v>8265</v>
      </c>
      <c r="G29" s="53"/>
      <c r="H29" s="63">
        <f t="shared" si="5"/>
        <v>2214</v>
      </c>
      <c r="I29" s="63">
        <f t="shared" si="6"/>
        <v>1230</v>
      </c>
      <c r="J29" s="56">
        <f t="shared" si="7"/>
        <v>7380</v>
      </c>
      <c r="K29" s="56">
        <v>2970</v>
      </c>
      <c r="L29" s="63">
        <f t="shared" si="8"/>
        <v>13794</v>
      </c>
    </row>
    <row r="30" spans="1:14">
      <c r="A30" s="112" t="s">
        <v>882</v>
      </c>
      <c r="B30" s="112" t="s">
        <v>35</v>
      </c>
      <c r="C30" s="63">
        <v>6685.65</v>
      </c>
      <c r="D30" s="63"/>
      <c r="E30" s="67">
        <v>885</v>
      </c>
      <c r="F30" s="68">
        <f t="shared" si="4"/>
        <v>7570.65</v>
      </c>
      <c r="G30" s="53"/>
      <c r="H30" s="63">
        <f t="shared" si="5"/>
        <v>2005.6949999999999</v>
      </c>
      <c r="I30" s="63">
        <f t="shared" si="6"/>
        <v>1114.2749999999999</v>
      </c>
      <c r="J30" s="56">
        <f t="shared" si="7"/>
        <v>6685.65</v>
      </c>
      <c r="K30" s="56">
        <v>2970</v>
      </c>
      <c r="L30" s="63">
        <f t="shared" si="8"/>
        <v>12775.619999999999</v>
      </c>
    </row>
    <row r="31" spans="1:14">
      <c r="A31" s="112" t="s">
        <v>883</v>
      </c>
      <c r="B31" s="112" t="s">
        <v>884</v>
      </c>
      <c r="C31" s="63">
        <v>7553.7</v>
      </c>
      <c r="D31" s="63"/>
      <c r="E31" s="67">
        <v>885</v>
      </c>
      <c r="F31" s="68">
        <f t="shared" si="4"/>
        <v>8438.7000000000007</v>
      </c>
      <c r="G31" s="53"/>
      <c r="H31" s="63">
        <f t="shared" si="5"/>
        <v>2266.11</v>
      </c>
      <c r="I31" s="63">
        <f t="shared" si="6"/>
        <v>1258.95</v>
      </c>
      <c r="J31" s="56">
        <f t="shared" si="7"/>
        <v>7553.7</v>
      </c>
      <c r="K31" s="56">
        <v>2970</v>
      </c>
      <c r="L31" s="63">
        <f t="shared" si="8"/>
        <v>14048.76</v>
      </c>
    </row>
    <row r="32" spans="1:14">
      <c r="A32" s="112" t="s">
        <v>885</v>
      </c>
      <c r="B32" s="112" t="s">
        <v>364</v>
      </c>
      <c r="C32" s="63">
        <v>7736.15</v>
      </c>
      <c r="D32" s="63"/>
      <c r="E32" s="67">
        <v>885</v>
      </c>
      <c r="F32" s="68">
        <f t="shared" si="4"/>
        <v>8621.15</v>
      </c>
      <c r="G32" s="53"/>
      <c r="H32" s="63">
        <f t="shared" si="5"/>
        <v>2320.8450000000003</v>
      </c>
      <c r="I32" s="63">
        <f t="shared" si="6"/>
        <v>1289.3583333333333</v>
      </c>
      <c r="J32" s="56">
        <f t="shared" si="7"/>
        <v>7736.15</v>
      </c>
      <c r="K32" s="56">
        <v>2970</v>
      </c>
      <c r="L32" s="63">
        <f t="shared" si="8"/>
        <v>14316.353333333333</v>
      </c>
    </row>
    <row r="33" spans="1:12">
      <c r="A33" s="112" t="s">
        <v>886</v>
      </c>
      <c r="B33" s="112" t="s">
        <v>887</v>
      </c>
      <c r="C33" s="63">
        <v>7883.75</v>
      </c>
      <c r="D33" s="63">
        <v>1677</v>
      </c>
      <c r="E33" s="67">
        <v>885</v>
      </c>
      <c r="F33" s="68">
        <f t="shared" si="4"/>
        <v>10445.75</v>
      </c>
      <c r="G33" s="53"/>
      <c r="H33" s="63">
        <f t="shared" si="5"/>
        <v>2365.125</v>
      </c>
      <c r="I33" s="63">
        <f t="shared" si="6"/>
        <v>1313.9583333333335</v>
      </c>
      <c r="J33" s="56">
        <f t="shared" si="7"/>
        <v>10119.75</v>
      </c>
      <c r="K33" s="56">
        <v>2970</v>
      </c>
      <c r="L33" s="63">
        <f t="shared" si="8"/>
        <v>16768.833333333336</v>
      </c>
    </row>
    <row r="34" spans="1:12">
      <c r="A34" s="112" t="s">
        <v>886</v>
      </c>
      <c r="B34" s="112" t="s">
        <v>887</v>
      </c>
      <c r="C34" s="63">
        <v>7293.35</v>
      </c>
      <c r="D34" s="63">
        <v>1396.16</v>
      </c>
      <c r="E34" s="67">
        <v>885</v>
      </c>
      <c r="F34" s="68">
        <f t="shared" si="4"/>
        <v>9574.51</v>
      </c>
      <c r="G34" s="53"/>
      <c r="H34" s="63">
        <f t="shared" si="5"/>
        <v>2188.0050000000001</v>
      </c>
      <c r="I34" s="63">
        <f t="shared" si="6"/>
        <v>1215.5583333333334</v>
      </c>
      <c r="J34" s="56">
        <f t="shared" si="7"/>
        <v>9154.8966666666674</v>
      </c>
      <c r="K34" s="56">
        <v>2970</v>
      </c>
      <c r="L34" s="63">
        <f t="shared" si="8"/>
        <v>15528.460000000001</v>
      </c>
    </row>
    <row r="35" spans="1:12">
      <c r="A35" s="112" t="s">
        <v>888</v>
      </c>
      <c r="B35" s="112" t="s">
        <v>889</v>
      </c>
      <c r="C35" s="63">
        <v>7883.75</v>
      </c>
      <c r="D35" s="63">
        <v>1677</v>
      </c>
      <c r="E35" s="67">
        <v>885</v>
      </c>
      <c r="F35" s="68">
        <f t="shared" si="4"/>
        <v>10445.75</v>
      </c>
      <c r="G35" s="53"/>
      <c r="H35" s="63">
        <f t="shared" si="5"/>
        <v>2365.125</v>
      </c>
      <c r="I35" s="63">
        <f t="shared" si="6"/>
        <v>1313.9583333333335</v>
      </c>
      <c r="J35" s="56">
        <f t="shared" si="7"/>
        <v>10119.75</v>
      </c>
      <c r="K35" s="56">
        <v>2970</v>
      </c>
      <c r="L35" s="63">
        <f t="shared" si="8"/>
        <v>16768.833333333336</v>
      </c>
    </row>
    <row r="36" spans="1:12">
      <c r="A36" s="112" t="s">
        <v>888</v>
      </c>
      <c r="B36" s="112" t="s">
        <v>889</v>
      </c>
      <c r="C36" s="63">
        <v>7293.35</v>
      </c>
      <c r="D36" s="63">
        <v>1396.16</v>
      </c>
      <c r="E36" s="67">
        <v>885</v>
      </c>
      <c r="F36" s="68">
        <f t="shared" si="4"/>
        <v>9574.51</v>
      </c>
      <c r="G36" s="53"/>
      <c r="H36" s="63">
        <f t="shared" si="5"/>
        <v>2188.0050000000001</v>
      </c>
      <c r="I36" s="63">
        <f t="shared" si="6"/>
        <v>1215.5583333333334</v>
      </c>
      <c r="J36" s="56">
        <f t="shared" si="7"/>
        <v>9154.8966666666674</v>
      </c>
      <c r="K36" s="56">
        <v>2970</v>
      </c>
      <c r="L36" s="63">
        <f t="shared" si="8"/>
        <v>15528.460000000001</v>
      </c>
    </row>
    <row r="39" spans="1:12" ht="15.75">
      <c r="B39" s="3" t="s">
        <v>71</v>
      </c>
      <c r="C39" s="42"/>
      <c r="D39" s="42"/>
      <c r="E39" s="42"/>
      <c r="F39" s="42"/>
      <c r="G39" s="42"/>
    </row>
    <row r="40" spans="1:12" s="44" customFormat="1">
      <c r="B40" s="43" t="s">
        <v>0</v>
      </c>
      <c r="C40" s="227" t="s">
        <v>14</v>
      </c>
      <c r="D40" s="228"/>
      <c r="E40" s="228"/>
      <c r="F40" s="229"/>
      <c r="G40" s="34"/>
      <c r="H40" s="34"/>
      <c r="I40" s="34"/>
      <c r="J40" s="34"/>
      <c r="K40" s="34"/>
      <c r="L40" s="34"/>
    </row>
    <row r="41" spans="1:12">
      <c r="B41" s="205">
        <v>26</v>
      </c>
      <c r="C41" s="224" t="s">
        <v>890</v>
      </c>
      <c r="D41" s="225"/>
      <c r="E41" s="225"/>
      <c r="F41" s="226"/>
    </row>
    <row r="42" spans="1:12">
      <c r="B42" s="205">
        <v>108</v>
      </c>
      <c r="C42" s="224" t="s">
        <v>891</v>
      </c>
      <c r="D42" s="225"/>
      <c r="E42" s="225"/>
      <c r="F42" s="226"/>
    </row>
    <row r="43" spans="1:12">
      <c r="B43" s="205">
        <v>150</v>
      </c>
      <c r="C43" s="224" t="s">
        <v>892</v>
      </c>
      <c r="D43" s="225"/>
      <c r="E43" s="225"/>
      <c r="F43" s="226"/>
    </row>
  </sheetData>
  <mergeCells count="17">
    <mergeCell ref="H20:L20"/>
    <mergeCell ref="C40:F40"/>
    <mergeCell ref="C41:F41"/>
    <mergeCell ref="A2:L2"/>
    <mergeCell ref="A3:L3"/>
    <mergeCell ref="A4:L4"/>
    <mergeCell ref="A5:L5"/>
    <mergeCell ref="A6:L6"/>
    <mergeCell ref="A9:A10"/>
    <mergeCell ref="B9:B10"/>
    <mergeCell ref="C9:F9"/>
    <mergeCell ref="H9:L9"/>
    <mergeCell ref="C42:F42"/>
    <mergeCell ref="C43:F43"/>
    <mergeCell ref="A20:A21"/>
    <mergeCell ref="B20:B21"/>
    <mergeCell ref="C20:F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showGridLines="0" zoomScaleNormal="100" workbookViewId="0">
      <pane ySplit="5" topLeftCell="A6" activePane="bottomLeft" state="frozen"/>
      <selection pane="bottomLeft" activeCell="B12" sqref="B12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2.42578125" style="34" bestFit="1" customWidth="1"/>
    <col min="5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20" t="s">
        <v>23</v>
      </c>
      <c r="B10" s="21" t="s">
        <v>24</v>
      </c>
      <c r="C10" s="15">
        <v>39245</v>
      </c>
      <c r="D10" s="15">
        <v>0</v>
      </c>
      <c r="E10" s="15">
        <v>2500</v>
      </c>
      <c r="F10" s="15">
        <f>C10+E10</f>
        <v>41745</v>
      </c>
      <c r="G10" s="22"/>
      <c r="H10" s="15">
        <v>13081</v>
      </c>
      <c r="I10" s="15">
        <v>0</v>
      </c>
      <c r="J10" s="15">
        <v>52326.66</v>
      </c>
      <c r="K10" s="15"/>
      <c r="L10" s="15">
        <f>H10+I10+J10</f>
        <v>65407.66</v>
      </c>
    </row>
    <row r="11" spans="1:14" s="23" customFormat="1">
      <c r="A11" s="24" t="s">
        <v>25</v>
      </c>
      <c r="B11" s="25" t="s">
        <v>26</v>
      </c>
      <c r="C11" s="12">
        <v>26556</v>
      </c>
      <c r="D11" s="12">
        <v>0</v>
      </c>
      <c r="E11" s="12">
        <v>1750</v>
      </c>
      <c r="F11" s="12">
        <f t="shared" ref="F11:F13" si="0">C11+E11</f>
        <v>28306</v>
      </c>
      <c r="G11" s="22"/>
      <c r="H11" s="12">
        <v>8852</v>
      </c>
      <c r="I11" s="12">
        <v>0</v>
      </c>
      <c r="J11" s="12">
        <v>35408</v>
      </c>
      <c r="K11" s="12"/>
      <c r="L11" s="12">
        <f>H11+I11+J11</f>
        <v>44260</v>
      </c>
    </row>
    <row r="12" spans="1:14" s="23" customFormat="1">
      <c r="A12" s="24" t="s">
        <v>27</v>
      </c>
      <c r="B12" s="25" t="s">
        <v>26</v>
      </c>
      <c r="C12" s="12">
        <v>19104</v>
      </c>
      <c r="D12" s="12">
        <v>0</v>
      </c>
      <c r="E12" s="12">
        <v>1500</v>
      </c>
      <c r="F12" s="12">
        <f t="shared" si="0"/>
        <v>20604</v>
      </c>
      <c r="G12" s="22"/>
      <c r="H12" s="12">
        <v>6368</v>
      </c>
      <c r="I12" s="12">
        <v>0</v>
      </c>
      <c r="J12" s="12">
        <v>31840</v>
      </c>
      <c r="K12" s="12"/>
      <c r="L12" s="12">
        <f>H12+I12+J12</f>
        <v>38208</v>
      </c>
    </row>
    <row r="13" spans="1:14">
      <c r="A13" s="26" t="s">
        <v>27</v>
      </c>
      <c r="B13" s="25" t="s">
        <v>26</v>
      </c>
      <c r="C13" s="12">
        <v>19104</v>
      </c>
      <c r="D13" s="12">
        <v>0</v>
      </c>
      <c r="E13" s="12">
        <v>1500</v>
      </c>
      <c r="F13" s="12">
        <f t="shared" si="0"/>
        <v>20604</v>
      </c>
      <c r="G13" s="27"/>
      <c r="H13" s="12">
        <v>6368</v>
      </c>
      <c r="I13" s="12">
        <v>0</v>
      </c>
      <c r="J13" s="12">
        <v>31840</v>
      </c>
      <c r="K13" s="12"/>
      <c r="L13" s="12">
        <f t="shared" ref="L13" si="1">H13+I13+J13</f>
        <v>38208</v>
      </c>
      <c r="M13" s="23"/>
      <c r="N13" s="23"/>
    </row>
    <row r="14" spans="1:14" ht="15.75">
      <c r="A14" s="28"/>
      <c r="B14" s="18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4" ht="15.75">
      <c r="A15" s="30" t="s">
        <v>28</v>
      </c>
      <c r="B15" s="18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4">
      <c r="A16" s="217" t="s">
        <v>0</v>
      </c>
      <c r="B16" s="217" t="s">
        <v>3</v>
      </c>
      <c r="C16" s="220" t="s">
        <v>4</v>
      </c>
      <c r="D16" s="220"/>
      <c r="E16" s="220"/>
      <c r="F16" s="220"/>
      <c r="G16" s="196"/>
      <c r="H16" s="221" t="s">
        <v>5</v>
      </c>
      <c r="I16" s="221"/>
      <c r="J16" s="221"/>
      <c r="K16" s="221"/>
      <c r="L16" s="221"/>
    </row>
    <row r="17" spans="1:13" ht="22.5">
      <c r="A17" s="217"/>
      <c r="B17" s="217"/>
      <c r="C17" s="197" t="s">
        <v>6</v>
      </c>
      <c r="D17" s="197" t="s">
        <v>7</v>
      </c>
      <c r="E17" s="197" t="s">
        <v>8</v>
      </c>
      <c r="F17" s="197" t="s">
        <v>9</v>
      </c>
      <c r="G17" s="196"/>
      <c r="H17" s="198" t="s">
        <v>10</v>
      </c>
      <c r="I17" s="198" t="s">
        <v>11</v>
      </c>
      <c r="J17" s="199" t="s">
        <v>12</v>
      </c>
      <c r="K17" s="35" t="s">
        <v>20</v>
      </c>
      <c r="L17" s="199" t="s">
        <v>9</v>
      </c>
    </row>
    <row r="18" spans="1:13" s="33" customFormat="1">
      <c r="A18" s="31" t="s">
        <v>29</v>
      </c>
      <c r="B18" s="21" t="s">
        <v>30</v>
      </c>
      <c r="C18" s="15">
        <v>9391</v>
      </c>
      <c r="D18" s="15">
        <v>0</v>
      </c>
      <c r="E18" s="15">
        <v>1750</v>
      </c>
      <c r="F18" s="15">
        <f>C18+E18</f>
        <v>11141</v>
      </c>
      <c r="G18" s="32"/>
      <c r="H18" s="15">
        <v>3130</v>
      </c>
      <c r="I18" s="15">
        <v>0</v>
      </c>
      <c r="J18" s="15">
        <v>15652</v>
      </c>
      <c r="K18" s="15"/>
      <c r="L18" s="15">
        <f>H18+I18+J18</f>
        <v>18782</v>
      </c>
      <c r="M18" s="23"/>
    </row>
    <row r="19" spans="1:13" s="33" customFormat="1">
      <c r="A19" s="26" t="s">
        <v>31</v>
      </c>
      <c r="B19" s="25" t="s">
        <v>30</v>
      </c>
      <c r="C19" s="12">
        <v>12091</v>
      </c>
      <c r="D19" s="12">
        <v>0</v>
      </c>
      <c r="E19" s="12">
        <v>1750</v>
      </c>
      <c r="F19" s="12">
        <f>C19+E19</f>
        <v>13841</v>
      </c>
      <c r="G19" s="32"/>
      <c r="H19" s="12">
        <v>4030</v>
      </c>
      <c r="I19" s="12">
        <v>0</v>
      </c>
      <c r="J19" s="12">
        <v>20151</v>
      </c>
      <c r="K19" s="12"/>
      <c r="L19" s="12">
        <f>H19+I19+J19</f>
        <v>24181</v>
      </c>
      <c r="M19" s="23"/>
    </row>
    <row r="20" spans="1:13" s="33" customFormat="1">
      <c r="A20" s="26" t="s">
        <v>31</v>
      </c>
      <c r="B20" s="25" t="s">
        <v>30</v>
      </c>
      <c r="C20" s="12">
        <v>12216</v>
      </c>
      <c r="D20" s="12">
        <v>0</v>
      </c>
      <c r="E20" s="12">
        <v>1500</v>
      </c>
      <c r="F20" s="12">
        <f>C20+E20</f>
        <v>13716</v>
      </c>
      <c r="G20" s="32"/>
      <c r="H20" s="12">
        <v>4072</v>
      </c>
      <c r="I20" s="12">
        <v>0</v>
      </c>
      <c r="J20" s="12">
        <v>20360</v>
      </c>
      <c r="K20" s="12"/>
      <c r="L20" s="12">
        <f t="shared" ref="L20:L24" si="2">H20+I20+J20</f>
        <v>24432</v>
      </c>
      <c r="M20" s="23"/>
    </row>
    <row r="21" spans="1:13" s="33" customFormat="1">
      <c r="A21" s="26" t="s">
        <v>29</v>
      </c>
      <c r="B21" s="25" t="s">
        <v>30</v>
      </c>
      <c r="C21" s="12">
        <v>9516</v>
      </c>
      <c r="D21" s="12">
        <v>0</v>
      </c>
      <c r="E21" s="12">
        <v>1500</v>
      </c>
      <c r="F21" s="12">
        <f t="shared" ref="F21:F24" si="3">C21+E21</f>
        <v>11016</v>
      </c>
      <c r="G21" s="32"/>
      <c r="H21" s="12">
        <v>3172</v>
      </c>
      <c r="I21" s="12">
        <v>0</v>
      </c>
      <c r="J21" s="12">
        <v>15860</v>
      </c>
      <c r="K21" s="12"/>
      <c r="L21" s="12">
        <f t="shared" si="2"/>
        <v>19032</v>
      </c>
      <c r="M21" s="23"/>
    </row>
    <row r="22" spans="1:13" s="33" customFormat="1">
      <c r="A22" s="26" t="s">
        <v>32</v>
      </c>
      <c r="B22" s="25" t="s">
        <v>33</v>
      </c>
      <c r="C22" s="12">
        <v>8091</v>
      </c>
      <c r="D22" s="12">
        <v>0</v>
      </c>
      <c r="E22" s="12">
        <v>1500</v>
      </c>
      <c r="F22" s="12">
        <f t="shared" si="3"/>
        <v>9591</v>
      </c>
      <c r="G22" s="32"/>
      <c r="H22" s="12">
        <v>2697</v>
      </c>
      <c r="I22" s="12">
        <v>0</v>
      </c>
      <c r="J22" s="12">
        <v>13486</v>
      </c>
      <c r="K22" s="12"/>
      <c r="L22" s="12">
        <f t="shared" si="2"/>
        <v>16183</v>
      </c>
      <c r="M22" s="23"/>
    </row>
    <row r="23" spans="1:13" s="33" customFormat="1">
      <c r="A23" s="26" t="s">
        <v>34</v>
      </c>
      <c r="B23" s="25" t="s">
        <v>35</v>
      </c>
      <c r="C23" s="12">
        <v>7752</v>
      </c>
      <c r="D23" s="12">
        <v>0</v>
      </c>
      <c r="E23" s="12">
        <v>1500</v>
      </c>
      <c r="F23" s="12">
        <f t="shared" si="3"/>
        <v>9252</v>
      </c>
      <c r="G23" s="32"/>
      <c r="H23" s="12">
        <v>2584</v>
      </c>
      <c r="I23" s="12">
        <v>0</v>
      </c>
      <c r="J23" s="12">
        <v>12920</v>
      </c>
      <c r="K23" s="12"/>
      <c r="L23" s="12">
        <f t="shared" si="2"/>
        <v>15504</v>
      </c>
      <c r="M23" s="23"/>
    </row>
    <row r="24" spans="1:13">
      <c r="A24" s="26" t="s">
        <v>36</v>
      </c>
      <c r="B24" s="25" t="s">
        <v>35</v>
      </c>
      <c r="C24" s="12">
        <v>6918</v>
      </c>
      <c r="D24" s="12">
        <v>0</v>
      </c>
      <c r="E24" s="12">
        <v>1500</v>
      </c>
      <c r="F24" s="12">
        <f t="shared" si="3"/>
        <v>8418</v>
      </c>
      <c r="G24" s="32"/>
      <c r="H24" s="12">
        <v>2272</v>
      </c>
      <c r="I24" s="12">
        <v>0</v>
      </c>
      <c r="J24" s="12">
        <v>11363</v>
      </c>
      <c r="K24" s="12"/>
      <c r="L24" s="12">
        <f t="shared" si="2"/>
        <v>13635</v>
      </c>
      <c r="M24" s="23"/>
    </row>
  </sheetData>
  <mergeCells count="13">
    <mergeCell ref="A16:A17"/>
    <mergeCell ref="B16:B17"/>
    <mergeCell ref="C16:F16"/>
    <mergeCell ref="H16:L16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1"/>
  <sheetViews>
    <sheetView showGridLines="0" zoomScaleNormal="100" workbookViewId="0">
      <pane ySplit="5" topLeftCell="A6" activePane="bottomLeft" state="frozen"/>
      <selection pane="bottomLeft" activeCell="B26" sqref="B26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893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3" t="s">
        <v>480</v>
      </c>
      <c r="B10" s="13" t="s">
        <v>479</v>
      </c>
      <c r="C10" s="183">
        <v>49386</v>
      </c>
      <c r="D10" s="157"/>
      <c r="E10" s="157"/>
      <c r="F10" s="157">
        <f>SUM(C10:E10)</f>
        <v>49386</v>
      </c>
      <c r="G10" s="39"/>
      <c r="H10" s="54">
        <v>16462</v>
      </c>
      <c r="I10" s="54">
        <v>8231</v>
      </c>
      <c r="J10" s="54">
        <v>65848</v>
      </c>
      <c r="K10" s="54"/>
      <c r="L10" s="157">
        <f t="shared" ref="L10" si="0">H10+I10+J10</f>
        <v>90541</v>
      </c>
    </row>
    <row r="11" spans="1:14">
      <c r="A11" s="9" t="s">
        <v>25</v>
      </c>
      <c r="B11" s="9" t="s">
        <v>483</v>
      </c>
      <c r="C11" s="113">
        <v>26762</v>
      </c>
      <c r="D11" s="63"/>
      <c r="E11" s="63"/>
      <c r="F11" s="63">
        <f>SUM(C11:E11)</f>
        <v>26762</v>
      </c>
      <c r="G11" s="53"/>
      <c r="H11" s="56">
        <v>8920.67</v>
      </c>
      <c r="I11" s="63">
        <v>4460</v>
      </c>
      <c r="J11" s="63">
        <v>35682.67</v>
      </c>
      <c r="K11" s="64"/>
      <c r="L11" s="63">
        <f>H11+I11+J11</f>
        <v>49063.34</v>
      </c>
      <c r="N11" s="23"/>
    </row>
    <row r="12" spans="1:14">
      <c r="A12" s="9" t="s">
        <v>27</v>
      </c>
      <c r="B12" s="9" t="s">
        <v>483</v>
      </c>
      <c r="C12" s="113">
        <v>19370</v>
      </c>
      <c r="D12" s="63"/>
      <c r="E12" s="63"/>
      <c r="F12" s="63">
        <f>SUM(C12:E12)</f>
        <v>19370</v>
      </c>
      <c r="G12" s="53"/>
      <c r="H12" s="56">
        <v>6456.6666666666661</v>
      </c>
      <c r="I12" s="63">
        <v>3228.333333333333</v>
      </c>
      <c r="J12" s="63">
        <v>32283.333333333332</v>
      </c>
      <c r="K12" s="64"/>
      <c r="L12" s="63">
        <f>H12+I12+J12</f>
        <v>41968.333333333328</v>
      </c>
      <c r="N12" s="23"/>
    </row>
    <row r="13" spans="1:14" ht="15.75">
      <c r="A13" s="2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>
      <c r="A15" s="217" t="s">
        <v>0</v>
      </c>
      <c r="B15" s="217" t="s">
        <v>3</v>
      </c>
      <c r="C15" s="218" t="s">
        <v>4</v>
      </c>
      <c r="D15" s="218"/>
      <c r="E15" s="218"/>
      <c r="F15" s="218"/>
      <c r="H15" s="218" t="s">
        <v>5</v>
      </c>
      <c r="I15" s="218"/>
      <c r="J15" s="218"/>
      <c r="K15" s="218"/>
      <c r="L15" s="218"/>
    </row>
    <row r="16" spans="1:14" ht="22.5">
      <c r="A16" s="217"/>
      <c r="B16" s="217"/>
      <c r="C16" s="152" t="s">
        <v>6</v>
      </c>
      <c r="D16" s="152" t="s">
        <v>7</v>
      </c>
      <c r="E16" s="152" t="s">
        <v>8</v>
      </c>
      <c r="F16" s="152" t="s">
        <v>9</v>
      </c>
      <c r="H16" s="151" t="s">
        <v>10</v>
      </c>
      <c r="I16" s="151" t="s">
        <v>11</v>
      </c>
      <c r="J16" s="152" t="s">
        <v>12</v>
      </c>
      <c r="K16" s="151" t="s">
        <v>20</v>
      </c>
      <c r="L16" s="152" t="s">
        <v>9</v>
      </c>
    </row>
    <row r="17" spans="1:14">
      <c r="A17" s="13" t="s">
        <v>625</v>
      </c>
      <c r="B17" s="13" t="s">
        <v>490</v>
      </c>
      <c r="C17" s="183">
        <v>16484.099999999999</v>
      </c>
      <c r="D17" s="157"/>
      <c r="E17" s="157">
        <v>975</v>
      </c>
      <c r="F17" s="157">
        <f t="shared" ref="F17:F18" si="1">SUM(C17:E17)</f>
        <v>17459.099999999999</v>
      </c>
      <c r="G17" s="53"/>
      <c r="H17" s="54">
        <v>5494.71</v>
      </c>
      <c r="I17" s="157">
        <v>2747.35</v>
      </c>
      <c r="J17" s="157">
        <v>27473.53</v>
      </c>
      <c r="K17" s="158"/>
      <c r="L17" s="157">
        <f>H17+I17+J17</f>
        <v>35715.589999999997</v>
      </c>
      <c r="N17" s="23"/>
    </row>
    <row r="18" spans="1:14">
      <c r="A18" s="9" t="s">
        <v>31</v>
      </c>
      <c r="B18" s="9" t="s">
        <v>490</v>
      </c>
      <c r="C18" s="113">
        <v>12965.64</v>
      </c>
      <c r="D18" s="63"/>
      <c r="E18" s="63">
        <v>975</v>
      </c>
      <c r="F18" s="63">
        <f t="shared" si="1"/>
        <v>13940.64</v>
      </c>
      <c r="G18" s="53"/>
      <c r="H18" s="56">
        <v>4920.6499999999996</v>
      </c>
      <c r="I18" s="63">
        <v>2160.94</v>
      </c>
      <c r="J18" s="63">
        <v>21609.4</v>
      </c>
      <c r="K18" s="64"/>
      <c r="L18" s="63">
        <f>H18+I18+J18</f>
        <v>28690.99</v>
      </c>
      <c r="N18" s="23"/>
    </row>
    <row r="19" spans="1:14">
      <c r="A19" s="9" t="s">
        <v>34</v>
      </c>
      <c r="B19" s="9" t="s">
        <v>894</v>
      </c>
      <c r="C19" s="113">
        <v>8254</v>
      </c>
      <c r="D19" s="63"/>
      <c r="E19" s="63">
        <v>975</v>
      </c>
      <c r="F19" s="63">
        <f t="shared" ref="F19:F20" si="2">SUM(C19:E19)</f>
        <v>9229</v>
      </c>
      <c r="G19" s="53"/>
      <c r="H19" s="56">
        <v>2751.33</v>
      </c>
      <c r="I19" s="63">
        <v>1375.67</v>
      </c>
      <c r="J19" s="63">
        <v>13756.66</v>
      </c>
      <c r="K19" s="64"/>
      <c r="L19" s="63">
        <f t="shared" ref="L19:L20" si="3">H19+I19+J19</f>
        <v>17883.66</v>
      </c>
      <c r="N19" s="23"/>
    </row>
    <row r="20" spans="1:14">
      <c r="A20" s="9" t="s">
        <v>624</v>
      </c>
      <c r="B20" s="9" t="s">
        <v>895</v>
      </c>
      <c r="C20" s="113">
        <v>17632</v>
      </c>
      <c r="D20" s="63"/>
      <c r="E20" s="63">
        <v>975</v>
      </c>
      <c r="F20" s="63">
        <f t="shared" si="2"/>
        <v>18607</v>
      </c>
      <c r="G20" s="53"/>
      <c r="H20" s="56">
        <v>5877.3333333333339</v>
      </c>
      <c r="I20" s="63">
        <v>2938.666666666667</v>
      </c>
      <c r="J20" s="63">
        <v>29386.666666666668</v>
      </c>
      <c r="K20" s="64"/>
      <c r="L20" s="63">
        <f t="shared" si="3"/>
        <v>38202.666666666672</v>
      </c>
      <c r="N20" s="23"/>
    </row>
    <row r="21" spans="1:14">
      <c r="A21" s="114"/>
      <c r="B21" s="115"/>
      <c r="C21" s="116"/>
      <c r="D21" s="117"/>
      <c r="E21" s="115"/>
      <c r="F21" s="116"/>
      <c r="G21" s="39"/>
      <c r="H21" s="118"/>
      <c r="I21" s="118"/>
      <c r="J21" s="118"/>
      <c r="K21" s="118"/>
      <c r="L21" s="119"/>
    </row>
  </sheetData>
  <mergeCells count="13">
    <mergeCell ref="H15:L15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5:A16"/>
    <mergeCell ref="B15:B16"/>
    <mergeCell ref="C15:F1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1"/>
  <sheetViews>
    <sheetView showGridLines="0" zoomScaleNormal="100" workbookViewId="0">
      <pane ySplit="5" topLeftCell="A6" activePane="bottomLeft" state="frozen"/>
      <selection pane="bottomLeft" activeCell="E42" sqref="E42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896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23" customFormat="1">
      <c r="A10" s="153" t="s">
        <v>484</v>
      </c>
      <c r="B10" s="153" t="s">
        <v>26</v>
      </c>
      <c r="C10" s="54">
        <v>24328</v>
      </c>
      <c r="D10" s="54"/>
      <c r="E10" s="54"/>
      <c r="F10" s="54">
        <f>C10+D10+E10</f>
        <v>24328</v>
      </c>
      <c r="G10" s="39"/>
      <c r="H10" s="54">
        <v>8109.333333333333</v>
      </c>
      <c r="I10" s="54">
        <v>4054.6666666666665</v>
      </c>
      <c r="J10" s="54">
        <v>32437.333333333332</v>
      </c>
      <c r="K10" s="54"/>
      <c r="L10" s="157">
        <f>H10+I10+J10</f>
        <v>44601.333333333328</v>
      </c>
    </row>
    <row r="11" spans="1:12">
      <c r="A11" s="9" t="s">
        <v>897</v>
      </c>
      <c r="B11" s="45" t="s">
        <v>26</v>
      </c>
      <c r="C11" s="63">
        <v>26116</v>
      </c>
      <c r="D11" s="63"/>
      <c r="E11" s="63"/>
      <c r="F11" s="56">
        <f t="shared" ref="F11:F15" si="0">C11+D11+E11</f>
        <v>26116</v>
      </c>
      <c r="G11" s="32"/>
      <c r="H11" s="63">
        <v>8705.3333333333321</v>
      </c>
      <c r="I11" s="63">
        <v>4352.6666666666661</v>
      </c>
      <c r="J11" s="63">
        <v>34821.333333333328</v>
      </c>
      <c r="K11" s="64"/>
      <c r="L11" s="63">
        <f t="shared" ref="L11:L15" si="1">H11+I11+J11</f>
        <v>47879.333333333328</v>
      </c>
    </row>
    <row r="12" spans="1:12">
      <c r="A12" s="9" t="s">
        <v>482</v>
      </c>
      <c r="B12" s="45" t="s">
        <v>26</v>
      </c>
      <c r="C12" s="63">
        <v>32868</v>
      </c>
      <c r="D12" s="63"/>
      <c r="E12" s="63"/>
      <c r="F12" s="56">
        <f t="shared" si="0"/>
        <v>32868</v>
      </c>
      <c r="G12" s="32"/>
      <c r="H12" s="63">
        <v>10956</v>
      </c>
      <c r="I12" s="63">
        <v>5478</v>
      </c>
      <c r="J12" s="63">
        <v>43824</v>
      </c>
      <c r="K12" s="64"/>
      <c r="L12" s="63">
        <f t="shared" si="1"/>
        <v>60258</v>
      </c>
    </row>
    <row r="13" spans="1:12">
      <c r="A13" s="9" t="s">
        <v>480</v>
      </c>
      <c r="B13" s="9" t="s">
        <v>75</v>
      </c>
      <c r="C13" s="63">
        <v>49386</v>
      </c>
      <c r="D13" s="63"/>
      <c r="E13" s="63"/>
      <c r="F13" s="56">
        <f t="shared" si="0"/>
        <v>49386</v>
      </c>
      <c r="G13" s="32"/>
      <c r="H13" s="63">
        <v>16462</v>
      </c>
      <c r="I13" s="63">
        <v>8231</v>
      </c>
      <c r="J13" s="63">
        <v>65848</v>
      </c>
      <c r="K13" s="64"/>
      <c r="L13" s="63">
        <f t="shared" si="1"/>
        <v>90541</v>
      </c>
    </row>
    <row r="14" spans="1:12">
      <c r="A14" s="9" t="s">
        <v>475</v>
      </c>
      <c r="B14" s="9" t="s">
        <v>75</v>
      </c>
      <c r="C14" s="63">
        <v>66140</v>
      </c>
      <c r="D14" s="63"/>
      <c r="E14" s="63"/>
      <c r="F14" s="56">
        <f t="shared" si="0"/>
        <v>66140</v>
      </c>
      <c r="G14" s="32"/>
      <c r="H14" s="63">
        <v>22046.666666666664</v>
      </c>
      <c r="I14" s="63">
        <v>11023.333333333332</v>
      </c>
      <c r="J14" s="63">
        <v>88186.666666666657</v>
      </c>
      <c r="K14" s="64"/>
      <c r="L14" s="63">
        <f t="shared" si="1"/>
        <v>121256.66666666666</v>
      </c>
    </row>
    <row r="15" spans="1:12">
      <c r="A15" s="9" t="s">
        <v>898</v>
      </c>
      <c r="B15" s="9" t="s">
        <v>899</v>
      </c>
      <c r="C15" s="63">
        <v>66140.100000000006</v>
      </c>
      <c r="D15" s="63"/>
      <c r="E15" s="63"/>
      <c r="F15" s="63">
        <f t="shared" si="0"/>
        <v>66140.100000000006</v>
      </c>
      <c r="G15" s="32"/>
      <c r="H15" s="63">
        <v>22046.7</v>
      </c>
      <c r="I15" s="63">
        <v>11023.35</v>
      </c>
      <c r="J15" s="63">
        <v>88186.8</v>
      </c>
      <c r="K15" s="64"/>
      <c r="L15" s="63">
        <f t="shared" si="1"/>
        <v>121256.85</v>
      </c>
    </row>
    <row r="16" spans="1:12" ht="15.75">
      <c r="A16" s="2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>
      <c r="A17" s="30" t="s">
        <v>43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>
      <c r="A18" s="217" t="s">
        <v>0</v>
      </c>
      <c r="B18" s="217" t="s">
        <v>3</v>
      </c>
      <c r="C18" s="218" t="s">
        <v>4</v>
      </c>
      <c r="D18" s="218"/>
      <c r="E18" s="218"/>
      <c r="F18" s="218"/>
      <c r="H18" s="218" t="s">
        <v>5</v>
      </c>
      <c r="I18" s="218"/>
      <c r="J18" s="218"/>
      <c r="K18" s="218"/>
      <c r="L18" s="218"/>
    </row>
    <row r="19" spans="1:12" ht="22.5">
      <c r="A19" s="217"/>
      <c r="B19" s="217"/>
      <c r="C19" s="152" t="s">
        <v>6</v>
      </c>
      <c r="D19" s="152" t="s">
        <v>7</v>
      </c>
      <c r="E19" s="152" t="s">
        <v>8</v>
      </c>
      <c r="F19" s="152" t="s">
        <v>9</v>
      </c>
      <c r="H19" s="151" t="s">
        <v>10</v>
      </c>
      <c r="I19" s="151" t="s">
        <v>11</v>
      </c>
      <c r="J19" s="152" t="s">
        <v>12</v>
      </c>
      <c r="K19" s="151" t="s">
        <v>44</v>
      </c>
      <c r="L19" s="152" t="s">
        <v>9</v>
      </c>
    </row>
    <row r="20" spans="1:12" s="33" customFormat="1">
      <c r="A20" s="153" t="s">
        <v>900</v>
      </c>
      <c r="B20" s="153" t="s">
        <v>901</v>
      </c>
      <c r="C20" s="54">
        <v>6352.32</v>
      </c>
      <c r="D20" s="54"/>
      <c r="E20" s="54">
        <v>975</v>
      </c>
      <c r="F20" s="54">
        <f>C20+D20</f>
        <v>6352.32</v>
      </c>
      <c r="G20" s="39"/>
      <c r="H20" s="54">
        <v>2117.44</v>
      </c>
      <c r="I20" s="54">
        <v>1058.72</v>
      </c>
      <c r="J20" s="54">
        <f>+C20/30*50</f>
        <v>10587.2</v>
      </c>
      <c r="K20" s="54"/>
      <c r="L20" s="157">
        <f>H20+I20+J20</f>
        <v>13763.36</v>
      </c>
    </row>
    <row r="21" spans="1:12">
      <c r="A21" s="9" t="s">
        <v>902</v>
      </c>
      <c r="B21" s="9" t="s">
        <v>303</v>
      </c>
      <c r="C21" s="63">
        <v>6352.32</v>
      </c>
      <c r="D21" s="63"/>
      <c r="E21" s="63">
        <v>975</v>
      </c>
      <c r="F21" s="56">
        <f t="shared" ref="F21:F40" si="2">C21+D21</f>
        <v>6352.32</v>
      </c>
      <c r="G21" s="32"/>
      <c r="H21" s="63">
        <v>2117.44</v>
      </c>
      <c r="I21" s="63">
        <v>1058.72</v>
      </c>
      <c r="J21" s="63">
        <f t="shared" ref="J21:J40" si="3">+C21/30*50</f>
        <v>10587.2</v>
      </c>
      <c r="K21" s="64"/>
      <c r="L21" s="63">
        <f t="shared" ref="L21:L40" si="4">H21+I21+J21</f>
        <v>13763.36</v>
      </c>
    </row>
    <row r="22" spans="1:12">
      <c r="A22" s="9" t="s">
        <v>903</v>
      </c>
      <c r="B22" s="9" t="s">
        <v>58</v>
      </c>
      <c r="C22" s="63">
        <v>6352.32</v>
      </c>
      <c r="D22" s="63"/>
      <c r="E22" s="63">
        <v>975</v>
      </c>
      <c r="F22" s="56">
        <f t="shared" si="2"/>
        <v>6352.32</v>
      </c>
      <c r="G22" s="32"/>
      <c r="H22" s="63">
        <v>2117.44</v>
      </c>
      <c r="I22" s="63">
        <v>1058.72</v>
      </c>
      <c r="J22" s="63">
        <f t="shared" si="3"/>
        <v>10587.2</v>
      </c>
      <c r="K22" s="64"/>
      <c r="L22" s="63">
        <f t="shared" si="4"/>
        <v>13763.36</v>
      </c>
    </row>
    <row r="23" spans="1:12">
      <c r="A23" s="9" t="s">
        <v>904</v>
      </c>
      <c r="B23" s="9" t="s">
        <v>58</v>
      </c>
      <c r="C23" s="63">
        <v>6636.24</v>
      </c>
      <c r="D23" s="63"/>
      <c r="E23" s="63">
        <v>975</v>
      </c>
      <c r="F23" s="56">
        <f t="shared" si="2"/>
        <v>6636.24</v>
      </c>
      <c r="G23" s="32"/>
      <c r="H23" s="63">
        <v>2212.08</v>
      </c>
      <c r="I23" s="63">
        <v>1106.04</v>
      </c>
      <c r="J23" s="63">
        <f t="shared" si="3"/>
        <v>11060.4</v>
      </c>
      <c r="K23" s="64"/>
      <c r="L23" s="63">
        <f t="shared" si="4"/>
        <v>14378.52</v>
      </c>
    </row>
    <row r="24" spans="1:12">
      <c r="A24" s="9" t="s">
        <v>905</v>
      </c>
      <c r="B24" s="9" t="s">
        <v>58</v>
      </c>
      <c r="C24" s="63">
        <v>6637.28</v>
      </c>
      <c r="D24" s="63"/>
      <c r="E24" s="63">
        <v>975</v>
      </c>
      <c r="F24" s="56">
        <f t="shared" si="2"/>
        <v>6637.28</v>
      </c>
      <c r="G24" s="32"/>
      <c r="H24" s="63">
        <v>2212.4266666666663</v>
      </c>
      <c r="I24" s="63">
        <v>1106.2133333333331</v>
      </c>
      <c r="J24" s="63">
        <f t="shared" si="3"/>
        <v>11062.133333333333</v>
      </c>
      <c r="K24" s="64"/>
      <c r="L24" s="63">
        <f t="shared" si="4"/>
        <v>14380.773333333333</v>
      </c>
    </row>
    <row r="25" spans="1:12">
      <c r="A25" s="9" t="s">
        <v>906</v>
      </c>
      <c r="B25" s="9" t="s">
        <v>62</v>
      </c>
      <c r="C25" s="63">
        <v>13888</v>
      </c>
      <c r="D25" s="63"/>
      <c r="E25" s="63">
        <v>975</v>
      </c>
      <c r="F25" s="63">
        <f t="shared" si="2"/>
        <v>13888</v>
      </c>
      <c r="G25" s="32"/>
      <c r="H25" s="63">
        <v>4629.333333333333</v>
      </c>
      <c r="I25" s="63">
        <v>2314.6666666666665</v>
      </c>
      <c r="J25" s="63">
        <f t="shared" si="3"/>
        <v>23146.666666666668</v>
      </c>
      <c r="K25" s="64"/>
      <c r="L25" s="63">
        <f t="shared" si="4"/>
        <v>30090.666666666668</v>
      </c>
    </row>
    <row r="26" spans="1:12">
      <c r="A26" s="9" t="s">
        <v>907</v>
      </c>
      <c r="B26" s="9" t="s">
        <v>62</v>
      </c>
      <c r="C26" s="56">
        <v>8652</v>
      </c>
      <c r="D26" s="56"/>
      <c r="E26" s="56">
        <v>975</v>
      </c>
      <c r="F26" s="56">
        <f t="shared" si="2"/>
        <v>8652</v>
      </c>
      <c r="G26" s="39"/>
      <c r="H26" s="56">
        <v>2884</v>
      </c>
      <c r="I26" s="56">
        <v>1442</v>
      </c>
      <c r="J26" s="56">
        <f t="shared" si="3"/>
        <v>14419.999999999998</v>
      </c>
      <c r="K26" s="56"/>
      <c r="L26" s="63">
        <f t="shared" si="4"/>
        <v>18746</v>
      </c>
    </row>
    <row r="27" spans="1:12">
      <c r="A27" s="9" t="s">
        <v>908</v>
      </c>
      <c r="B27" s="9" t="s">
        <v>35</v>
      </c>
      <c r="C27" s="63">
        <v>6893</v>
      </c>
      <c r="D27" s="63"/>
      <c r="E27" s="63">
        <v>975</v>
      </c>
      <c r="F27" s="56">
        <f t="shared" si="2"/>
        <v>6893</v>
      </c>
      <c r="G27" s="32"/>
      <c r="H27" s="63">
        <v>2297.666666666667</v>
      </c>
      <c r="I27" s="63">
        <v>1148.8333333333335</v>
      </c>
      <c r="J27" s="63">
        <f t="shared" si="3"/>
        <v>11488.333333333334</v>
      </c>
      <c r="K27" s="64"/>
      <c r="L27" s="63">
        <f t="shared" si="4"/>
        <v>14934.833333333334</v>
      </c>
    </row>
    <row r="28" spans="1:12">
      <c r="A28" s="9" t="s">
        <v>909</v>
      </c>
      <c r="B28" s="9" t="s">
        <v>35</v>
      </c>
      <c r="C28" s="63">
        <v>8386</v>
      </c>
      <c r="D28" s="63"/>
      <c r="E28" s="63">
        <v>975</v>
      </c>
      <c r="F28" s="56">
        <f t="shared" si="2"/>
        <v>8386</v>
      </c>
      <c r="G28" s="32"/>
      <c r="H28" s="63">
        <v>2795.3333333333335</v>
      </c>
      <c r="I28" s="63">
        <v>1397.6666666666667</v>
      </c>
      <c r="J28" s="63">
        <f t="shared" si="3"/>
        <v>13976.666666666668</v>
      </c>
      <c r="K28" s="64"/>
      <c r="L28" s="63">
        <f t="shared" si="4"/>
        <v>18169.666666666668</v>
      </c>
    </row>
    <row r="29" spans="1:12">
      <c r="A29" s="9" t="s">
        <v>34</v>
      </c>
      <c r="B29" s="9" t="s">
        <v>35</v>
      </c>
      <c r="C29" s="63">
        <v>8502</v>
      </c>
      <c r="D29" s="63"/>
      <c r="E29" s="63">
        <v>975</v>
      </c>
      <c r="F29" s="56">
        <f t="shared" si="2"/>
        <v>8502</v>
      </c>
      <c r="G29" s="32"/>
      <c r="H29" s="63">
        <v>2834</v>
      </c>
      <c r="I29" s="63">
        <v>1417</v>
      </c>
      <c r="J29" s="63">
        <f t="shared" si="3"/>
        <v>14169.999999999998</v>
      </c>
      <c r="K29" s="64"/>
      <c r="L29" s="63">
        <f t="shared" si="4"/>
        <v>18421</v>
      </c>
    </row>
    <row r="30" spans="1:12">
      <c r="A30" s="9" t="s">
        <v>910</v>
      </c>
      <c r="B30" s="9" t="s">
        <v>35</v>
      </c>
      <c r="C30" s="63">
        <v>9166.7999999999993</v>
      </c>
      <c r="D30" s="63"/>
      <c r="E30" s="63">
        <v>975</v>
      </c>
      <c r="F30" s="56">
        <f t="shared" si="2"/>
        <v>9166.7999999999993</v>
      </c>
      <c r="G30" s="32"/>
      <c r="H30" s="63">
        <v>3055.6</v>
      </c>
      <c r="I30" s="63">
        <v>1527.8</v>
      </c>
      <c r="J30" s="63">
        <f t="shared" si="3"/>
        <v>15278</v>
      </c>
      <c r="K30" s="64"/>
      <c r="L30" s="63">
        <f t="shared" si="4"/>
        <v>19861.400000000001</v>
      </c>
    </row>
    <row r="31" spans="1:12">
      <c r="A31" s="9" t="s">
        <v>911</v>
      </c>
      <c r="B31" s="9" t="s">
        <v>912</v>
      </c>
      <c r="C31" s="63">
        <v>8938.34</v>
      </c>
      <c r="D31" s="63"/>
      <c r="E31" s="63">
        <v>975</v>
      </c>
      <c r="F31" s="63">
        <f t="shared" si="2"/>
        <v>8938.34</v>
      </c>
      <c r="G31" s="32"/>
      <c r="H31" s="63">
        <v>2979.4466666666667</v>
      </c>
      <c r="I31" s="63">
        <v>1489.7233333333334</v>
      </c>
      <c r="J31" s="63">
        <f t="shared" si="3"/>
        <v>14897.233333333332</v>
      </c>
      <c r="K31" s="64"/>
      <c r="L31" s="63">
        <f t="shared" si="4"/>
        <v>19366.403333333332</v>
      </c>
    </row>
    <row r="32" spans="1:12">
      <c r="A32" s="9" t="s">
        <v>913</v>
      </c>
      <c r="B32" s="9" t="s">
        <v>457</v>
      </c>
      <c r="C32" s="56">
        <v>9190</v>
      </c>
      <c r="D32" s="56"/>
      <c r="E32" s="56">
        <v>975</v>
      </c>
      <c r="F32" s="56">
        <f t="shared" si="2"/>
        <v>9190</v>
      </c>
      <c r="G32" s="39"/>
      <c r="H32" s="56">
        <v>3063.333333333333</v>
      </c>
      <c r="I32" s="56">
        <v>1531.6666666666665</v>
      </c>
      <c r="J32" s="56">
        <f t="shared" si="3"/>
        <v>15316.666666666666</v>
      </c>
      <c r="K32" s="56"/>
      <c r="L32" s="63">
        <f t="shared" si="4"/>
        <v>19911.666666666664</v>
      </c>
    </row>
    <row r="33" spans="1:12">
      <c r="A33" s="9" t="s">
        <v>914</v>
      </c>
      <c r="B33" s="9" t="s">
        <v>30</v>
      </c>
      <c r="C33" s="63">
        <v>10315.9</v>
      </c>
      <c r="D33" s="63"/>
      <c r="E33" s="63">
        <v>975</v>
      </c>
      <c r="F33" s="56">
        <f t="shared" si="2"/>
        <v>10315.9</v>
      </c>
      <c r="G33" s="32"/>
      <c r="H33" s="63">
        <v>3438.6333333333332</v>
      </c>
      <c r="I33" s="63">
        <v>1719.3166666666666</v>
      </c>
      <c r="J33" s="63">
        <f t="shared" si="3"/>
        <v>17193.166666666668</v>
      </c>
      <c r="K33" s="64"/>
      <c r="L33" s="63">
        <f t="shared" si="4"/>
        <v>22351.116666666669</v>
      </c>
    </row>
    <row r="34" spans="1:12">
      <c r="A34" s="9" t="s">
        <v>29</v>
      </c>
      <c r="B34" s="9" t="s">
        <v>30</v>
      </c>
      <c r="C34" s="63">
        <v>10315.9</v>
      </c>
      <c r="D34" s="63"/>
      <c r="E34" s="63">
        <v>975</v>
      </c>
      <c r="F34" s="56">
        <f t="shared" si="2"/>
        <v>10315.9</v>
      </c>
      <c r="G34" s="32"/>
      <c r="H34" s="63">
        <v>3438.6333333333332</v>
      </c>
      <c r="I34" s="63">
        <v>1719.3166666666666</v>
      </c>
      <c r="J34" s="63">
        <f t="shared" si="3"/>
        <v>17193.166666666668</v>
      </c>
      <c r="K34" s="64"/>
      <c r="L34" s="63">
        <f t="shared" si="4"/>
        <v>22351.116666666669</v>
      </c>
    </row>
    <row r="35" spans="1:12">
      <c r="A35" s="9" t="s">
        <v>492</v>
      </c>
      <c r="B35" s="9" t="s">
        <v>30</v>
      </c>
      <c r="C35" s="63">
        <v>11148.72</v>
      </c>
      <c r="D35" s="63"/>
      <c r="E35" s="63">
        <v>975</v>
      </c>
      <c r="F35" s="56">
        <f t="shared" si="2"/>
        <v>11148.72</v>
      </c>
      <c r="G35" s="32"/>
      <c r="H35" s="63">
        <v>3716.24</v>
      </c>
      <c r="I35" s="63">
        <v>1858.12</v>
      </c>
      <c r="J35" s="63">
        <f t="shared" si="3"/>
        <v>18581.199999999997</v>
      </c>
      <c r="K35" s="64"/>
      <c r="L35" s="63">
        <f t="shared" si="4"/>
        <v>24155.559999999998</v>
      </c>
    </row>
    <row r="36" spans="1:12">
      <c r="A36" s="9" t="s">
        <v>31</v>
      </c>
      <c r="B36" s="9" t="s">
        <v>30</v>
      </c>
      <c r="C36" s="63">
        <v>12966</v>
      </c>
      <c r="D36" s="63"/>
      <c r="E36" s="63">
        <v>975</v>
      </c>
      <c r="F36" s="56">
        <f t="shared" si="2"/>
        <v>12966</v>
      </c>
      <c r="G36" s="32"/>
      <c r="H36" s="63">
        <v>4322</v>
      </c>
      <c r="I36" s="63">
        <v>2161</v>
      </c>
      <c r="J36" s="63">
        <f t="shared" si="3"/>
        <v>21610</v>
      </c>
      <c r="K36" s="64"/>
      <c r="L36" s="63">
        <f t="shared" si="4"/>
        <v>28093</v>
      </c>
    </row>
    <row r="37" spans="1:12">
      <c r="A37" s="9" t="s">
        <v>627</v>
      </c>
      <c r="B37" s="9" t="s">
        <v>30</v>
      </c>
      <c r="C37" s="63">
        <v>14762</v>
      </c>
      <c r="D37" s="63"/>
      <c r="E37" s="63">
        <v>975</v>
      </c>
      <c r="F37" s="63">
        <f t="shared" si="2"/>
        <v>14762</v>
      </c>
      <c r="G37" s="32"/>
      <c r="H37" s="63">
        <v>4920.666666666667</v>
      </c>
      <c r="I37" s="63">
        <v>2460.3333333333335</v>
      </c>
      <c r="J37" s="63">
        <f t="shared" si="3"/>
        <v>24603.333333333332</v>
      </c>
      <c r="K37" s="64"/>
      <c r="L37" s="63">
        <f t="shared" si="4"/>
        <v>31984.333333333332</v>
      </c>
    </row>
    <row r="38" spans="1:12">
      <c r="A38" s="9" t="s">
        <v>915</v>
      </c>
      <c r="B38" s="9" t="s">
        <v>30</v>
      </c>
      <c r="C38" s="56">
        <v>16774</v>
      </c>
      <c r="D38" s="56"/>
      <c r="E38" s="56">
        <v>975</v>
      </c>
      <c r="F38" s="56">
        <f t="shared" si="2"/>
        <v>16774</v>
      </c>
      <c r="G38" s="39"/>
      <c r="H38" s="56">
        <v>5591.333333333333</v>
      </c>
      <c r="I38" s="56">
        <v>2795.6666666666665</v>
      </c>
      <c r="J38" s="56">
        <f t="shared" si="3"/>
        <v>27956.666666666668</v>
      </c>
      <c r="K38" s="56"/>
      <c r="L38" s="63">
        <f t="shared" si="4"/>
        <v>36343.666666666672</v>
      </c>
    </row>
    <row r="39" spans="1:12">
      <c r="A39" s="9" t="s">
        <v>916</v>
      </c>
      <c r="B39" s="9" t="s">
        <v>30</v>
      </c>
      <c r="C39" s="63">
        <v>17318.419999999998</v>
      </c>
      <c r="D39" s="63"/>
      <c r="E39" s="63">
        <v>975</v>
      </c>
      <c r="F39" s="56">
        <f t="shared" si="2"/>
        <v>17318.419999999998</v>
      </c>
      <c r="G39" s="32"/>
      <c r="H39" s="63">
        <v>5772.8066666666664</v>
      </c>
      <c r="I39" s="63">
        <v>2886.4033333333332</v>
      </c>
      <c r="J39" s="63">
        <f t="shared" si="3"/>
        <v>28864.033333333333</v>
      </c>
      <c r="K39" s="64"/>
      <c r="L39" s="63">
        <f t="shared" si="4"/>
        <v>37523.243333333332</v>
      </c>
    </row>
    <row r="40" spans="1:12">
      <c r="A40" s="9" t="s">
        <v>476</v>
      </c>
      <c r="B40" s="9" t="s">
        <v>30</v>
      </c>
      <c r="C40" s="63">
        <v>17528.05</v>
      </c>
      <c r="D40" s="63"/>
      <c r="E40" s="63">
        <v>975</v>
      </c>
      <c r="F40" s="56">
        <f t="shared" si="2"/>
        <v>17528.05</v>
      </c>
      <c r="G40" s="32"/>
      <c r="H40" s="63">
        <v>5842.6833333333334</v>
      </c>
      <c r="I40" s="63">
        <v>2921.3416666666667</v>
      </c>
      <c r="J40" s="63">
        <f t="shared" si="3"/>
        <v>29213.416666666664</v>
      </c>
      <c r="K40" s="64"/>
      <c r="L40" s="63">
        <f t="shared" si="4"/>
        <v>37977.441666666666</v>
      </c>
    </row>
    <row r="41" spans="1:12">
      <c r="A41" s="115"/>
      <c r="B41" s="120"/>
      <c r="C41" s="116"/>
      <c r="D41" s="115"/>
      <c r="E41" s="121"/>
      <c r="F41" s="122"/>
      <c r="G41" s="53"/>
      <c r="H41" s="116"/>
      <c r="I41" s="116"/>
      <c r="J41" s="116"/>
      <c r="K41" s="53"/>
      <c r="L41" s="116"/>
    </row>
  </sheetData>
  <mergeCells count="13">
    <mergeCell ref="H18:L18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8:A19"/>
    <mergeCell ref="B18:B19"/>
    <mergeCell ref="C18:F1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L97"/>
  <sheetViews>
    <sheetView showGridLines="0" zoomScaleNormal="100" workbookViewId="0">
      <pane ySplit="6" topLeftCell="A7" activePane="bottomLeft" state="frozen"/>
      <selection pane="bottomLeft" activeCell="E96" sqref="E96"/>
    </sheetView>
  </sheetViews>
  <sheetFormatPr baseColWidth="10" defaultRowHeight="15"/>
  <cols>
    <col min="1" max="1" width="8.570312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2" spans="1:12" ht="15.75">
      <c r="A2" s="222" t="s">
        <v>917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5.75">
      <c r="A5" s="222" t="s">
        <v>15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12" customHeight="1">
      <c r="A6" s="219" t="s">
        <v>22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2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.75">
      <c r="A8" s="1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>
      <c r="A9" s="217" t="s">
        <v>0</v>
      </c>
      <c r="B9" s="217" t="s">
        <v>3</v>
      </c>
      <c r="C9" s="218" t="s">
        <v>4</v>
      </c>
      <c r="D9" s="218"/>
      <c r="E9" s="218"/>
      <c r="F9" s="218"/>
      <c r="H9" s="218" t="s">
        <v>5</v>
      </c>
      <c r="I9" s="218"/>
      <c r="J9" s="218"/>
      <c r="K9" s="218"/>
      <c r="L9" s="218"/>
    </row>
    <row r="10" spans="1:12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H10" s="151" t="s">
        <v>10</v>
      </c>
      <c r="I10" s="151" t="s">
        <v>11</v>
      </c>
      <c r="J10" s="152" t="s">
        <v>12</v>
      </c>
      <c r="K10" s="151" t="s">
        <v>20</v>
      </c>
      <c r="L10" s="152" t="s">
        <v>9</v>
      </c>
    </row>
    <row r="11" spans="1:12" s="23" customFormat="1">
      <c r="A11" s="153" t="s">
        <v>918</v>
      </c>
      <c r="B11" s="153" t="s">
        <v>919</v>
      </c>
      <c r="C11" s="54">
        <v>64843.98</v>
      </c>
      <c r="D11" s="54">
        <v>16000</v>
      </c>
      <c r="E11" s="54">
        <v>0</v>
      </c>
      <c r="F11" s="54">
        <f>SUM(C11:E11)</f>
        <v>80843.98000000001</v>
      </c>
      <c r="G11" s="39"/>
      <c r="H11" s="54">
        <v>21614.66</v>
      </c>
      <c r="I11" s="54">
        <v>10807.33</v>
      </c>
      <c r="J11" s="54">
        <v>107791.97333333336</v>
      </c>
      <c r="K11" s="54">
        <v>0</v>
      </c>
      <c r="L11" s="157">
        <f>SUM(H11:K11)</f>
        <v>140213.96333333335</v>
      </c>
    </row>
    <row r="12" spans="1:12" s="23" customFormat="1">
      <c r="A12" s="45" t="s">
        <v>480</v>
      </c>
      <c r="B12" s="45" t="s">
        <v>920</v>
      </c>
      <c r="C12" s="56">
        <v>49386.5</v>
      </c>
      <c r="D12" s="56">
        <v>8000</v>
      </c>
      <c r="E12" s="56">
        <v>0</v>
      </c>
      <c r="F12" s="56">
        <f t="shared" ref="F12:F13" si="0">SUM(C12:E12)</f>
        <v>57386.5</v>
      </c>
      <c r="G12" s="39"/>
      <c r="H12" s="56">
        <v>16462.166666666668</v>
      </c>
      <c r="I12" s="56">
        <v>8231.0833333333339</v>
      </c>
      <c r="J12" s="56">
        <v>65848.666666666672</v>
      </c>
      <c r="K12" s="56">
        <v>0</v>
      </c>
      <c r="L12" s="63">
        <f t="shared" ref="L12" si="1">SUM(H12:K12)</f>
        <v>90541.916666666672</v>
      </c>
    </row>
    <row r="13" spans="1:12" s="23" customFormat="1">
      <c r="A13" s="45" t="s">
        <v>484</v>
      </c>
      <c r="B13" s="45" t="s">
        <v>921</v>
      </c>
      <c r="C13" s="56">
        <v>24327.14</v>
      </c>
      <c r="D13" s="56">
        <v>4000</v>
      </c>
      <c r="E13" s="56">
        <v>0</v>
      </c>
      <c r="F13" s="56">
        <f t="shared" si="0"/>
        <v>28327.14</v>
      </c>
      <c r="G13" s="39"/>
      <c r="H13" s="56">
        <v>8109.0466666666671</v>
      </c>
      <c r="I13" s="56">
        <v>4054.5233333333335</v>
      </c>
      <c r="J13" s="56">
        <v>32436.186666666668</v>
      </c>
      <c r="K13" s="56">
        <v>0</v>
      </c>
      <c r="L13" s="63">
        <f>SUM(H13:K13)</f>
        <v>44599.756666666668</v>
      </c>
    </row>
    <row r="14" spans="1:12" ht="15.75">
      <c r="A14" s="2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>
      <c r="A15" s="30" t="s">
        <v>43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217" t="s">
        <v>0</v>
      </c>
      <c r="B16" s="217" t="s">
        <v>3</v>
      </c>
      <c r="C16" s="218" t="s">
        <v>4</v>
      </c>
      <c r="D16" s="218"/>
      <c r="E16" s="218"/>
      <c r="F16" s="218"/>
      <c r="H16" s="218" t="s">
        <v>5</v>
      </c>
      <c r="I16" s="218"/>
      <c r="J16" s="218"/>
      <c r="K16" s="218"/>
      <c r="L16" s="218"/>
    </row>
    <row r="17" spans="1:12" ht="22.5">
      <c r="A17" s="217"/>
      <c r="B17" s="217"/>
      <c r="C17" s="152" t="s">
        <v>6</v>
      </c>
      <c r="D17" s="152" t="s">
        <v>7</v>
      </c>
      <c r="E17" s="152" t="s">
        <v>8</v>
      </c>
      <c r="F17" s="152" t="s">
        <v>9</v>
      </c>
      <c r="H17" s="151" t="s">
        <v>10</v>
      </c>
      <c r="I17" s="151" t="s">
        <v>11</v>
      </c>
      <c r="J17" s="152" t="s">
        <v>12</v>
      </c>
      <c r="K17" s="151" t="s">
        <v>20</v>
      </c>
      <c r="L17" s="152" t="s">
        <v>9</v>
      </c>
    </row>
    <row r="18" spans="1:12" s="33" customFormat="1">
      <c r="A18" s="153" t="s">
        <v>922</v>
      </c>
      <c r="B18" s="153" t="s">
        <v>923</v>
      </c>
      <c r="C18" s="54">
        <v>7056.7520000000004</v>
      </c>
      <c r="D18" s="54">
        <v>0</v>
      </c>
      <c r="E18" s="54">
        <v>975</v>
      </c>
      <c r="F18" s="54">
        <f>C18+D18</f>
        <v>7056.7520000000004</v>
      </c>
      <c r="G18" s="39"/>
      <c r="H18" s="54">
        <v>2352.2506666666668</v>
      </c>
      <c r="I18" s="54">
        <v>1176.1253333333334</v>
      </c>
      <c r="J18" s="54">
        <v>11761.253333333334</v>
      </c>
      <c r="K18" s="54">
        <v>0</v>
      </c>
      <c r="L18" s="157">
        <f>SUM(H18:K18)</f>
        <v>15289.629333333334</v>
      </c>
    </row>
    <row r="19" spans="1:12" s="33" customFormat="1">
      <c r="A19" s="45" t="s">
        <v>924</v>
      </c>
      <c r="B19" s="45" t="s">
        <v>925</v>
      </c>
      <c r="C19" s="56">
        <v>12966.5</v>
      </c>
      <c r="D19" s="56">
        <v>0</v>
      </c>
      <c r="E19" s="56">
        <v>975</v>
      </c>
      <c r="F19" s="56">
        <f t="shared" ref="F19:F82" si="2">C19+D19</f>
        <v>12966.5</v>
      </c>
      <c r="G19" s="39"/>
      <c r="H19" s="56">
        <v>4322.1666666666661</v>
      </c>
      <c r="I19" s="56">
        <v>2161.083333333333</v>
      </c>
      <c r="J19" s="56">
        <v>21610.833333333332</v>
      </c>
      <c r="K19" s="56">
        <v>0</v>
      </c>
      <c r="L19" s="63">
        <f t="shared" ref="L19:L82" si="3">SUM(H19:K19)</f>
        <v>28094.083333333332</v>
      </c>
    </row>
    <row r="20" spans="1:12" s="33" customFormat="1">
      <c r="A20" s="45" t="s">
        <v>492</v>
      </c>
      <c r="B20" s="45" t="s">
        <v>925</v>
      </c>
      <c r="C20" s="56">
        <v>11148.42</v>
      </c>
      <c r="D20" s="56">
        <v>0</v>
      </c>
      <c r="E20" s="56">
        <v>975</v>
      </c>
      <c r="F20" s="56">
        <f t="shared" si="2"/>
        <v>11148.42</v>
      </c>
      <c r="G20" s="39"/>
      <c r="H20" s="56">
        <v>3716.14</v>
      </c>
      <c r="I20" s="56">
        <v>1858.07</v>
      </c>
      <c r="J20" s="56">
        <v>18580.699999999997</v>
      </c>
      <c r="K20" s="56">
        <v>0</v>
      </c>
      <c r="L20" s="63">
        <f t="shared" si="3"/>
        <v>24154.909999999996</v>
      </c>
    </row>
    <row r="21" spans="1:12" s="33" customFormat="1">
      <c r="A21" s="45" t="s">
        <v>926</v>
      </c>
      <c r="B21" s="45" t="s">
        <v>927</v>
      </c>
      <c r="C21" s="56">
        <v>9165.86</v>
      </c>
      <c r="D21" s="56">
        <v>0</v>
      </c>
      <c r="E21" s="56">
        <v>975</v>
      </c>
      <c r="F21" s="56">
        <f t="shared" si="2"/>
        <v>9165.86</v>
      </c>
      <c r="G21" s="39"/>
      <c r="H21" s="56">
        <v>3055.2866666666669</v>
      </c>
      <c r="I21" s="56">
        <v>1527.6433333333334</v>
      </c>
      <c r="J21" s="56">
        <v>15276.4333333333</v>
      </c>
      <c r="K21" s="56">
        <v>0</v>
      </c>
      <c r="L21" s="63">
        <f t="shared" si="3"/>
        <v>19859.363333333298</v>
      </c>
    </row>
    <row r="22" spans="1:12" s="33" customFormat="1">
      <c r="A22" s="45" t="s">
        <v>34</v>
      </c>
      <c r="B22" s="45" t="s">
        <v>927</v>
      </c>
      <c r="C22" s="56">
        <v>8502.1688075355014</v>
      </c>
      <c r="D22" s="56">
        <v>0</v>
      </c>
      <c r="E22" s="56">
        <v>975</v>
      </c>
      <c r="F22" s="56">
        <f t="shared" si="2"/>
        <v>8502.1688075355014</v>
      </c>
      <c r="G22" s="39"/>
      <c r="H22" s="56">
        <v>2834.0562691785003</v>
      </c>
      <c r="I22" s="56">
        <v>1417.0281345892502</v>
      </c>
      <c r="J22" s="56">
        <v>14170.281345892503</v>
      </c>
      <c r="K22" s="56">
        <v>0</v>
      </c>
      <c r="L22" s="63">
        <f t="shared" si="3"/>
        <v>18421.365749660254</v>
      </c>
    </row>
    <row r="23" spans="1:12" s="33" customFormat="1">
      <c r="A23" s="45" t="s">
        <v>928</v>
      </c>
      <c r="B23" s="45" t="s">
        <v>927</v>
      </c>
      <c r="C23" s="56">
        <v>7568.4270262848004</v>
      </c>
      <c r="D23" s="56">
        <v>0</v>
      </c>
      <c r="E23" s="56">
        <v>975</v>
      </c>
      <c r="F23" s="56">
        <f t="shared" si="2"/>
        <v>7568.4270262848004</v>
      </c>
      <c r="G23" s="39"/>
      <c r="H23" s="56">
        <v>2522.8090087616001</v>
      </c>
      <c r="I23" s="56">
        <v>1261.4045043808001</v>
      </c>
      <c r="J23" s="56">
        <v>12614.045043808001</v>
      </c>
      <c r="K23" s="56">
        <v>0</v>
      </c>
      <c r="L23" s="63">
        <f t="shared" si="3"/>
        <v>16398.258556950401</v>
      </c>
    </row>
    <row r="24" spans="1:12" s="33" customFormat="1">
      <c r="A24" s="45" t="s">
        <v>929</v>
      </c>
      <c r="B24" s="45" t="s">
        <v>930</v>
      </c>
      <c r="C24" s="56">
        <v>7325.84</v>
      </c>
      <c r="D24" s="56">
        <v>0</v>
      </c>
      <c r="E24" s="56">
        <v>975</v>
      </c>
      <c r="F24" s="56">
        <f t="shared" si="2"/>
        <v>7325.84</v>
      </c>
      <c r="G24" s="39"/>
      <c r="H24" s="56">
        <v>2441.9466666666667</v>
      </c>
      <c r="I24" s="56">
        <v>1220.9733333333334</v>
      </c>
      <c r="J24" s="56">
        <v>12209.733333333334</v>
      </c>
      <c r="K24" s="56">
        <v>0</v>
      </c>
      <c r="L24" s="63">
        <f t="shared" si="3"/>
        <v>15872.653333333334</v>
      </c>
    </row>
    <row r="25" spans="1:12" s="33" customFormat="1">
      <c r="A25" s="45" t="s">
        <v>908</v>
      </c>
      <c r="B25" s="45" t="s">
        <v>931</v>
      </c>
      <c r="C25" s="56">
        <v>6894.5338300999683</v>
      </c>
      <c r="D25" s="56">
        <v>0</v>
      </c>
      <c r="E25" s="56">
        <v>975</v>
      </c>
      <c r="F25" s="56">
        <f t="shared" si="2"/>
        <v>6894.5338300999683</v>
      </c>
      <c r="G25" s="39"/>
      <c r="H25" s="56">
        <v>2298.1779433666561</v>
      </c>
      <c r="I25" s="56">
        <v>1149.0889716833281</v>
      </c>
      <c r="J25" s="56">
        <v>11490.889716833281</v>
      </c>
      <c r="K25" s="56">
        <v>0</v>
      </c>
      <c r="L25" s="63">
        <f t="shared" si="3"/>
        <v>14938.156631883265</v>
      </c>
    </row>
    <row r="26" spans="1:12" s="33" customFormat="1">
      <c r="A26" s="45" t="s">
        <v>932</v>
      </c>
      <c r="B26" s="45" t="s">
        <v>927</v>
      </c>
      <c r="C26" s="56">
        <v>8887.94</v>
      </c>
      <c r="D26" s="56">
        <v>0</v>
      </c>
      <c r="E26" s="56">
        <v>975</v>
      </c>
      <c r="F26" s="56">
        <f t="shared" si="2"/>
        <v>8887.94</v>
      </c>
      <c r="G26" s="39"/>
      <c r="H26" s="56">
        <v>2962.646666666667</v>
      </c>
      <c r="I26" s="56">
        <v>1481.3233333333335</v>
      </c>
      <c r="J26" s="56">
        <v>14813.233333333335</v>
      </c>
      <c r="K26" s="56">
        <v>0</v>
      </c>
      <c r="L26" s="63">
        <f t="shared" si="3"/>
        <v>19257.203333333335</v>
      </c>
    </row>
    <row r="27" spans="1:12" s="33" customFormat="1">
      <c r="A27" s="45" t="s">
        <v>933</v>
      </c>
      <c r="B27" s="45" t="s">
        <v>927</v>
      </c>
      <c r="C27" s="56">
        <v>11148.42</v>
      </c>
      <c r="D27" s="56">
        <v>0</v>
      </c>
      <c r="E27" s="56">
        <v>975</v>
      </c>
      <c r="F27" s="56">
        <f t="shared" si="2"/>
        <v>11148.42</v>
      </c>
      <c r="G27" s="39"/>
      <c r="H27" s="56">
        <v>3716.14</v>
      </c>
      <c r="I27" s="56">
        <v>1858.07</v>
      </c>
      <c r="J27" s="56">
        <v>18580.699999999997</v>
      </c>
      <c r="K27" s="56">
        <v>0</v>
      </c>
      <c r="L27" s="63">
        <f t="shared" si="3"/>
        <v>24154.909999999996</v>
      </c>
    </row>
    <row r="28" spans="1:12" s="33" customFormat="1">
      <c r="A28" s="45" t="s">
        <v>934</v>
      </c>
      <c r="B28" s="45" t="s">
        <v>927</v>
      </c>
      <c r="C28" s="56">
        <v>12966.5</v>
      </c>
      <c r="D28" s="56">
        <v>0</v>
      </c>
      <c r="E28" s="56">
        <v>975</v>
      </c>
      <c r="F28" s="56">
        <f t="shared" si="2"/>
        <v>12966.5</v>
      </c>
      <c r="G28" s="39"/>
      <c r="H28" s="56">
        <v>4322.1666666666661</v>
      </c>
      <c r="I28" s="56">
        <v>2161.083333333333</v>
      </c>
      <c r="J28" s="56">
        <v>21610.833333333332</v>
      </c>
      <c r="K28" s="56">
        <v>0</v>
      </c>
      <c r="L28" s="63">
        <f t="shared" si="3"/>
        <v>28094.083333333332</v>
      </c>
    </row>
    <row r="29" spans="1:12" s="33" customFormat="1">
      <c r="A29" s="45" t="s">
        <v>935</v>
      </c>
      <c r="B29" s="45" t="s">
        <v>927</v>
      </c>
      <c r="C29" s="56">
        <v>16982.64</v>
      </c>
      <c r="D29" s="56">
        <v>0</v>
      </c>
      <c r="E29" s="56">
        <v>975</v>
      </c>
      <c r="F29" s="56">
        <f t="shared" si="2"/>
        <v>16982.64</v>
      </c>
      <c r="G29" s="39"/>
      <c r="H29" s="56">
        <v>5660.8799999999992</v>
      </c>
      <c r="I29" s="56">
        <v>2830.4399999999996</v>
      </c>
      <c r="J29" s="56">
        <v>28304.399999999998</v>
      </c>
      <c r="K29" s="56">
        <v>0</v>
      </c>
      <c r="L29" s="63">
        <f t="shared" si="3"/>
        <v>36795.72</v>
      </c>
    </row>
    <row r="30" spans="1:12" s="33" customFormat="1">
      <c r="A30" s="45" t="s">
        <v>936</v>
      </c>
      <c r="B30" s="45" t="s">
        <v>937</v>
      </c>
      <c r="C30" s="56">
        <v>6045.04</v>
      </c>
      <c r="D30" s="56">
        <v>0</v>
      </c>
      <c r="E30" s="56">
        <v>975</v>
      </c>
      <c r="F30" s="56">
        <f t="shared" si="2"/>
        <v>6045.04</v>
      </c>
      <c r="G30" s="39"/>
      <c r="H30" s="56">
        <v>2015.0133333333333</v>
      </c>
      <c r="I30" s="56">
        <v>1007.5066666666667</v>
      </c>
      <c r="J30" s="56">
        <v>10075.066666666666</v>
      </c>
      <c r="K30" s="56">
        <v>0</v>
      </c>
      <c r="L30" s="63">
        <f t="shared" si="3"/>
        <v>13097.586666666666</v>
      </c>
    </row>
    <row r="31" spans="1:12" s="33" customFormat="1">
      <c r="A31" s="45" t="s">
        <v>938</v>
      </c>
      <c r="B31" s="45" t="s">
        <v>925</v>
      </c>
      <c r="C31" s="56">
        <v>16982.641829048251</v>
      </c>
      <c r="D31" s="56">
        <v>0</v>
      </c>
      <c r="E31" s="56">
        <v>975</v>
      </c>
      <c r="F31" s="56">
        <f t="shared" si="2"/>
        <v>16982.641829048251</v>
      </c>
      <c r="G31" s="39"/>
      <c r="H31" s="56">
        <v>5660.8806096827502</v>
      </c>
      <c r="I31" s="56">
        <v>2830.4403048413751</v>
      </c>
      <c r="J31" s="56">
        <v>28304.403048413751</v>
      </c>
      <c r="K31" s="56">
        <v>0</v>
      </c>
      <c r="L31" s="63">
        <f t="shared" si="3"/>
        <v>36795.723962937875</v>
      </c>
    </row>
    <row r="32" spans="1:12" s="33" customFormat="1">
      <c r="A32" s="45" t="s">
        <v>939</v>
      </c>
      <c r="B32" s="45" t="s">
        <v>925</v>
      </c>
      <c r="C32" s="56">
        <v>14953.596931292999</v>
      </c>
      <c r="D32" s="56">
        <v>0</v>
      </c>
      <c r="E32" s="56">
        <v>975</v>
      </c>
      <c r="F32" s="56">
        <f t="shared" si="2"/>
        <v>14953.596931292999</v>
      </c>
      <c r="G32" s="39"/>
      <c r="H32" s="56">
        <v>4984.5323104309991</v>
      </c>
      <c r="I32" s="56">
        <v>2492.2661552154996</v>
      </c>
      <c r="J32" s="56">
        <v>24922.661552154997</v>
      </c>
      <c r="K32" s="56">
        <v>0</v>
      </c>
      <c r="L32" s="63">
        <f t="shared" si="3"/>
        <v>32399.460017801495</v>
      </c>
    </row>
    <row r="33" spans="1:12" s="33" customFormat="1">
      <c r="A33" s="45" t="s">
        <v>940</v>
      </c>
      <c r="B33" s="45" t="s">
        <v>925</v>
      </c>
      <c r="C33" s="56">
        <v>14760.06</v>
      </c>
      <c r="D33" s="56">
        <v>0</v>
      </c>
      <c r="E33" s="56">
        <v>975</v>
      </c>
      <c r="F33" s="56">
        <f t="shared" si="2"/>
        <v>14760.06</v>
      </c>
      <c r="G33" s="39"/>
      <c r="H33" s="56">
        <v>4920.0200000000004</v>
      </c>
      <c r="I33" s="56">
        <v>2460.0100000000002</v>
      </c>
      <c r="J33" s="56">
        <v>24600.100000000002</v>
      </c>
      <c r="K33" s="56">
        <v>0</v>
      </c>
      <c r="L33" s="63">
        <f t="shared" si="3"/>
        <v>31980.130000000005</v>
      </c>
    </row>
    <row r="34" spans="1:12" s="33" customFormat="1">
      <c r="A34" s="45" t="s">
        <v>941</v>
      </c>
      <c r="B34" s="45" t="s">
        <v>925</v>
      </c>
      <c r="C34" s="56">
        <v>17258.5661334</v>
      </c>
      <c r="D34" s="56">
        <v>4000</v>
      </c>
      <c r="E34" s="56">
        <v>975</v>
      </c>
      <c r="F34" s="56">
        <f t="shared" si="2"/>
        <v>21258.5661334</v>
      </c>
      <c r="G34" s="39"/>
      <c r="H34" s="56">
        <v>5752.8553778000005</v>
      </c>
      <c r="I34" s="56">
        <v>2876.4276889000002</v>
      </c>
      <c r="J34" s="56">
        <v>28764.276889000001</v>
      </c>
      <c r="K34" s="56">
        <v>0</v>
      </c>
      <c r="L34" s="63">
        <f t="shared" si="3"/>
        <v>37393.559955700002</v>
      </c>
    </row>
    <row r="35" spans="1:12" s="33" customFormat="1">
      <c r="A35" s="45" t="s">
        <v>942</v>
      </c>
      <c r="B35" s="45" t="s">
        <v>943</v>
      </c>
      <c r="C35" s="56">
        <v>16982.64</v>
      </c>
      <c r="D35" s="56">
        <v>1800</v>
      </c>
      <c r="E35" s="56">
        <v>975</v>
      </c>
      <c r="F35" s="56">
        <f t="shared" si="2"/>
        <v>18782.64</v>
      </c>
      <c r="G35" s="39"/>
      <c r="H35" s="56">
        <v>5660.8799999999992</v>
      </c>
      <c r="I35" s="56">
        <v>2830.4399999999996</v>
      </c>
      <c r="J35" s="56">
        <v>31304.399999999998</v>
      </c>
      <c r="K35" s="56">
        <v>0</v>
      </c>
      <c r="L35" s="63">
        <f t="shared" si="3"/>
        <v>39795.72</v>
      </c>
    </row>
    <row r="36" spans="1:12" s="33" customFormat="1">
      <c r="A36" s="45" t="s">
        <v>944</v>
      </c>
      <c r="B36" s="45" t="s">
        <v>945</v>
      </c>
      <c r="C36" s="56">
        <v>14760.06</v>
      </c>
      <c r="D36" s="56">
        <v>0</v>
      </c>
      <c r="E36" s="56">
        <v>975</v>
      </c>
      <c r="F36" s="56">
        <f t="shared" si="2"/>
        <v>14760.06</v>
      </c>
      <c r="G36" s="39"/>
      <c r="H36" s="56">
        <v>4920.0200000000004</v>
      </c>
      <c r="I36" s="56">
        <v>2460.0100000000002</v>
      </c>
      <c r="J36" s="56">
        <v>24600.1</v>
      </c>
      <c r="K36" s="56">
        <v>0</v>
      </c>
      <c r="L36" s="63">
        <f t="shared" si="3"/>
        <v>31980.129999999997</v>
      </c>
    </row>
    <row r="37" spans="1:12" s="33" customFormat="1">
      <c r="A37" s="45" t="s">
        <v>946</v>
      </c>
      <c r="B37" s="45" t="s">
        <v>947</v>
      </c>
      <c r="C37" s="56">
        <v>5573.2319999999991</v>
      </c>
      <c r="D37" s="56">
        <v>0</v>
      </c>
      <c r="E37" s="56">
        <v>975</v>
      </c>
      <c r="F37" s="56">
        <f t="shared" si="2"/>
        <v>5573.2319999999991</v>
      </c>
      <c r="G37" s="39"/>
      <c r="H37" s="56">
        <v>1857.7439999999997</v>
      </c>
      <c r="I37" s="56">
        <v>928.87199999999984</v>
      </c>
      <c r="J37" s="56">
        <v>9288.7199999999975</v>
      </c>
      <c r="K37" s="56">
        <v>0</v>
      </c>
      <c r="L37" s="63">
        <f t="shared" si="3"/>
        <v>12075.335999999998</v>
      </c>
    </row>
    <row r="38" spans="1:12" s="33" customFormat="1">
      <c r="A38" s="45" t="s">
        <v>948</v>
      </c>
      <c r="B38" s="45" t="s">
        <v>949</v>
      </c>
      <c r="C38" s="56">
        <v>5549.5199999999995</v>
      </c>
      <c r="D38" s="56">
        <v>1000.0297142857141</v>
      </c>
      <c r="E38" s="56">
        <v>975</v>
      </c>
      <c r="F38" s="56">
        <f t="shared" si="2"/>
        <v>6549.5497142857139</v>
      </c>
      <c r="G38" s="39"/>
      <c r="H38" s="56">
        <v>1849.8399999999997</v>
      </c>
      <c r="I38" s="56">
        <v>924.91999999999985</v>
      </c>
      <c r="J38" s="56">
        <v>9249.1999999999989</v>
      </c>
      <c r="K38" s="56">
        <v>0</v>
      </c>
      <c r="L38" s="63">
        <f t="shared" si="3"/>
        <v>12023.96</v>
      </c>
    </row>
    <row r="39" spans="1:12" s="33" customFormat="1">
      <c r="A39" s="45" t="s">
        <v>950</v>
      </c>
      <c r="B39" s="45" t="s">
        <v>951</v>
      </c>
      <c r="C39" s="56">
        <v>6254.1919999999991</v>
      </c>
      <c r="D39" s="56">
        <v>434.29</v>
      </c>
      <c r="E39" s="56">
        <v>975</v>
      </c>
      <c r="F39" s="56">
        <f t="shared" si="2"/>
        <v>6688.4819999999991</v>
      </c>
      <c r="G39" s="39"/>
      <c r="H39" s="56">
        <v>2084.7306666666664</v>
      </c>
      <c r="I39" s="56">
        <v>1042.3653333333332</v>
      </c>
      <c r="J39" s="56">
        <v>10423.653333333332</v>
      </c>
      <c r="K39" s="56">
        <v>0</v>
      </c>
      <c r="L39" s="63">
        <f t="shared" si="3"/>
        <v>13550.749333333331</v>
      </c>
    </row>
    <row r="40" spans="1:12" s="33" customFormat="1">
      <c r="A40" s="45" t="s">
        <v>952</v>
      </c>
      <c r="B40" s="45" t="s">
        <v>953</v>
      </c>
      <c r="C40" s="56">
        <v>5704.2560000000003</v>
      </c>
      <c r="D40" s="56">
        <v>434.29</v>
      </c>
      <c r="E40" s="56">
        <v>975</v>
      </c>
      <c r="F40" s="56">
        <f t="shared" si="2"/>
        <v>6138.5460000000003</v>
      </c>
      <c r="G40" s="39"/>
      <c r="H40" s="56">
        <v>1901.4186666666669</v>
      </c>
      <c r="I40" s="56">
        <v>950.70933333333346</v>
      </c>
      <c r="J40" s="56">
        <v>10230.91</v>
      </c>
      <c r="K40" s="56">
        <v>0</v>
      </c>
      <c r="L40" s="63">
        <f t="shared" si="3"/>
        <v>13083.038</v>
      </c>
    </row>
    <row r="41" spans="1:12" s="33" customFormat="1">
      <c r="A41" s="45" t="s">
        <v>954</v>
      </c>
      <c r="B41" s="45" t="s">
        <v>955</v>
      </c>
      <c r="C41" s="56">
        <v>5797.8879999999999</v>
      </c>
      <c r="D41" s="56">
        <v>0</v>
      </c>
      <c r="E41" s="56">
        <v>975</v>
      </c>
      <c r="F41" s="56">
        <f t="shared" si="2"/>
        <v>5797.8879999999999</v>
      </c>
      <c r="G41" s="39"/>
      <c r="H41" s="56">
        <v>1932.6293333333333</v>
      </c>
      <c r="I41" s="56">
        <v>966.31466666666665</v>
      </c>
      <c r="J41" s="56">
        <v>9663.1466666666674</v>
      </c>
      <c r="K41" s="56">
        <v>0</v>
      </c>
      <c r="L41" s="63">
        <f t="shared" si="3"/>
        <v>12562.090666666667</v>
      </c>
    </row>
    <row r="42" spans="1:12" s="33" customFormat="1">
      <c r="A42" s="45" t="s">
        <v>956</v>
      </c>
      <c r="B42" s="45" t="s">
        <v>957</v>
      </c>
      <c r="C42" s="56">
        <v>6052.6399999999994</v>
      </c>
      <c r="D42" s="56">
        <v>1640.77</v>
      </c>
      <c r="E42" s="56">
        <v>975</v>
      </c>
      <c r="F42" s="56">
        <f t="shared" si="2"/>
        <v>7693.41</v>
      </c>
      <c r="G42" s="39"/>
      <c r="H42" s="56">
        <v>2017.5466666666666</v>
      </c>
      <c r="I42" s="56">
        <v>1008.7733333333333</v>
      </c>
      <c r="J42" s="56">
        <v>12822.35</v>
      </c>
      <c r="K42" s="56">
        <v>0</v>
      </c>
      <c r="L42" s="63">
        <f t="shared" si="3"/>
        <v>15848.67</v>
      </c>
    </row>
    <row r="43" spans="1:12" s="33" customFormat="1">
      <c r="A43" s="45" t="s">
        <v>958</v>
      </c>
      <c r="B43" s="45" t="s">
        <v>959</v>
      </c>
      <c r="C43" s="56">
        <v>7891.536000000001</v>
      </c>
      <c r="D43" s="56">
        <v>3758.72</v>
      </c>
      <c r="E43" s="56">
        <v>975</v>
      </c>
      <c r="F43" s="56">
        <f t="shared" si="2"/>
        <v>11650.256000000001</v>
      </c>
      <c r="G43" s="39"/>
      <c r="H43" s="56">
        <v>2630.5120000000006</v>
      </c>
      <c r="I43" s="56">
        <v>1315.2560000000003</v>
      </c>
      <c r="J43" s="56">
        <v>13152.560000000003</v>
      </c>
      <c r="K43" s="56">
        <v>0</v>
      </c>
      <c r="L43" s="63">
        <f t="shared" si="3"/>
        <v>17098.328000000005</v>
      </c>
    </row>
    <row r="44" spans="1:12" s="33" customFormat="1">
      <c r="A44" s="45" t="s">
        <v>960</v>
      </c>
      <c r="B44" s="45" t="s">
        <v>961</v>
      </c>
      <c r="C44" s="56">
        <v>12004.199999999999</v>
      </c>
      <c r="D44" s="56">
        <v>0</v>
      </c>
      <c r="E44" s="56">
        <v>975</v>
      </c>
      <c r="F44" s="56">
        <f t="shared" si="2"/>
        <v>12004.199999999999</v>
      </c>
      <c r="G44" s="39"/>
      <c r="H44" s="56">
        <v>4001.3999999999996</v>
      </c>
      <c r="I44" s="56">
        <v>2000.6999999999998</v>
      </c>
      <c r="J44" s="56">
        <v>20007</v>
      </c>
      <c r="K44" s="56">
        <v>0</v>
      </c>
      <c r="L44" s="63">
        <f t="shared" si="3"/>
        <v>26009.1</v>
      </c>
    </row>
    <row r="45" spans="1:12" s="33" customFormat="1">
      <c r="A45" s="45" t="s">
        <v>962</v>
      </c>
      <c r="B45" s="45" t="s">
        <v>963</v>
      </c>
      <c r="C45" s="56">
        <v>7126.6719999999996</v>
      </c>
      <c r="D45" s="56">
        <v>1085.71</v>
      </c>
      <c r="E45" s="56">
        <v>975</v>
      </c>
      <c r="F45" s="56">
        <f t="shared" si="2"/>
        <v>8212.3819999999996</v>
      </c>
      <c r="G45" s="39"/>
      <c r="H45" s="56">
        <v>2375.5573333333332</v>
      </c>
      <c r="I45" s="56">
        <v>1187.7786666666666</v>
      </c>
      <c r="J45" s="56">
        <v>13687.303333333333</v>
      </c>
      <c r="K45" s="56">
        <v>0</v>
      </c>
      <c r="L45" s="63">
        <f t="shared" si="3"/>
        <v>17250.639333333333</v>
      </c>
    </row>
    <row r="46" spans="1:12" s="33" customFormat="1">
      <c r="A46" s="45" t="s">
        <v>964</v>
      </c>
      <c r="B46" s="45" t="s">
        <v>965</v>
      </c>
      <c r="C46" s="56">
        <v>5353.1359999999995</v>
      </c>
      <c r="D46" s="56">
        <v>0</v>
      </c>
      <c r="E46" s="56">
        <v>975</v>
      </c>
      <c r="F46" s="56">
        <f t="shared" si="2"/>
        <v>5353.1359999999995</v>
      </c>
      <c r="G46" s="39"/>
      <c r="H46" s="56">
        <v>1784.3786666666665</v>
      </c>
      <c r="I46" s="56">
        <v>892.18933333333325</v>
      </c>
      <c r="J46" s="56">
        <v>8921.8933333333334</v>
      </c>
      <c r="K46" s="56">
        <v>0</v>
      </c>
      <c r="L46" s="63">
        <f t="shared" si="3"/>
        <v>11598.461333333333</v>
      </c>
    </row>
    <row r="47" spans="1:12" s="33" customFormat="1">
      <c r="A47" s="45" t="s">
        <v>966</v>
      </c>
      <c r="B47" s="45" t="s">
        <v>967</v>
      </c>
      <c r="C47" s="56">
        <v>6691.3439999999991</v>
      </c>
      <c r="D47" s="56">
        <v>0</v>
      </c>
      <c r="E47" s="56">
        <v>975</v>
      </c>
      <c r="F47" s="56">
        <f t="shared" si="2"/>
        <v>6691.3439999999991</v>
      </c>
      <c r="G47" s="39"/>
      <c r="H47" s="56">
        <v>2230.4479999999999</v>
      </c>
      <c r="I47" s="56">
        <v>1115.2239999999999</v>
      </c>
      <c r="J47" s="56">
        <v>11152.24</v>
      </c>
      <c r="K47" s="56">
        <v>0</v>
      </c>
      <c r="L47" s="63">
        <f t="shared" si="3"/>
        <v>14497.912</v>
      </c>
    </row>
    <row r="48" spans="1:12" s="33" customFormat="1">
      <c r="A48" s="45" t="s">
        <v>968</v>
      </c>
      <c r="B48" s="45" t="s">
        <v>969</v>
      </c>
      <c r="C48" s="56">
        <v>4496.16</v>
      </c>
      <c r="D48" s="56">
        <v>0</v>
      </c>
      <c r="E48" s="56">
        <v>975</v>
      </c>
      <c r="F48" s="56">
        <f t="shared" si="2"/>
        <v>4496.16</v>
      </c>
      <c r="G48" s="39"/>
      <c r="H48" s="56">
        <v>1498.7199999999998</v>
      </c>
      <c r="I48" s="56">
        <v>749.3599999999999</v>
      </c>
      <c r="J48" s="56">
        <v>7493.5999999999995</v>
      </c>
      <c r="K48" s="56">
        <v>0</v>
      </c>
      <c r="L48" s="63">
        <f t="shared" si="3"/>
        <v>9741.68</v>
      </c>
    </row>
    <row r="49" spans="1:12" s="33" customFormat="1">
      <c r="A49" s="45" t="s">
        <v>970</v>
      </c>
      <c r="B49" s="45" t="s">
        <v>969</v>
      </c>
      <c r="C49" s="56">
        <v>4504.0639999999994</v>
      </c>
      <c r="D49" s="56">
        <v>0</v>
      </c>
      <c r="E49" s="56">
        <v>975</v>
      </c>
      <c r="F49" s="56">
        <f t="shared" si="2"/>
        <v>4504.0639999999994</v>
      </c>
      <c r="G49" s="39"/>
      <c r="H49" s="56">
        <v>1501.3546666666664</v>
      </c>
      <c r="I49" s="56">
        <v>750.67733333333319</v>
      </c>
      <c r="J49" s="56">
        <v>7506.7733333333326</v>
      </c>
      <c r="K49" s="56">
        <v>0</v>
      </c>
      <c r="L49" s="63">
        <f t="shared" si="3"/>
        <v>9758.8053333333319</v>
      </c>
    </row>
    <row r="50" spans="1:12" s="33" customFormat="1">
      <c r="A50" s="45" t="s">
        <v>971</v>
      </c>
      <c r="B50" s="45" t="s">
        <v>972</v>
      </c>
      <c r="C50" s="56">
        <v>4504.0639999999994</v>
      </c>
      <c r="D50" s="56">
        <v>434.29</v>
      </c>
      <c r="E50" s="56">
        <v>975</v>
      </c>
      <c r="F50" s="56">
        <f t="shared" si="2"/>
        <v>4938.3539999999994</v>
      </c>
      <c r="G50" s="39"/>
      <c r="H50" s="56">
        <v>1501.3546666666664</v>
      </c>
      <c r="I50" s="56">
        <v>750.67733333333319</v>
      </c>
      <c r="J50" s="56">
        <v>7506.7733333333326</v>
      </c>
      <c r="K50" s="56">
        <v>0</v>
      </c>
      <c r="L50" s="63">
        <f t="shared" si="3"/>
        <v>9758.8053333333319</v>
      </c>
    </row>
    <row r="51" spans="1:12" s="33" customFormat="1">
      <c r="A51" s="45" t="s">
        <v>973</v>
      </c>
      <c r="B51" s="45" t="s">
        <v>974</v>
      </c>
      <c r="C51" s="56">
        <v>5753.808</v>
      </c>
      <c r="D51" s="56">
        <v>0</v>
      </c>
      <c r="E51" s="56">
        <v>975</v>
      </c>
      <c r="F51" s="56">
        <f t="shared" si="2"/>
        <v>5753.808</v>
      </c>
      <c r="G51" s="39"/>
      <c r="H51" s="56">
        <v>1917.9359999999999</v>
      </c>
      <c r="I51" s="56">
        <v>958.96799999999996</v>
      </c>
      <c r="J51" s="56">
        <v>9589.68</v>
      </c>
      <c r="K51" s="56">
        <v>0</v>
      </c>
      <c r="L51" s="63">
        <f t="shared" si="3"/>
        <v>12466.584000000001</v>
      </c>
    </row>
    <row r="52" spans="1:12" s="33" customFormat="1">
      <c r="A52" s="45" t="s">
        <v>975</v>
      </c>
      <c r="B52" s="45" t="s">
        <v>976</v>
      </c>
      <c r="C52" s="56">
        <v>7273.808</v>
      </c>
      <c r="D52" s="56">
        <v>1023.36</v>
      </c>
      <c r="E52" s="56">
        <v>975</v>
      </c>
      <c r="F52" s="56">
        <f t="shared" si="2"/>
        <v>8297.1679999999997</v>
      </c>
      <c r="G52" s="39"/>
      <c r="H52" s="56">
        <v>2424.6026666666667</v>
      </c>
      <c r="I52" s="56">
        <v>1212.3013333333333</v>
      </c>
      <c r="J52" s="56">
        <v>13828.613333333335</v>
      </c>
      <c r="K52" s="56">
        <v>0</v>
      </c>
      <c r="L52" s="63">
        <f t="shared" si="3"/>
        <v>17465.517333333333</v>
      </c>
    </row>
    <row r="53" spans="1:12" s="33" customFormat="1">
      <c r="A53" s="45" t="s">
        <v>977</v>
      </c>
      <c r="B53" s="45" t="s">
        <v>978</v>
      </c>
      <c r="C53" s="56">
        <v>6691.3439999999991</v>
      </c>
      <c r="D53" s="56">
        <v>434.29</v>
      </c>
      <c r="E53" s="56">
        <v>975</v>
      </c>
      <c r="F53" s="56">
        <f t="shared" si="2"/>
        <v>7125.6339999999991</v>
      </c>
      <c r="G53" s="39"/>
      <c r="H53" s="56">
        <v>2230.4479999999999</v>
      </c>
      <c r="I53" s="56">
        <v>1115.2239999999999</v>
      </c>
      <c r="J53" s="56">
        <v>11152.24</v>
      </c>
      <c r="K53" s="56">
        <v>0</v>
      </c>
      <c r="L53" s="63">
        <f t="shared" si="3"/>
        <v>14497.912</v>
      </c>
    </row>
    <row r="54" spans="1:12" s="33" customFormat="1">
      <c r="A54" s="45" t="s">
        <v>979</v>
      </c>
      <c r="B54" s="45" t="s">
        <v>980</v>
      </c>
      <c r="C54" s="56">
        <v>6487.0560000000005</v>
      </c>
      <c r="D54" s="56">
        <v>0</v>
      </c>
      <c r="E54" s="56">
        <v>975</v>
      </c>
      <c r="F54" s="56">
        <f t="shared" si="2"/>
        <v>6487.0560000000005</v>
      </c>
      <c r="G54" s="39"/>
      <c r="H54" s="56">
        <v>2162.3520000000003</v>
      </c>
      <c r="I54" s="56">
        <v>1081.1760000000002</v>
      </c>
      <c r="J54" s="56">
        <v>10811.76</v>
      </c>
      <c r="K54" s="56">
        <v>0</v>
      </c>
      <c r="L54" s="63">
        <f t="shared" si="3"/>
        <v>14055.288</v>
      </c>
    </row>
    <row r="55" spans="1:12" s="33" customFormat="1">
      <c r="A55" s="45" t="s">
        <v>981</v>
      </c>
      <c r="B55" s="45" t="s">
        <v>982</v>
      </c>
      <c r="C55" s="56">
        <v>4591.9199999999992</v>
      </c>
      <c r="D55" s="56">
        <v>138.33000000000001</v>
      </c>
      <c r="E55" s="56">
        <v>975</v>
      </c>
      <c r="F55" s="56">
        <f t="shared" si="2"/>
        <v>4730.2499999999991</v>
      </c>
      <c r="G55" s="39"/>
      <c r="H55" s="56">
        <v>1530.6399999999996</v>
      </c>
      <c r="I55" s="56">
        <v>765.31999999999982</v>
      </c>
      <c r="J55" s="56">
        <v>7653.199999999998</v>
      </c>
      <c r="K55" s="56">
        <v>0</v>
      </c>
      <c r="L55" s="63">
        <f t="shared" si="3"/>
        <v>9949.159999999998</v>
      </c>
    </row>
    <row r="56" spans="1:12" s="33" customFormat="1">
      <c r="A56" s="45" t="s">
        <v>983</v>
      </c>
      <c r="B56" s="45" t="s">
        <v>984</v>
      </c>
      <c r="C56" s="56">
        <v>14675.4</v>
      </c>
      <c r="D56" s="56">
        <v>0</v>
      </c>
      <c r="E56" s="56">
        <v>975</v>
      </c>
      <c r="F56" s="56">
        <f t="shared" si="2"/>
        <v>14675.4</v>
      </c>
      <c r="G56" s="39"/>
      <c r="H56" s="56">
        <v>4891.8</v>
      </c>
      <c r="I56" s="56">
        <v>2445.9</v>
      </c>
      <c r="J56" s="56">
        <v>24459</v>
      </c>
      <c r="K56" s="56">
        <v>0</v>
      </c>
      <c r="L56" s="63">
        <f t="shared" si="3"/>
        <v>31796.7</v>
      </c>
    </row>
    <row r="57" spans="1:12" s="33" customFormat="1">
      <c r="A57" s="45" t="s">
        <v>985</v>
      </c>
      <c r="B57" s="45" t="s">
        <v>986</v>
      </c>
      <c r="C57" s="56">
        <v>7195.9839999999995</v>
      </c>
      <c r="D57" s="56">
        <v>0</v>
      </c>
      <c r="E57" s="56">
        <v>975</v>
      </c>
      <c r="F57" s="56">
        <f t="shared" si="2"/>
        <v>7195.9839999999995</v>
      </c>
      <c r="G57" s="39"/>
      <c r="H57" s="56">
        <v>2398.6613333333335</v>
      </c>
      <c r="I57" s="56">
        <v>1199.3306666666667</v>
      </c>
      <c r="J57" s="56">
        <v>11993.306666666665</v>
      </c>
      <c r="K57" s="56">
        <v>0</v>
      </c>
      <c r="L57" s="63">
        <f t="shared" si="3"/>
        <v>15591.298666666666</v>
      </c>
    </row>
    <row r="58" spans="1:12" s="33" customFormat="1">
      <c r="A58" s="45" t="s">
        <v>987</v>
      </c>
      <c r="B58" s="45" t="s">
        <v>947</v>
      </c>
      <c r="C58" s="56">
        <v>5753.808</v>
      </c>
      <c r="D58" s="56">
        <v>0</v>
      </c>
      <c r="E58" s="56">
        <v>975</v>
      </c>
      <c r="F58" s="56">
        <f t="shared" si="2"/>
        <v>5753.808</v>
      </c>
      <c r="G58" s="39"/>
      <c r="H58" s="56">
        <v>1917.9359999999999</v>
      </c>
      <c r="I58" s="56">
        <v>958.96799999999996</v>
      </c>
      <c r="J58" s="56">
        <v>9589.68</v>
      </c>
      <c r="K58" s="56">
        <v>0</v>
      </c>
      <c r="L58" s="63">
        <f t="shared" si="3"/>
        <v>12466.584000000001</v>
      </c>
    </row>
    <row r="59" spans="1:12" s="33" customFormat="1">
      <c r="A59" s="45" t="s">
        <v>988</v>
      </c>
      <c r="B59" s="45" t="s">
        <v>989</v>
      </c>
      <c r="C59" s="56">
        <v>6377.3119999999999</v>
      </c>
      <c r="D59" s="56">
        <v>0</v>
      </c>
      <c r="E59" s="56">
        <v>975</v>
      </c>
      <c r="F59" s="56">
        <f t="shared" si="2"/>
        <v>6377.3119999999999</v>
      </c>
      <c r="G59" s="39"/>
      <c r="H59" s="56">
        <v>2125.7706666666668</v>
      </c>
      <c r="I59" s="56">
        <v>1062.8853333333334</v>
      </c>
      <c r="J59" s="56">
        <v>10628.853333333333</v>
      </c>
      <c r="K59" s="56">
        <v>0</v>
      </c>
      <c r="L59" s="63">
        <f t="shared" si="3"/>
        <v>13817.509333333332</v>
      </c>
    </row>
    <row r="60" spans="1:12" s="33" customFormat="1">
      <c r="A60" s="45" t="s">
        <v>990</v>
      </c>
      <c r="B60" s="45" t="s">
        <v>991</v>
      </c>
      <c r="C60" s="56">
        <v>7306.3359999999993</v>
      </c>
      <c r="D60" s="56">
        <v>238.86</v>
      </c>
      <c r="E60" s="56">
        <v>975</v>
      </c>
      <c r="F60" s="56">
        <f t="shared" si="2"/>
        <v>7545.195999999999</v>
      </c>
      <c r="G60" s="39"/>
      <c r="H60" s="56">
        <v>2435.4453333333331</v>
      </c>
      <c r="I60" s="56">
        <v>1217.7226666666666</v>
      </c>
      <c r="J60" s="56">
        <v>12177.226666666666</v>
      </c>
      <c r="K60" s="56">
        <v>0</v>
      </c>
      <c r="L60" s="63">
        <f t="shared" si="3"/>
        <v>15830.394666666665</v>
      </c>
    </row>
    <row r="61" spans="1:12" s="33" customFormat="1">
      <c r="A61" s="45" t="s">
        <v>992</v>
      </c>
      <c r="B61" s="45" t="s">
        <v>993</v>
      </c>
      <c r="C61" s="56">
        <v>5973.5999999999995</v>
      </c>
      <c r="D61" s="56">
        <v>0</v>
      </c>
      <c r="E61" s="56">
        <v>975</v>
      </c>
      <c r="F61" s="56">
        <f t="shared" si="2"/>
        <v>5973.5999999999995</v>
      </c>
      <c r="G61" s="39"/>
      <c r="H61" s="56">
        <v>1991.1999999999998</v>
      </c>
      <c r="I61" s="56">
        <v>995.59999999999991</v>
      </c>
      <c r="J61" s="56">
        <v>9955.9999999999982</v>
      </c>
      <c r="K61" s="56">
        <v>0</v>
      </c>
      <c r="L61" s="63">
        <f t="shared" si="3"/>
        <v>12942.799999999997</v>
      </c>
    </row>
    <row r="62" spans="1:12" s="33" customFormat="1">
      <c r="A62" s="45" t="s">
        <v>994</v>
      </c>
      <c r="B62" s="45" t="s">
        <v>995</v>
      </c>
      <c r="C62" s="56">
        <v>7891.536000000001</v>
      </c>
      <c r="D62" s="56">
        <v>4111.6899999999996</v>
      </c>
      <c r="E62" s="56">
        <v>975</v>
      </c>
      <c r="F62" s="56">
        <f t="shared" si="2"/>
        <v>12003.226000000001</v>
      </c>
      <c r="G62" s="39"/>
      <c r="H62" s="56">
        <v>2630.5120000000006</v>
      </c>
      <c r="I62" s="56">
        <v>1315.2560000000003</v>
      </c>
      <c r="J62" s="56">
        <v>13152.560000000003</v>
      </c>
      <c r="K62" s="56">
        <v>0</v>
      </c>
      <c r="L62" s="63">
        <f t="shared" si="3"/>
        <v>17098.328000000005</v>
      </c>
    </row>
    <row r="63" spans="1:12" s="33" customFormat="1">
      <c r="A63" s="45" t="s">
        <v>996</v>
      </c>
      <c r="B63" s="45" t="s">
        <v>997</v>
      </c>
      <c r="C63" s="56">
        <v>9402.3000000000011</v>
      </c>
      <c r="D63" s="56">
        <v>0</v>
      </c>
      <c r="E63" s="56">
        <v>975</v>
      </c>
      <c r="F63" s="56">
        <f t="shared" si="2"/>
        <v>9402.3000000000011</v>
      </c>
      <c r="G63" s="39"/>
      <c r="H63" s="56">
        <v>3134.1000000000004</v>
      </c>
      <c r="I63" s="56">
        <v>1567.0500000000002</v>
      </c>
      <c r="J63" s="56">
        <v>15670.500000000002</v>
      </c>
      <c r="K63" s="56">
        <v>0</v>
      </c>
      <c r="L63" s="63">
        <f t="shared" si="3"/>
        <v>20371.650000000001</v>
      </c>
    </row>
    <row r="64" spans="1:12" s="33" customFormat="1">
      <c r="A64" s="45" t="s">
        <v>998</v>
      </c>
      <c r="B64" s="45" t="s">
        <v>999</v>
      </c>
      <c r="C64" s="56">
        <v>7002.0319999999992</v>
      </c>
      <c r="D64" s="56">
        <v>434.28</v>
      </c>
      <c r="E64" s="56">
        <v>975</v>
      </c>
      <c r="F64" s="56">
        <f t="shared" si="2"/>
        <v>7436.311999999999</v>
      </c>
      <c r="G64" s="39"/>
      <c r="H64" s="56">
        <v>2334.0106666666666</v>
      </c>
      <c r="I64" s="56">
        <v>1167.0053333333333</v>
      </c>
      <c r="J64" s="56">
        <v>11670.053333333333</v>
      </c>
      <c r="K64" s="56">
        <v>0</v>
      </c>
      <c r="L64" s="63">
        <f t="shared" si="3"/>
        <v>15171.069333333333</v>
      </c>
    </row>
    <row r="65" spans="1:12" s="33" customFormat="1">
      <c r="A65" s="45" t="s">
        <v>1000</v>
      </c>
      <c r="B65" s="45" t="s">
        <v>1001</v>
      </c>
      <c r="C65" s="56">
        <v>6644.5279999999993</v>
      </c>
      <c r="D65" s="56">
        <v>0</v>
      </c>
      <c r="E65" s="56">
        <v>975</v>
      </c>
      <c r="F65" s="56">
        <f t="shared" si="2"/>
        <v>6644.5279999999993</v>
      </c>
      <c r="G65" s="39"/>
      <c r="H65" s="56">
        <v>2214.8426666666664</v>
      </c>
      <c r="I65" s="56">
        <v>1107.4213333333332</v>
      </c>
      <c r="J65" s="56">
        <v>11074.213333333333</v>
      </c>
      <c r="K65" s="56">
        <v>0</v>
      </c>
      <c r="L65" s="63">
        <f t="shared" si="3"/>
        <v>14396.477333333332</v>
      </c>
    </row>
    <row r="66" spans="1:12" s="33" customFormat="1">
      <c r="A66" s="45" t="s">
        <v>1002</v>
      </c>
      <c r="B66" s="45" t="s">
        <v>969</v>
      </c>
      <c r="C66" s="56">
        <v>6644.5279999999993</v>
      </c>
      <c r="D66" s="56">
        <v>0</v>
      </c>
      <c r="E66" s="56">
        <v>975</v>
      </c>
      <c r="F66" s="56">
        <f t="shared" si="2"/>
        <v>6644.5279999999993</v>
      </c>
      <c r="G66" s="39"/>
      <c r="H66" s="56">
        <v>2214.8426666666664</v>
      </c>
      <c r="I66" s="56">
        <v>1107.4213333333332</v>
      </c>
      <c r="J66" s="56">
        <v>11074.213333333333</v>
      </c>
      <c r="K66" s="56">
        <v>0</v>
      </c>
      <c r="L66" s="63">
        <f t="shared" si="3"/>
        <v>14396.477333333332</v>
      </c>
    </row>
    <row r="67" spans="1:12" s="33" customFormat="1">
      <c r="A67" s="45" t="s">
        <v>1003</v>
      </c>
      <c r="B67" s="45" t="s">
        <v>1004</v>
      </c>
      <c r="C67" s="56">
        <v>7891.536000000001</v>
      </c>
      <c r="D67" s="56">
        <v>868.57</v>
      </c>
      <c r="E67" s="56">
        <v>975</v>
      </c>
      <c r="F67" s="56">
        <f t="shared" si="2"/>
        <v>8760.1060000000016</v>
      </c>
      <c r="G67" s="39"/>
      <c r="H67" s="56">
        <v>2630.5120000000006</v>
      </c>
      <c r="I67" s="56">
        <v>1315.2560000000003</v>
      </c>
      <c r="J67" s="56">
        <v>13152.560000000003</v>
      </c>
      <c r="K67" s="56">
        <v>0</v>
      </c>
      <c r="L67" s="63">
        <f t="shared" si="3"/>
        <v>17098.328000000005</v>
      </c>
    </row>
    <row r="68" spans="1:12" s="33" customFormat="1">
      <c r="A68" s="45" t="s">
        <v>1005</v>
      </c>
      <c r="B68" s="45" t="s">
        <v>1006</v>
      </c>
      <c r="C68" s="56">
        <v>6644.5279999999993</v>
      </c>
      <c r="D68" s="56">
        <v>2424.88</v>
      </c>
      <c r="E68" s="56">
        <v>975</v>
      </c>
      <c r="F68" s="56">
        <f t="shared" si="2"/>
        <v>9069.4079999999994</v>
      </c>
      <c r="G68" s="39"/>
      <c r="H68" s="56">
        <v>2214.8426666666664</v>
      </c>
      <c r="I68" s="56">
        <v>1107.4213333333332</v>
      </c>
      <c r="J68" s="56">
        <v>15115.68</v>
      </c>
      <c r="K68" s="56">
        <v>0</v>
      </c>
      <c r="L68" s="63">
        <f t="shared" si="3"/>
        <v>18437.944</v>
      </c>
    </row>
    <row r="69" spans="1:12" s="33" customFormat="1">
      <c r="A69" s="45" t="s">
        <v>1007</v>
      </c>
      <c r="B69" s="45" t="s">
        <v>995</v>
      </c>
      <c r="C69" s="56">
        <v>6644.5279999999993</v>
      </c>
      <c r="D69" s="56">
        <v>1761.2022857142856</v>
      </c>
      <c r="E69" s="56">
        <v>975</v>
      </c>
      <c r="F69" s="56">
        <f t="shared" si="2"/>
        <v>8405.7302857142859</v>
      </c>
      <c r="G69" s="39"/>
      <c r="H69" s="56">
        <v>2214.8426666666664</v>
      </c>
      <c r="I69" s="56">
        <v>1107.4213333333332</v>
      </c>
      <c r="J69" s="56">
        <v>14009.550476190478</v>
      </c>
      <c r="K69" s="56">
        <v>0</v>
      </c>
      <c r="L69" s="63">
        <f t="shared" si="3"/>
        <v>17331.814476190477</v>
      </c>
    </row>
    <row r="70" spans="1:12" s="33" customFormat="1">
      <c r="A70" s="45" t="s">
        <v>1008</v>
      </c>
      <c r="B70" s="45" t="s">
        <v>1009</v>
      </c>
      <c r="C70" s="56">
        <v>6052.6399999999994</v>
      </c>
      <c r="D70" s="56">
        <v>2307.0125714285718</v>
      </c>
      <c r="E70" s="56">
        <v>975</v>
      </c>
      <c r="F70" s="56">
        <f t="shared" si="2"/>
        <v>8359.6525714285708</v>
      </c>
      <c r="G70" s="39"/>
      <c r="H70" s="56">
        <v>2017.5466666666666</v>
      </c>
      <c r="I70" s="56">
        <v>1008.7733333333333</v>
      </c>
      <c r="J70" s="56">
        <v>10087.733333333332</v>
      </c>
      <c r="K70" s="56">
        <v>0</v>
      </c>
      <c r="L70" s="63">
        <f t="shared" si="3"/>
        <v>13114.053333333331</v>
      </c>
    </row>
    <row r="71" spans="1:12" s="33" customFormat="1">
      <c r="A71" s="45" t="s">
        <v>1010</v>
      </c>
      <c r="B71" s="45" t="s">
        <v>1011</v>
      </c>
      <c r="C71" s="56">
        <v>7891.536000000001</v>
      </c>
      <c r="D71" s="56">
        <v>0</v>
      </c>
      <c r="E71" s="56">
        <v>975</v>
      </c>
      <c r="F71" s="56">
        <f t="shared" si="2"/>
        <v>7891.536000000001</v>
      </c>
      <c r="G71" s="39"/>
      <c r="H71" s="56">
        <v>2630.5120000000006</v>
      </c>
      <c r="I71" s="56">
        <v>1315.2560000000003</v>
      </c>
      <c r="J71" s="56">
        <v>13152.560000000003</v>
      </c>
      <c r="K71" s="56">
        <v>0</v>
      </c>
      <c r="L71" s="63">
        <f t="shared" si="3"/>
        <v>17098.328000000005</v>
      </c>
    </row>
    <row r="72" spans="1:12" s="33" customFormat="1">
      <c r="A72" s="45" t="s">
        <v>1012</v>
      </c>
      <c r="B72" s="45" t="s">
        <v>955</v>
      </c>
      <c r="C72" s="56">
        <v>7891.536000000001</v>
      </c>
      <c r="D72" s="56">
        <v>0</v>
      </c>
      <c r="E72" s="56">
        <v>975</v>
      </c>
      <c r="F72" s="56">
        <f t="shared" si="2"/>
        <v>7891.536000000001</v>
      </c>
      <c r="G72" s="39"/>
      <c r="H72" s="56">
        <v>2630.5120000000006</v>
      </c>
      <c r="I72" s="56">
        <v>1315.2560000000003</v>
      </c>
      <c r="J72" s="56">
        <v>13152.560000000003</v>
      </c>
      <c r="K72" s="56">
        <v>0</v>
      </c>
      <c r="L72" s="63">
        <f t="shared" si="3"/>
        <v>17098.328000000005</v>
      </c>
    </row>
    <row r="73" spans="1:12" s="33" customFormat="1">
      <c r="A73" s="45" t="s">
        <v>1013</v>
      </c>
      <c r="B73" s="45" t="s">
        <v>1014</v>
      </c>
      <c r="C73" s="56">
        <v>7057.36</v>
      </c>
      <c r="D73" s="56">
        <v>0</v>
      </c>
      <c r="E73" s="56">
        <v>975</v>
      </c>
      <c r="F73" s="56">
        <f t="shared" si="2"/>
        <v>7057.36</v>
      </c>
      <c r="G73" s="39"/>
      <c r="H73" s="56">
        <v>2352.4533333333334</v>
      </c>
      <c r="I73" s="56">
        <v>1176.2266666666667</v>
      </c>
      <c r="J73" s="56">
        <v>11762.266666666666</v>
      </c>
      <c r="K73" s="56">
        <v>0</v>
      </c>
      <c r="L73" s="63">
        <f t="shared" si="3"/>
        <v>15290.946666666667</v>
      </c>
    </row>
    <row r="74" spans="1:12" s="33" customFormat="1">
      <c r="A74" s="45" t="s">
        <v>1015</v>
      </c>
      <c r="B74" s="45" t="s">
        <v>1016</v>
      </c>
      <c r="C74" s="56">
        <v>6254.1919999999991</v>
      </c>
      <c r="D74" s="56">
        <v>434.28</v>
      </c>
      <c r="E74" s="56">
        <v>975</v>
      </c>
      <c r="F74" s="56">
        <f t="shared" si="2"/>
        <v>6688.4719999999988</v>
      </c>
      <c r="G74" s="39"/>
      <c r="H74" s="56">
        <v>2084.7306666666664</v>
      </c>
      <c r="I74" s="56">
        <v>1042.3653333333332</v>
      </c>
      <c r="J74" s="56">
        <v>10423.653333333332</v>
      </c>
      <c r="K74" s="56">
        <v>0</v>
      </c>
      <c r="L74" s="63">
        <f t="shared" si="3"/>
        <v>13550.749333333331</v>
      </c>
    </row>
    <row r="75" spans="1:12" s="33" customFormat="1">
      <c r="A75" s="45" t="s">
        <v>1017</v>
      </c>
      <c r="B75" s="45" t="s">
        <v>1018</v>
      </c>
      <c r="C75" s="56">
        <v>9401.4</v>
      </c>
      <c r="D75" s="56">
        <v>0</v>
      </c>
      <c r="E75" s="56">
        <v>975</v>
      </c>
      <c r="F75" s="56">
        <f t="shared" si="2"/>
        <v>9401.4</v>
      </c>
      <c r="G75" s="39"/>
      <c r="H75" s="56">
        <v>3133.8</v>
      </c>
      <c r="I75" s="56">
        <v>1566.9</v>
      </c>
      <c r="J75" s="56">
        <v>15669</v>
      </c>
      <c r="K75" s="56">
        <v>0</v>
      </c>
      <c r="L75" s="63">
        <f t="shared" si="3"/>
        <v>20369.7</v>
      </c>
    </row>
    <row r="76" spans="1:12" s="33" customFormat="1">
      <c r="A76" s="45" t="s">
        <v>1019</v>
      </c>
      <c r="B76" s="45" t="s">
        <v>1020</v>
      </c>
      <c r="C76" s="56">
        <v>6691.3439999999991</v>
      </c>
      <c r="D76" s="56">
        <v>1085.71</v>
      </c>
      <c r="E76" s="56">
        <v>975</v>
      </c>
      <c r="F76" s="56">
        <f t="shared" si="2"/>
        <v>7777.0539999999992</v>
      </c>
      <c r="G76" s="39"/>
      <c r="H76" s="56">
        <v>2230.4479999999999</v>
      </c>
      <c r="I76" s="56">
        <v>1115.2239999999999</v>
      </c>
      <c r="J76" s="56">
        <v>12961.756666666664</v>
      </c>
      <c r="K76" s="56">
        <v>0</v>
      </c>
      <c r="L76" s="63">
        <f t="shared" si="3"/>
        <v>16307.428666666663</v>
      </c>
    </row>
    <row r="77" spans="1:12" s="33" customFormat="1">
      <c r="A77" s="45" t="s">
        <v>1021</v>
      </c>
      <c r="B77" s="45" t="s">
        <v>1022</v>
      </c>
      <c r="C77" s="56">
        <v>6922.08</v>
      </c>
      <c r="D77" s="56">
        <v>0</v>
      </c>
      <c r="E77" s="56">
        <v>975</v>
      </c>
      <c r="F77" s="56">
        <f t="shared" si="2"/>
        <v>6922.08</v>
      </c>
      <c r="G77" s="39"/>
      <c r="H77" s="56">
        <v>2307.3599999999997</v>
      </c>
      <c r="I77" s="56">
        <v>1153.6799999999998</v>
      </c>
      <c r="J77" s="56">
        <v>11536.8</v>
      </c>
      <c r="K77" s="56">
        <v>0</v>
      </c>
      <c r="L77" s="63">
        <f t="shared" si="3"/>
        <v>14997.839999999998</v>
      </c>
    </row>
    <row r="78" spans="1:12" s="33" customFormat="1">
      <c r="A78" s="45" t="s">
        <v>1023</v>
      </c>
      <c r="B78" s="45" t="s">
        <v>1024</v>
      </c>
      <c r="C78" s="56">
        <v>6657.9039999999995</v>
      </c>
      <c r="D78" s="56">
        <v>0</v>
      </c>
      <c r="E78" s="56">
        <v>975</v>
      </c>
      <c r="F78" s="56">
        <f t="shared" si="2"/>
        <v>6657.9039999999995</v>
      </c>
      <c r="G78" s="39"/>
      <c r="H78" s="56">
        <v>2219.3013333333333</v>
      </c>
      <c r="I78" s="56">
        <v>1109.6506666666667</v>
      </c>
      <c r="J78" s="56">
        <v>11096.506666666666</v>
      </c>
      <c r="K78" s="56">
        <v>0</v>
      </c>
      <c r="L78" s="63">
        <f t="shared" si="3"/>
        <v>14425.458666666666</v>
      </c>
    </row>
    <row r="79" spans="1:12" s="33" customFormat="1">
      <c r="A79" s="45" t="s">
        <v>1025</v>
      </c>
      <c r="B79" s="45" t="s">
        <v>1026</v>
      </c>
      <c r="C79" s="56">
        <v>6061.4560000000001</v>
      </c>
      <c r="D79" s="56">
        <v>0</v>
      </c>
      <c r="E79" s="56">
        <v>975</v>
      </c>
      <c r="F79" s="56">
        <f t="shared" si="2"/>
        <v>6061.4560000000001</v>
      </c>
      <c r="G79" s="39"/>
      <c r="H79" s="56">
        <v>2020.4853333333333</v>
      </c>
      <c r="I79" s="56">
        <v>1010.2426666666667</v>
      </c>
      <c r="J79" s="56">
        <v>10102.426666666666</v>
      </c>
      <c r="K79" s="56">
        <v>0</v>
      </c>
      <c r="L79" s="63">
        <f t="shared" si="3"/>
        <v>13133.154666666665</v>
      </c>
    </row>
    <row r="80" spans="1:12" s="33" customFormat="1">
      <c r="A80" s="45" t="s">
        <v>1027</v>
      </c>
      <c r="B80" s="45" t="s">
        <v>1028</v>
      </c>
      <c r="C80" s="56">
        <v>7741.8</v>
      </c>
      <c r="D80" s="56">
        <v>0</v>
      </c>
      <c r="E80" s="56">
        <v>975</v>
      </c>
      <c r="F80" s="56">
        <f t="shared" si="2"/>
        <v>7741.8</v>
      </c>
      <c r="G80" s="39"/>
      <c r="H80" s="56">
        <v>2580.6</v>
      </c>
      <c r="I80" s="56">
        <v>1290.3</v>
      </c>
      <c r="J80" s="56">
        <v>12903</v>
      </c>
      <c r="K80" s="56">
        <v>0</v>
      </c>
      <c r="L80" s="63">
        <f t="shared" si="3"/>
        <v>16773.900000000001</v>
      </c>
    </row>
    <row r="81" spans="1:12" s="33" customFormat="1">
      <c r="A81" s="45" t="s">
        <v>1029</v>
      </c>
      <c r="B81" s="45" t="s">
        <v>1030</v>
      </c>
      <c r="C81" s="56">
        <v>9556.5</v>
      </c>
      <c r="D81" s="56">
        <v>0</v>
      </c>
      <c r="E81" s="56">
        <v>975</v>
      </c>
      <c r="F81" s="56">
        <f t="shared" si="2"/>
        <v>9556.5</v>
      </c>
      <c r="G81" s="39"/>
      <c r="H81" s="56">
        <v>3185.5</v>
      </c>
      <c r="I81" s="56">
        <v>1592.75</v>
      </c>
      <c r="J81" s="56">
        <v>15927.5</v>
      </c>
      <c r="K81" s="56">
        <v>0</v>
      </c>
      <c r="L81" s="63">
        <f t="shared" si="3"/>
        <v>20705.75</v>
      </c>
    </row>
    <row r="82" spans="1:12" s="33" customFormat="1">
      <c r="A82" s="45" t="s">
        <v>1031</v>
      </c>
      <c r="B82" s="45" t="s">
        <v>1032</v>
      </c>
      <c r="C82" s="56">
        <v>15624.08</v>
      </c>
      <c r="D82" s="56">
        <v>0</v>
      </c>
      <c r="E82" s="56">
        <v>975</v>
      </c>
      <c r="F82" s="56">
        <f t="shared" si="2"/>
        <v>15624.08</v>
      </c>
      <c r="G82" s="39"/>
      <c r="H82" s="56">
        <v>5208.0266666666666</v>
      </c>
      <c r="I82" s="56">
        <v>2604.0133333333333</v>
      </c>
      <c r="J82" s="56">
        <v>26040.133333333335</v>
      </c>
      <c r="K82" s="56">
        <v>0</v>
      </c>
      <c r="L82" s="63">
        <f t="shared" si="3"/>
        <v>33852.173333333332</v>
      </c>
    </row>
    <row r="83" spans="1:12" s="33" customFormat="1">
      <c r="A83" s="45" t="s">
        <v>1033</v>
      </c>
      <c r="B83" s="45" t="s">
        <v>1034</v>
      </c>
      <c r="C83" s="56">
        <v>6001.2639999999992</v>
      </c>
      <c r="D83" s="56">
        <v>1000.02</v>
      </c>
      <c r="E83" s="56">
        <v>975</v>
      </c>
      <c r="F83" s="56">
        <f t="shared" ref="F83:F97" si="4">C83+D83</f>
        <v>7001.2839999999997</v>
      </c>
      <c r="G83" s="39"/>
      <c r="H83" s="56">
        <v>2000.4213333333332</v>
      </c>
      <c r="I83" s="56">
        <v>1000.2106666666666</v>
      </c>
      <c r="J83" s="56">
        <v>10002.106666666665</v>
      </c>
      <c r="K83" s="56">
        <v>0</v>
      </c>
      <c r="L83" s="63">
        <f t="shared" ref="L83:L97" si="5">SUM(H83:K83)</f>
        <v>13002.738666666664</v>
      </c>
    </row>
    <row r="84" spans="1:12" s="33" customFormat="1">
      <c r="A84" s="45" t="s">
        <v>1035</v>
      </c>
      <c r="B84" s="45" t="s">
        <v>1036</v>
      </c>
      <c r="C84" s="56">
        <v>6580.9919999999993</v>
      </c>
      <c r="D84" s="56">
        <v>1085.71</v>
      </c>
      <c r="E84" s="56">
        <v>975</v>
      </c>
      <c r="F84" s="56">
        <f t="shared" si="4"/>
        <v>7666.7019999999993</v>
      </c>
      <c r="G84" s="39"/>
      <c r="H84" s="56">
        <v>2193.6639999999998</v>
      </c>
      <c r="I84" s="56">
        <v>1096.8319999999999</v>
      </c>
      <c r="J84" s="56">
        <v>10968.319999999998</v>
      </c>
      <c r="K84" s="56">
        <v>0</v>
      </c>
      <c r="L84" s="63">
        <f t="shared" si="5"/>
        <v>14258.815999999997</v>
      </c>
    </row>
    <row r="85" spans="1:12" s="33" customFormat="1">
      <c r="A85" s="45" t="s">
        <v>1037</v>
      </c>
      <c r="B85" s="45" t="s">
        <v>1038</v>
      </c>
      <c r="C85" s="56">
        <v>7195.9839999999995</v>
      </c>
      <c r="D85" s="56">
        <v>1085.71</v>
      </c>
      <c r="E85" s="56">
        <v>975</v>
      </c>
      <c r="F85" s="56">
        <f t="shared" si="4"/>
        <v>8281.6939999999995</v>
      </c>
      <c r="G85" s="39"/>
      <c r="H85" s="56">
        <v>2398.6613333333335</v>
      </c>
      <c r="I85" s="56">
        <v>1199.3306666666667</v>
      </c>
      <c r="J85" s="56">
        <v>13802.823333333334</v>
      </c>
      <c r="K85" s="56">
        <v>0</v>
      </c>
      <c r="L85" s="63">
        <f t="shared" si="5"/>
        <v>17400.815333333332</v>
      </c>
    </row>
    <row r="86" spans="1:12" s="33" customFormat="1">
      <c r="A86" s="45" t="s">
        <v>1039</v>
      </c>
      <c r="B86" s="45" t="s">
        <v>1040</v>
      </c>
      <c r="C86" s="56">
        <v>6868.576</v>
      </c>
      <c r="D86" s="56">
        <v>434.29</v>
      </c>
      <c r="E86" s="56">
        <v>975</v>
      </c>
      <c r="F86" s="56">
        <f t="shared" si="4"/>
        <v>7302.866</v>
      </c>
      <c r="G86" s="39"/>
      <c r="H86" s="56">
        <v>2289.525333333333</v>
      </c>
      <c r="I86" s="56">
        <v>1144.7626666666665</v>
      </c>
      <c r="J86" s="56">
        <v>12171.443333333333</v>
      </c>
      <c r="K86" s="56">
        <v>0</v>
      </c>
      <c r="L86" s="63">
        <f t="shared" si="5"/>
        <v>15605.731333333333</v>
      </c>
    </row>
    <row r="87" spans="1:12" s="33" customFormat="1">
      <c r="A87" s="45" t="s">
        <v>1041</v>
      </c>
      <c r="B87" s="45" t="s">
        <v>1042</v>
      </c>
      <c r="C87" s="56">
        <v>6104.3199999999988</v>
      </c>
      <c r="D87" s="56">
        <v>0</v>
      </c>
      <c r="E87" s="56">
        <v>975</v>
      </c>
      <c r="F87" s="56">
        <f t="shared" si="4"/>
        <v>6104.3199999999988</v>
      </c>
      <c r="G87" s="39"/>
      <c r="H87" s="56">
        <v>2034.7733333333329</v>
      </c>
      <c r="I87" s="56">
        <v>1017.3866666666664</v>
      </c>
      <c r="J87" s="56">
        <v>10173.866666666665</v>
      </c>
      <c r="K87" s="56">
        <v>0</v>
      </c>
      <c r="L87" s="63">
        <f t="shared" si="5"/>
        <v>13226.026666666665</v>
      </c>
    </row>
    <row r="88" spans="1:12" s="33" customFormat="1">
      <c r="A88" s="45" t="s">
        <v>1043</v>
      </c>
      <c r="B88" s="45" t="s">
        <v>1044</v>
      </c>
      <c r="C88" s="56">
        <v>6164.5119999999997</v>
      </c>
      <c r="D88" s="56">
        <v>434.28</v>
      </c>
      <c r="E88" s="56">
        <v>975</v>
      </c>
      <c r="F88" s="56">
        <f t="shared" si="4"/>
        <v>6598.7919999999995</v>
      </c>
      <c r="G88" s="39"/>
      <c r="H88" s="56">
        <v>2054.8373333333334</v>
      </c>
      <c r="I88" s="56">
        <v>1027.4186666666667</v>
      </c>
      <c r="J88" s="56">
        <v>10274.186666666666</v>
      </c>
      <c r="K88" s="56">
        <v>0</v>
      </c>
      <c r="L88" s="63">
        <f t="shared" si="5"/>
        <v>13356.442666666666</v>
      </c>
    </row>
    <row r="89" spans="1:12" s="33" customFormat="1">
      <c r="A89" s="45" t="s">
        <v>1045</v>
      </c>
      <c r="B89" s="45" t="s">
        <v>1046</v>
      </c>
      <c r="C89" s="56">
        <v>11035.8</v>
      </c>
      <c r="D89" s="56">
        <v>0</v>
      </c>
      <c r="E89" s="56">
        <v>975</v>
      </c>
      <c r="F89" s="56">
        <f t="shared" si="4"/>
        <v>11035.8</v>
      </c>
      <c r="G89" s="39"/>
      <c r="H89" s="56">
        <v>3678.5999999999995</v>
      </c>
      <c r="I89" s="56">
        <v>1839.2999999999997</v>
      </c>
      <c r="J89" s="56">
        <v>18392.999999999996</v>
      </c>
      <c r="K89" s="56">
        <v>0</v>
      </c>
      <c r="L89" s="63">
        <f t="shared" si="5"/>
        <v>23910.899999999994</v>
      </c>
    </row>
    <row r="90" spans="1:12" s="33" customFormat="1">
      <c r="A90" s="45" t="s">
        <v>1047</v>
      </c>
      <c r="B90" s="45" t="s">
        <v>1048</v>
      </c>
      <c r="C90" s="56">
        <v>9797.3119999999999</v>
      </c>
      <c r="D90" s="56">
        <v>0</v>
      </c>
      <c r="E90" s="56">
        <v>975</v>
      </c>
      <c r="F90" s="56">
        <f t="shared" si="4"/>
        <v>9797.3119999999999</v>
      </c>
      <c r="G90" s="39"/>
      <c r="H90" s="56">
        <v>3265.7706666666668</v>
      </c>
      <c r="I90" s="56">
        <v>1632.8853333333334</v>
      </c>
      <c r="J90" s="56">
        <v>16328.853333333333</v>
      </c>
      <c r="K90" s="56">
        <v>0</v>
      </c>
      <c r="L90" s="63">
        <f t="shared" si="5"/>
        <v>21227.509333333332</v>
      </c>
    </row>
    <row r="91" spans="1:12" s="33" customFormat="1">
      <c r="A91" s="45" t="s">
        <v>1049</v>
      </c>
      <c r="B91" s="45" t="s">
        <v>1050</v>
      </c>
      <c r="C91" s="56">
        <v>6487.0560000000005</v>
      </c>
      <c r="D91" s="56">
        <v>138.32</v>
      </c>
      <c r="E91" s="56">
        <v>975</v>
      </c>
      <c r="F91" s="56">
        <f t="shared" si="4"/>
        <v>6625.3760000000002</v>
      </c>
      <c r="G91" s="39"/>
      <c r="H91" s="56">
        <v>2162.3520000000003</v>
      </c>
      <c r="I91" s="56">
        <v>1081.1760000000002</v>
      </c>
      <c r="J91" s="56">
        <v>11042.293333333333</v>
      </c>
      <c r="K91" s="56">
        <v>0</v>
      </c>
      <c r="L91" s="63">
        <f t="shared" si="5"/>
        <v>14285.821333333333</v>
      </c>
    </row>
    <row r="92" spans="1:12" s="33" customFormat="1">
      <c r="A92" s="45" t="s">
        <v>1051</v>
      </c>
      <c r="B92" s="45" t="s">
        <v>1052</v>
      </c>
      <c r="C92" s="56">
        <v>10406.700000000001</v>
      </c>
      <c r="D92" s="56">
        <v>800</v>
      </c>
      <c r="E92" s="56">
        <v>975</v>
      </c>
      <c r="F92" s="56">
        <f t="shared" si="4"/>
        <v>11206.7</v>
      </c>
      <c r="G92" s="39"/>
      <c r="H92" s="56">
        <v>3468.9000000000005</v>
      </c>
      <c r="I92" s="56">
        <v>1734.4500000000003</v>
      </c>
      <c r="J92" s="56">
        <v>17344.500000000004</v>
      </c>
      <c r="K92" s="56">
        <v>0</v>
      </c>
      <c r="L92" s="63">
        <f t="shared" si="5"/>
        <v>22547.850000000006</v>
      </c>
    </row>
    <row r="93" spans="1:12" s="33" customFormat="1">
      <c r="A93" s="45" t="s">
        <v>1053</v>
      </c>
      <c r="B93" s="45" t="s">
        <v>1054</v>
      </c>
      <c r="C93" s="56">
        <v>17168.400000000001</v>
      </c>
      <c r="D93" s="56">
        <v>0</v>
      </c>
      <c r="E93" s="56">
        <v>975</v>
      </c>
      <c r="F93" s="56">
        <f t="shared" si="4"/>
        <v>17168.400000000001</v>
      </c>
      <c r="G93" s="39"/>
      <c r="H93" s="56">
        <v>5722.8000000000011</v>
      </c>
      <c r="I93" s="56">
        <v>2861.4000000000005</v>
      </c>
      <c r="J93" s="56">
        <v>28614.000000000004</v>
      </c>
      <c r="K93" s="56">
        <v>0</v>
      </c>
      <c r="L93" s="63">
        <f t="shared" si="5"/>
        <v>37198.200000000004</v>
      </c>
    </row>
    <row r="94" spans="1:12" s="33" customFormat="1">
      <c r="A94" s="45" t="s">
        <v>1055</v>
      </c>
      <c r="B94" s="45" t="s">
        <v>1056</v>
      </c>
      <c r="C94" s="56">
        <v>7891.536000000001</v>
      </c>
      <c r="D94" s="56">
        <v>0</v>
      </c>
      <c r="E94" s="56">
        <v>975</v>
      </c>
      <c r="F94" s="56">
        <f t="shared" si="4"/>
        <v>7891.536000000001</v>
      </c>
      <c r="G94" s="39"/>
      <c r="H94" s="56">
        <v>2630.5120000000006</v>
      </c>
      <c r="I94" s="56">
        <v>1315.2560000000003</v>
      </c>
      <c r="J94" s="56">
        <v>13152.560000000003</v>
      </c>
      <c r="K94" s="56">
        <v>0</v>
      </c>
      <c r="L94" s="63">
        <f t="shared" si="5"/>
        <v>17098.328000000005</v>
      </c>
    </row>
    <row r="95" spans="1:12" s="33" customFormat="1">
      <c r="A95" s="45" t="s">
        <v>1057</v>
      </c>
      <c r="B95" s="45" t="s">
        <v>1058</v>
      </c>
      <c r="C95" s="56">
        <v>9778.2000000000007</v>
      </c>
      <c r="D95" s="56">
        <v>0</v>
      </c>
      <c r="E95" s="56">
        <v>975</v>
      </c>
      <c r="F95" s="56">
        <f t="shared" si="4"/>
        <v>9778.2000000000007</v>
      </c>
      <c r="G95" s="39"/>
      <c r="H95" s="56">
        <v>3259.4</v>
      </c>
      <c r="I95" s="56">
        <v>1629.7</v>
      </c>
      <c r="J95" s="56">
        <v>16297</v>
      </c>
      <c r="K95" s="56">
        <v>0</v>
      </c>
      <c r="L95" s="63">
        <f t="shared" si="5"/>
        <v>21186.1</v>
      </c>
    </row>
    <row r="96" spans="1:12" s="33" customFormat="1">
      <c r="A96" s="45" t="s">
        <v>1059</v>
      </c>
      <c r="B96" s="45" t="s">
        <v>927</v>
      </c>
      <c r="C96" s="56">
        <v>12004.2</v>
      </c>
      <c r="D96" s="56">
        <v>0</v>
      </c>
      <c r="E96" s="56">
        <v>975</v>
      </c>
      <c r="F96" s="56">
        <f t="shared" si="4"/>
        <v>12004.2</v>
      </c>
      <c r="G96" s="39"/>
      <c r="H96" s="56">
        <v>4001.4000000000005</v>
      </c>
      <c r="I96" s="56">
        <v>2000.7000000000003</v>
      </c>
      <c r="J96" s="56">
        <v>20007.000000000004</v>
      </c>
      <c r="K96" s="56">
        <v>0</v>
      </c>
      <c r="L96" s="63">
        <f t="shared" si="5"/>
        <v>26009.100000000006</v>
      </c>
    </row>
    <row r="97" spans="1:12" s="33" customFormat="1">
      <c r="A97" s="45" t="s">
        <v>1060</v>
      </c>
      <c r="B97" s="45" t="s">
        <v>1052</v>
      </c>
      <c r="C97" s="56">
        <v>14675.4</v>
      </c>
      <c r="D97" s="56">
        <v>0</v>
      </c>
      <c r="E97" s="56">
        <v>975</v>
      </c>
      <c r="F97" s="56">
        <f t="shared" si="4"/>
        <v>14675.4</v>
      </c>
      <c r="G97" s="39"/>
      <c r="H97" s="56">
        <v>4891.8</v>
      </c>
      <c r="I97" s="56">
        <v>2445.9</v>
      </c>
      <c r="J97" s="56">
        <v>24459</v>
      </c>
      <c r="K97" s="56">
        <v>0</v>
      </c>
      <c r="L97" s="63">
        <f t="shared" si="5"/>
        <v>31796.7</v>
      </c>
    </row>
  </sheetData>
  <mergeCells count="13">
    <mergeCell ref="H16:L16"/>
    <mergeCell ref="A2:L2"/>
    <mergeCell ref="A3:L3"/>
    <mergeCell ref="A4:L4"/>
    <mergeCell ref="A5:L5"/>
    <mergeCell ref="A6:L6"/>
    <mergeCell ref="A9:A10"/>
    <mergeCell ref="B9:B10"/>
    <mergeCell ref="C9:F9"/>
    <mergeCell ref="H9:L9"/>
    <mergeCell ref="A16:A17"/>
    <mergeCell ref="B16:B17"/>
    <mergeCell ref="C16:F1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55"/>
  <sheetViews>
    <sheetView showGridLines="0" zoomScaleNormal="100" workbookViewId="0">
      <pane ySplit="5" topLeftCell="A6" activePane="bottomLeft" state="frozen"/>
      <selection pane="bottomLeft" activeCell="A57" sqref="A57:XFD70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1061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23" customFormat="1">
      <c r="A10" s="153" t="s">
        <v>475</v>
      </c>
      <c r="B10" s="153" t="s">
        <v>39</v>
      </c>
      <c r="C10" s="54">
        <v>66140</v>
      </c>
      <c r="D10" s="54">
        <v>0</v>
      </c>
      <c r="E10" s="54">
        <v>0</v>
      </c>
      <c r="F10" s="54">
        <f>+C10+D10+E10</f>
        <v>66140</v>
      </c>
      <c r="G10" s="39"/>
      <c r="H10" s="54">
        <f>+C10/30*10</f>
        <v>22046.666666666664</v>
      </c>
      <c r="I10" s="54">
        <f>+C10/30*5</f>
        <v>11023.333333333332</v>
      </c>
      <c r="J10" s="184">
        <f>+(C10+D10)/30*40</f>
        <v>88186.666666666657</v>
      </c>
      <c r="K10" s="184">
        <v>0</v>
      </c>
      <c r="L10" s="157">
        <f>H10+I10+J10+K10</f>
        <v>121256.66666666666</v>
      </c>
    </row>
    <row r="11" spans="1:12" s="23" customFormat="1">
      <c r="A11" s="45" t="s">
        <v>1062</v>
      </c>
      <c r="B11" s="45" t="s">
        <v>1063</v>
      </c>
      <c r="C11" s="56">
        <v>49386</v>
      </c>
      <c r="D11" s="56">
        <v>0</v>
      </c>
      <c r="E11" s="56">
        <v>0</v>
      </c>
      <c r="F11" s="56">
        <f t="shared" ref="F11:F15" si="0">+C11+D11+E11</f>
        <v>49386</v>
      </c>
      <c r="G11" s="39"/>
      <c r="H11" s="56">
        <f t="shared" ref="H11:H15" si="1">+C11/30*10</f>
        <v>16462</v>
      </c>
      <c r="I11" s="56">
        <f t="shared" ref="I11:I15" si="2">+C11/30*5</f>
        <v>8231</v>
      </c>
      <c r="J11" s="123">
        <f t="shared" ref="J11:J15" si="3">+(C11+D11)/30*40</f>
        <v>65848</v>
      </c>
      <c r="K11" s="123">
        <v>0</v>
      </c>
      <c r="L11" s="63">
        <f t="shared" ref="L11:L15" si="4">H11+I11+J11+K11</f>
        <v>90541</v>
      </c>
    </row>
    <row r="12" spans="1:12" s="23" customFormat="1">
      <c r="A12" s="45" t="s">
        <v>480</v>
      </c>
      <c r="B12" s="45" t="s">
        <v>866</v>
      </c>
      <c r="C12" s="56">
        <v>49386</v>
      </c>
      <c r="D12" s="56">
        <v>0</v>
      </c>
      <c r="E12" s="56">
        <v>0</v>
      </c>
      <c r="F12" s="56">
        <f t="shared" si="0"/>
        <v>49386</v>
      </c>
      <c r="G12" s="39"/>
      <c r="H12" s="56">
        <f t="shared" si="1"/>
        <v>16462</v>
      </c>
      <c r="I12" s="56">
        <f t="shared" si="2"/>
        <v>8231</v>
      </c>
      <c r="J12" s="123">
        <f t="shared" si="3"/>
        <v>65848</v>
      </c>
      <c r="K12" s="123">
        <v>0</v>
      </c>
      <c r="L12" s="63">
        <f t="shared" si="4"/>
        <v>90541</v>
      </c>
    </row>
    <row r="13" spans="1:12" s="23" customFormat="1">
      <c r="A13" s="45" t="s">
        <v>1064</v>
      </c>
      <c r="B13" s="45" t="s">
        <v>764</v>
      </c>
      <c r="C13" s="56">
        <v>39509</v>
      </c>
      <c r="D13" s="56">
        <v>0</v>
      </c>
      <c r="E13" s="56">
        <v>0</v>
      </c>
      <c r="F13" s="56">
        <f t="shared" si="0"/>
        <v>39509</v>
      </c>
      <c r="G13" s="39"/>
      <c r="H13" s="56">
        <f t="shared" si="1"/>
        <v>13169.666666666668</v>
      </c>
      <c r="I13" s="56">
        <f t="shared" si="2"/>
        <v>6584.8333333333339</v>
      </c>
      <c r="J13" s="123">
        <f t="shared" si="3"/>
        <v>52678.666666666672</v>
      </c>
      <c r="K13" s="123">
        <v>0</v>
      </c>
      <c r="L13" s="63">
        <f t="shared" si="4"/>
        <v>72433.166666666672</v>
      </c>
    </row>
    <row r="14" spans="1:12" s="23" customFormat="1">
      <c r="A14" s="45" t="s">
        <v>1065</v>
      </c>
      <c r="B14" s="45" t="s">
        <v>764</v>
      </c>
      <c r="C14" s="56">
        <v>32867</v>
      </c>
      <c r="D14" s="56">
        <v>0</v>
      </c>
      <c r="E14" s="56">
        <v>0</v>
      </c>
      <c r="F14" s="56">
        <f t="shared" si="0"/>
        <v>32867</v>
      </c>
      <c r="G14" s="39"/>
      <c r="H14" s="56">
        <f t="shared" si="1"/>
        <v>10955.666666666666</v>
      </c>
      <c r="I14" s="56">
        <f t="shared" si="2"/>
        <v>5477.833333333333</v>
      </c>
      <c r="J14" s="123">
        <f t="shared" si="3"/>
        <v>43822.666666666664</v>
      </c>
      <c r="K14" s="123">
        <v>0</v>
      </c>
      <c r="L14" s="63">
        <f t="shared" si="4"/>
        <v>60256.166666666664</v>
      </c>
    </row>
    <row r="15" spans="1:12" s="23" customFormat="1">
      <c r="A15" s="45" t="s">
        <v>484</v>
      </c>
      <c r="B15" s="45" t="s">
        <v>26</v>
      </c>
      <c r="C15" s="56">
        <v>24328</v>
      </c>
      <c r="D15" s="56">
        <v>0</v>
      </c>
      <c r="E15" s="56">
        <v>0</v>
      </c>
      <c r="F15" s="56">
        <f t="shared" si="0"/>
        <v>24328</v>
      </c>
      <c r="G15" s="39"/>
      <c r="H15" s="56">
        <f t="shared" si="1"/>
        <v>8109.333333333333</v>
      </c>
      <c r="I15" s="56">
        <f t="shared" si="2"/>
        <v>4054.6666666666665</v>
      </c>
      <c r="J15" s="123">
        <f t="shared" si="3"/>
        <v>32437.333333333332</v>
      </c>
      <c r="K15" s="123">
        <v>0</v>
      </c>
      <c r="L15" s="63">
        <f t="shared" si="4"/>
        <v>44601.333333333328</v>
      </c>
    </row>
    <row r="16" spans="1:12" ht="15.75">
      <c r="A16" s="2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>
      <c r="A17" s="30" t="s">
        <v>43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>
      <c r="A18" s="217" t="s">
        <v>0</v>
      </c>
      <c r="B18" s="217" t="s">
        <v>3</v>
      </c>
      <c r="C18" s="218" t="s">
        <v>4</v>
      </c>
      <c r="D18" s="218"/>
      <c r="E18" s="218"/>
      <c r="F18" s="218"/>
      <c r="H18" s="218" t="s">
        <v>5</v>
      </c>
      <c r="I18" s="218"/>
      <c r="J18" s="218"/>
      <c r="K18" s="218"/>
      <c r="L18" s="218"/>
    </row>
    <row r="19" spans="1:12" ht="22.5">
      <c r="A19" s="217"/>
      <c r="B19" s="217"/>
      <c r="C19" s="152" t="s">
        <v>6</v>
      </c>
      <c r="D19" s="152" t="s">
        <v>7</v>
      </c>
      <c r="E19" s="152" t="s">
        <v>8</v>
      </c>
      <c r="F19" s="152" t="s">
        <v>9</v>
      </c>
      <c r="H19" s="151" t="s">
        <v>10</v>
      </c>
      <c r="I19" s="151" t="s">
        <v>11</v>
      </c>
      <c r="J19" s="152" t="s">
        <v>12</v>
      </c>
      <c r="K19" s="151" t="s">
        <v>20</v>
      </c>
      <c r="L19" s="152" t="s">
        <v>9</v>
      </c>
    </row>
    <row r="20" spans="1:12" s="33" customFormat="1">
      <c r="A20" s="153" t="s">
        <v>916</v>
      </c>
      <c r="B20" s="153" t="s">
        <v>30</v>
      </c>
      <c r="C20" s="54">
        <v>17318</v>
      </c>
      <c r="D20" s="54">
        <v>0</v>
      </c>
      <c r="E20" s="54">
        <v>975</v>
      </c>
      <c r="F20" s="54">
        <f t="shared" ref="F20:F55" si="5">+C20+D20+E20</f>
        <v>18293</v>
      </c>
      <c r="G20" s="39"/>
      <c r="H20" s="54">
        <f>+C20/30*10</f>
        <v>5772.6666666666661</v>
      </c>
      <c r="I20" s="54">
        <f>+C20/30*5</f>
        <v>2886.333333333333</v>
      </c>
      <c r="J20" s="184">
        <v>28863.333333333332</v>
      </c>
      <c r="K20" s="184">
        <v>0</v>
      </c>
      <c r="L20" s="157">
        <f t="shared" ref="L20:L55" si="6">H20+I20+J20+K20</f>
        <v>37522.333333333328</v>
      </c>
    </row>
    <row r="21" spans="1:12" s="33" customFormat="1">
      <c r="A21" s="45" t="s">
        <v>627</v>
      </c>
      <c r="B21" s="45" t="s">
        <v>30</v>
      </c>
      <c r="C21" s="56">
        <v>14762</v>
      </c>
      <c r="D21" s="56">
        <v>0</v>
      </c>
      <c r="E21" s="56">
        <v>975</v>
      </c>
      <c r="F21" s="56">
        <f t="shared" si="5"/>
        <v>15737</v>
      </c>
      <c r="G21" s="39"/>
      <c r="H21" s="56">
        <f>+C21/30*10</f>
        <v>4920.666666666667</v>
      </c>
      <c r="I21" s="56">
        <f>+C21/30*5</f>
        <v>2460.3333333333335</v>
      </c>
      <c r="J21" s="123">
        <v>24603.333333333332</v>
      </c>
      <c r="K21" s="123">
        <v>0</v>
      </c>
      <c r="L21" s="63">
        <f t="shared" si="6"/>
        <v>31984.333333333332</v>
      </c>
    </row>
    <row r="22" spans="1:12" s="33" customFormat="1">
      <c r="A22" s="45" t="s">
        <v>492</v>
      </c>
      <c r="B22" s="45" t="s">
        <v>30</v>
      </c>
      <c r="C22" s="56">
        <v>11148</v>
      </c>
      <c r="D22" s="56">
        <v>0</v>
      </c>
      <c r="E22" s="56">
        <v>975</v>
      </c>
      <c r="F22" s="56">
        <f t="shared" si="5"/>
        <v>12123</v>
      </c>
      <c r="G22" s="39"/>
      <c r="H22" s="56">
        <f t="shared" ref="H22" si="7">+C22/30*10</f>
        <v>3716</v>
      </c>
      <c r="I22" s="56">
        <f t="shared" ref="I22" si="8">+C22/30*5</f>
        <v>1858</v>
      </c>
      <c r="J22" s="123">
        <v>18580</v>
      </c>
      <c r="K22" s="123">
        <v>0</v>
      </c>
      <c r="L22" s="63">
        <f t="shared" si="6"/>
        <v>24154</v>
      </c>
    </row>
    <row r="23" spans="1:12" s="33" customFormat="1">
      <c r="A23" s="45" t="s">
        <v>31</v>
      </c>
      <c r="B23" s="45" t="s">
        <v>1066</v>
      </c>
      <c r="C23" s="56">
        <v>12966</v>
      </c>
      <c r="D23" s="56">
        <v>0</v>
      </c>
      <c r="E23" s="56">
        <v>975</v>
      </c>
      <c r="F23" s="56">
        <f t="shared" si="5"/>
        <v>13941</v>
      </c>
      <c r="G23" s="39"/>
      <c r="H23" s="56">
        <f>+C23/30*10</f>
        <v>4322</v>
      </c>
      <c r="I23" s="56">
        <f>+C23/30*5</f>
        <v>2161</v>
      </c>
      <c r="J23" s="123">
        <v>21610</v>
      </c>
      <c r="K23" s="123">
        <v>0</v>
      </c>
      <c r="L23" s="63">
        <f t="shared" si="6"/>
        <v>28093</v>
      </c>
    </row>
    <row r="24" spans="1:12" s="33" customFormat="1">
      <c r="A24" s="45" t="s">
        <v>1067</v>
      </c>
      <c r="B24" s="45" t="s">
        <v>457</v>
      </c>
      <c r="C24" s="56">
        <v>17400</v>
      </c>
      <c r="D24" s="56">
        <v>0</v>
      </c>
      <c r="E24" s="56">
        <v>975</v>
      </c>
      <c r="F24" s="56">
        <f t="shared" si="5"/>
        <v>18375</v>
      </c>
      <c r="G24" s="39"/>
      <c r="H24" s="56">
        <f>+C24/30*10</f>
        <v>5800</v>
      </c>
      <c r="I24" s="56">
        <f>+C24/30*5</f>
        <v>2900</v>
      </c>
      <c r="J24" s="123">
        <v>29000</v>
      </c>
      <c r="K24" s="123">
        <v>0</v>
      </c>
      <c r="L24" s="63">
        <f t="shared" si="6"/>
        <v>37700</v>
      </c>
    </row>
    <row r="25" spans="1:12" s="33" customFormat="1">
      <c r="A25" s="45" t="s">
        <v>913</v>
      </c>
      <c r="B25" s="45" t="s">
        <v>457</v>
      </c>
      <c r="C25" s="56">
        <v>9190</v>
      </c>
      <c r="D25" s="56">
        <v>0</v>
      </c>
      <c r="E25" s="56">
        <v>975</v>
      </c>
      <c r="F25" s="56">
        <f t="shared" si="5"/>
        <v>10165</v>
      </c>
      <c r="G25" s="39"/>
      <c r="H25" s="56">
        <f>+C25/30*10</f>
        <v>3063.333333333333</v>
      </c>
      <c r="I25" s="56">
        <f>+C25/30*5</f>
        <v>1531.6666666666665</v>
      </c>
      <c r="J25" s="123">
        <v>15316.666666666666</v>
      </c>
      <c r="K25" s="123">
        <v>0</v>
      </c>
      <c r="L25" s="63">
        <f t="shared" si="6"/>
        <v>19911.666666666664</v>
      </c>
    </row>
    <row r="26" spans="1:12" s="33" customFormat="1">
      <c r="A26" s="45" t="s">
        <v>1068</v>
      </c>
      <c r="B26" s="45" t="s">
        <v>1069</v>
      </c>
      <c r="C26" s="56">
        <v>8888</v>
      </c>
      <c r="D26" s="56">
        <v>0</v>
      </c>
      <c r="E26" s="56">
        <v>975</v>
      </c>
      <c r="F26" s="56">
        <f t="shared" si="5"/>
        <v>9863</v>
      </c>
      <c r="G26" s="39"/>
      <c r="H26" s="56">
        <f t="shared" ref="H26:H55" si="9">+C26/30*10</f>
        <v>2962.6666666666665</v>
      </c>
      <c r="I26" s="56">
        <f t="shared" ref="I26:I55" si="10">+C26/30*5</f>
        <v>1481.3333333333333</v>
      </c>
      <c r="J26" s="123">
        <v>14813.333333333332</v>
      </c>
      <c r="K26" s="123">
        <v>0</v>
      </c>
      <c r="L26" s="63">
        <f t="shared" si="6"/>
        <v>19257.333333333332</v>
      </c>
    </row>
    <row r="27" spans="1:12" s="33" customFormat="1">
      <c r="A27" s="45" t="s">
        <v>910</v>
      </c>
      <c r="B27" s="45" t="s">
        <v>35</v>
      </c>
      <c r="C27" s="56">
        <v>9168</v>
      </c>
      <c r="D27" s="56">
        <v>0</v>
      </c>
      <c r="E27" s="56">
        <v>975</v>
      </c>
      <c r="F27" s="56">
        <f t="shared" si="5"/>
        <v>10143</v>
      </c>
      <c r="G27" s="39"/>
      <c r="H27" s="56">
        <f t="shared" si="9"/>
        <v>3056</v>
      </c>
      <c r="I27" s="56">
        <f t="shared" si="10"/>
        <v>1528</v>
      </c>
      <c r="J27" s="123">
        <v>15280.000000000002</v>
      </c>
      <c r="K27" s="123">
        <v>0</v>
      </c>
      <c r="L27" s="63">
        <f t="shared" si="6"/>
        <v>19864</v>
      </c>
    </row>
    <row r="28" spans="1:12" s="33" customFormat="1">
      <c r="A28" s="45" t="s">
        <v>34</v>
      </c>
      <c r="B28" s="45" t="s">
        <v>35</v>
      </c>
      <c r="C28" s="56">
        <v>8502</v>
      </c>
      <c r="D28" s="56">
        <v>0</v>
      </c>
      <c r="E28" s="56">
        <v>975</v>
      </c>
      <c r="F28" s="56">
        <f t="shared" si="5"/>
        <v>9477</v>
      </c>
      <c r="G28" s="39"/>
      <c r="H28" s="56">
        <f t="shared" si="9"/>
        <v>2834</v>
      </c>
      <c r="I28" s="56">
        <f t="shared" si="10"/>
        <v>1417</v>
      </c>
      <c r="J28" s="123">
        <v>14169.999999999998</v>
      </c>
      <c r="K28" s="123">
        <v>0</v>
      </c>
      <c r="L28" s="63">
        <f t="shared" si="6"/>
        <v>18421</v>
      </c>
    </row>
    <row r="29" spans="1:12" s="33" customFormat="1">
      <c r="A29" s="45" t="s">
        <v>36</v>
      </c>
      <c r="B29" s="45" t="s">
        <v>1070</v>
      </c>
      <c r="C29" s="56">
        <v>7568</v>
      </c>
      <c r="D29" s="56">
        <v>0</v>
      </c>
      <c r="E29" s="56">
        <v>975</v>
      </c>
      <c r="F29" s="56">
        <f t="shared" si="5"/>
        <v>8543</v>
      </c>
      <c r="G29" s="39"/>
      <c r="H29" s="56">
        <f t="shared" si="9"/>
        <v>2522.666666666667</v>
      </c>
      <c r="I29" s="56">
        <f t="shared" si="10"/>
        <v>1261.3333333333335</v>
      </c>
      <c r="J29" s="123">
        <v>12613.333333333334</v>
      </c>
      <c r="K29" s="123">
        <v>0</v>
      </c>
      <c r="L29" s="63">
        <f t="shared" si="6"/>
        <v>16397.333333333336</v>
      </c>
    </row>
    <row r="30" spans="1:12" s="33" customFormat="1">
      <c r="A30" s="45" t="s">
        <v>1071</v>
      </c>
      <c r="B30" s="45" t="s">
        <v>35</v>
      </c>
      <c r="C30" s="56">
        <v>7243</v>
      </c>
      <c r="D30" s="56">
        <v>0</v>
      </c>
      <c r="E30" s="56">
        <v>975</v>
      </c>
      <c r="F30" s="56">
        <f t="shared" si="5"/>
        <v>8218</v>
      </c>
      <c r="G30" s="39"/>
      <c r="H30" s="56">
        <f t="shared" si="9"/>
        <v>2414.3333333333335</v>
      </c>
      <c r="I30" s="56">
        <f t="shared" si="10"/>
        <v>1207.1666666666667</v>
      </c>
      <c r="J30" s="123">
        <v>12071.666666666666</v>
      </c>
      <c r="K30" s="123">
        <v>0</v>
      </c>
      <c r="L30" s="63">
        <f t="shared" si="6"/>
        <v>15693.166666666666</v>
      </c>
    </row>
    <row r="31" spans="1:12" s="33" customFormat="1">
      <c r="A31" s="45" t="s">
        <v>908</v>
      </c>
      <c r="B31" s="45" t="s">
        <v>35</v>
      </c>
      <c r="C31" s="56">
        <v>6896</v>
      </c>
      <c r="D31" s="56">
        <v>0</v>
      </c>
      <c r="E31" s="56">
        <v>975</v>
      </c>
      <c r="F31" s="56">
        <f t="shared" si="5"/>
        <v>7871</v>
      </c>
      <c r="G31" s="39"/>
      <c r="H31" s="56">
        <f t="shared" si="9"/>
        <v>2298.666666666667</v>
      </c>
      <c r="I31" s="56">
        <f t="shared" si="10"/>
        <v>1149.3333333333335</v>
      </c>
      <c r="J31" s="123">
        <v>11493.333333333334</v>
      </c>
      <c r="K31" s="123">
        <v>0</v>
      </c>
      <c r="L31" s="63">
        <f t="shared" si="6"/>
        <v>14941.333333333334</v>
      </c>
    </row>
    <row r="32" spans="1:12" s="33" customFormat="1">
      <c r="A32" s="45" t="s">
        <v>1072</v>
      </c>
      <c r="B32" s="45" t="s">
        <v>35</v>
      </c>
      <c r="C32" s="56">
        <v>6638</v>
      </c>
      <c r="D32" s="56">
        <v>0</v>
      </c>
      <c r="E32" s="56">
        <v>975</v>
      </c>
      <c r="F32" s="56">
        <f t="shared" si="5"/>
        <v>7613</v>
      </c>
      <c r="G32" s="39"/>
      <c r="H32" s="56">
        <f t="shared" si="9"/>
        <v>2212.666666666667</v>
      </c>
      <c r="I32" s="56">
        <f t="shared" si="10"/>
        <v>1106.3333333333335</v>
      </c>
      <c r="J32" s="123">
        <v>11063.333333333334</v>
      </c>
      <c r="K32" s="123">
        <v>0</v>
      </c>
      <c r="L32" s="63">
        <f t="shared" si="6"/>
        <v>14382.333333333334</v>
      </c>
    </row>
    <row r="33" spans="1:12" s="33" customFormat="1">
      <c r="A33" s="45" t="s">
        <v>1073</v>
      </c>
      <c r="B33" s="45" t="s">
        <v>35</v>
      </c>
      <c r="C33" s="56">
        <v>5965</v>
      </c>
      <c r="D33" s="56">
        <v>0</v>
      </c>
      <c r="E33" s="56">
        <v>975</v>
      </c>
      <c r="F33" s="56">
        <f t="shared" si="5"/>
        <v>6940</v>
      </c>
      <c r="G33" s="39"/>
      <c r="H33" s="56">
        <f t="shared" si="9"/>
        <v>1988.3333333333335</v>
      </c>
      <c r="I33" s="56">
        <f t="shared" si="10"/>
        <v>994.16666666666674</v>
      </c>
      <c r="J33" s="123">
        <v>9941.6666666666679</v>
      </c>
      <c r="K33" s="123">
        <v>0</v>
      </c>
      <c r="L33" s="63">
        <f t="shared" si="6"/>
        <v>12924.166666666668</v>
      </c>
    </row>
    <row r="34" spans="1:12" s="33" customFormat="1">
      <c r="A34" s="45" t="s">
        <v>1074</v>
      </c>
      <c r="B34" s="45" t="s">
        <v>35</v>
      </c>
      <c r="C34" s="56">
        <v>5424</v>
      </c>
      <c r="D34" s="56">
        <v>0</v>
      </c>
      <c r="E34" s="56">
        <v>975</v>
      </c>
      <c r="F34" s="56">
        <f t="shared" si="5"/>
        <v>6399</v>
      </c>
      <c r="G34" s="39"/>
      <c r="H34" s="56">
        <f t="shared" si="9"/>
        <v>1808</v>
      </c>
      <c r="I34" s="56">
        <f t="shared" si="10"/>
        <v>904</v>
      </c>
      <c r="J34" s="123">
        <v>9040</v>
      </c>
      <c r="K34" s="123">
        <v>0</v>
      </c>
      <c r="L34" s="63">
        <f t="shared" si="6"/>
        <v>11752</v>
      </c>
    </row>
    <row r="35" spans="1:12" s="33" customFormat="1">
      <c r="A35" s="45" t="s">
        <v>907</v>
      </c>
      <c r="B35" s="45" t="s">
        <v>1075</v>
      </c>
      <c r="C35" s="56">
        <v>8652</v>
      </c>
      <c r="D35" s="56">
        <v>0</v>
      </c>
      <c r="E35" s="56">
        <v>975</v>
      </c>
      <c r="F35" s="56">
        <f t="shared" si="5"/>
        <v>9627</v>
      </c>
      <c r="G35" s="39"/>
      <c r="H35" s="56">
        <f t="shared" si="9"/>
        <v>2884</v>
      </c>
      <c r="I35" s="56">
        <f t="shared" si="10"/>
        <v>1442</v>
      </c>
      <c r="J35" s="123">
        <v>14419.999999999998</v>
      </c>
      <c r="K35" s="123">
        <v>0</v>
      </c>
      <c r="L35" s="63">
        <f t="shared" si="6"/>
        <v>18746</v>
      </c>
    </row>
    <row r="36" spans="1:12" s="33" customFormat="1">
      <c r="A36" s="45" t="s">
        <v>1076</v>
      </c>
      <c r="B36" s="45" t="s">
        <v>62</v>
      </c>
      <c r="C36" s="56">
        <v>7568</v>
      </c>
      <c r="D36" s="56">
        <v>0</v>
      </c>
      <c r="E36" s="56">
        <v>975</v>
      </c>
      <c r="F36" s="56">
        <f t="shared" si="5"/>
        <v>8543</v>
      </c>
      <c r="G36" s="39"/>
      <c r="H36" s="56">
        <f t="shared" si="9"/>
        <v>2522.666666666667</v>
      </c>
      <c r="I36" s="56">
        <f t="shared" si="10"/>
        <v>1261.3333333333335</v>
      </c>
      <c r="J36" s="123">
        <v>12613.333333333334</v>
      </c>
      <c r="K36" s="123">
        <v>0</v>
      </c>
      <c r="L36" s="63">
        <f t="shared" si="6"/>
        <v>16397.333333333336</v>
      </c>
    </row>
    <row r="37" spans="1:12" s="33" customFormat="1">
      <c r="A37" s="45" t="s">
        <v>1077</v>
      </c>
      <c r="B37" s="45" t="s">
        <v>62</v>
      </c>
      <c r="C37" s="56">
        <v>5960</v>
      </c>
      <c r="D37" s="56">
        <v>0</v>
      </c>
      <c r="E37" s="56">
        <v>975</v>
      </c>
      <c r="F37" s="56">
        <f>+C37+D37+E37</f>
        <v>6935</v>
      </c>
      <c r="G37" s="39"/>
      <c r="H37" s="56">
        <f>+C37/30*10</f>
        <v>1986.6666666666665</v>
      </c>
      <c r="I37" s="56">
        <f>+C37/30*5</f>
        <v>993.33333333333326</v>
      </c>
      <c r="J37" s="123">
        <v>9933.3333333333321</v>
      </c>
      <c r="K37" s="123">
        <v>0</v>
      </c>
      <c r="L37" s="63">
        <f>H37+I37+J37+K37</f>
        <v>12913.333333333332</v>
      </c>
    </row>
    <row r="38" spans="1:12" s="33" customFormat="1">
      <c r="A38" s="45" t="s">
        <v>929</v>
      </c>
      <c r="B38" s="45" t="s">
        <v>1078</v>
      </c>
      <c r="C38" s="56">
        <v>7324</v>
      </c>
      <c r="D38" s="56">
        <v>0</v>
      </c>
      <c r="E38" s="56">
        <v>975</v>
      </c>
      <c r="F38" s="56">
        <f>+C38+D38+E38</f>
        <v>8299</v>
      </c>
      <c r="G38" s="39"/>
      <c r="H38" s="56">
        <f>+C38/30*10</f>
        <v>2441.333333333333</v>
      </c>
      <c r="I38" s="56">
        <f>+C38/30*5</f>
        <v>1220.6666666666665</v>
      </c>
      <c r="J38" s="123">
        <v>12206.666666666666</v>
      </c>
      <c r="K38" s="123">
        <v>0</v>
      </c>
      <c r="L38" s="63">
        <f>H38+I38+J38+K38</f>
        <v>15868.666666666666</v>
      </c>
    </row>
    <row r="39" spans="1:12" s="33" customFormat="1">
      <c r="A39" s="45" t="s">
        <v>905</v>
      </c>
      <c r="B39" s="45" t="s">
        <v>58</v>
      </c>
      <c r="C39" s="56">
        <v>6638</v>
      </c>
      <c r="D39" s="56">
        <v>0</v>
      </c>
      <c r="E39" s="56">
        <v>975</v>
      </c>
      <c r="F39" s="56">
        <f t="shared" si="5"/>
        <v>7613</v>
      </c>
      <c r="G39" s="39"/>
      <c r="H39" s="56">
        <f t="shared" si="9"/>
        <v>2212.666666666667</v>
      </c>
      <c r="I39" s="56">
        <f t="shared" si="10"/>
        <v>1106.3333333333335</v>
      </c>
      <c r="J39" s="123">
        <v>11063.333333333334</v>
      </c>
      <c r="K39" s="123">
        <v>0</v>
      </c>
      <c r="L39" s="63">
        <f t="shared" si="6"/>
        <v>14382.333333333334</v>
      </c>
    </row>
    <row r="40" spans="1:12" s="33" customFormat="1">
      <c r="A40" s="45" t="s">
        <v>1079</v>
      </c>
      <c r="B40" s="45" t="s">
        <v>1078</v>
      </c>
      <c r="C40" s="56">
        <v>6194</v>
      </c>
      <c r="D40" s="56">
        <v>0</v>
      </c>
      <c r="E40" s="56">
        <v>975</v>
      </c>
      <c r="F40" s="56">
        <f t="shared" si="5"/>
        <v>7169</v>
      </c>
      <c r="G40" s="39"/>
      <c r="H40" s="56">
        <f t="shared" si="9"/>
        <v>2064.6666666666665</v>
      </c>
      <c r="I40" s="56">
        <f t="shared" si="10"/>
        <v>1032.3333333333333</v>
      </c>
      <c r="J40" s="123">
        <v>10323.333333333334</v>
      </c>
      <c r="K40" s="123">
        <v>0</v>
      </c>
      <c r="L40" s="63">
        <f t="shared" si="6"/>
        <v>13420.333333333334</v>
      </c>
    </row>
    <row r="41" spans="1:12" s="33" customFormat="1">
      <c r="A41" s="45" t="s">
        <v>904</v>
      </c>
      <c r="B41" s="45" t="s">
        <v>1078</v>
      </c>
      <c r="C41" s="56">
        <v>6032</v>
      </c>
      <c r="D41" s="56">
        <v>0</v>
      </c>
      <c r="E41" s="56">
        <v>975</v>
      </c>
      <c r="F41" s="56">
        <f t="shared" si="5"/>
        <v>7007</v>
      </c>
      <c r="G41" s="39"/>
      <c r="H41" s="56">
        <f t="shared" si="9"/>
        <v>2010.6666666666665</v>
      </c>
      <c r="I41" s="56">
        <f t="shared" si="10"/>
        <v>1005.3333333333333</v>
      </c>
      <c r="J41" s="123">
        <v>10053.333333333334</v>
      </c>
      <c r="K41" s="123">
        <v>0</v>
      </c>
      <c r="L41" s="63">
        <f t="shared" si="6"/>
        <v>13069.333333333334</v>
      </c>
    </row>
    <row r="42" spans="1:12" s="33" customFormat="1">
      <c r="A42" s="45" t="s">
        <v>1080</v>
      </c>
      <c r="B42" s="45" t="s">
        <v>1078</v>
      </c>
      <c r="C42" s="56">
        <v>5792</v>
      </c>
      <c r="D42" s="56">
        <v>0</v>
      </c>
      <c r="E42" s="56">
        <v>975</v>
      </c>
      <c r="F42" s="56">
        <f t="shared" si="5"/>
        <v>6767</v>
      </c>
      <c r="G42" s="39"/>
      <c r="H42" s="56">
        <f t="shared" si="9"/>
        <v>1930.6666666666665</v>
      </c>
      <c r="I42" s="56">
        <f t="shared" si="10"/>
        <v>965.33333333333326</v>
      </c>
      <c r="J42" s="123">
        <v>9653.3333333333339</v>
      </c>
      <c r="K42" s="123">
        <v>0</v>
      </c>
      <c r="L42" s="63">
        <f t="shared" si="6"/>
        <v>12549.333333333334</v>
      </c>
    </row>
    <row r="43" spans="1:12" s="33" customFormat="1">
      <c r="A43" s="45" t="s">
        <v>1081</v>
      </c>
      <c r="B43" s="45" t="s">
        <v>1082</v>
      </c>
      <c r="C43" s="56">
        <v>7184</v>
      </c>
      <c r="D43" s="56">
        <v>0</v>
      </c>
      <c r="E43" s="56">
        <v>975</v>
      </c>
      <c r="F43" s="56">
        <f t="shared" si="5"/>
        <v>8159</v>
      </c>
      <c r="G43" s="39"/>
      <c r="H43" s="56">
        <f t="shared" si="9"/>
        <v>2394.6666666666665</v>
      </c>
      <c r="I43" s="56">
        <f t="shared" si="10"/>
        <v>1197.3333333333333</v>
      </c>
      <c r="J43" s="123">
        <v>11973.333333333334</v>
      </c>
      <c r="K43" s="123">
        <v>0</v>
      </c>
      <c r="L43" s="63">
        <f t="shared" si="6"/>
        <v>15565.333333333334</v>
      </c>
    </row>
    <row r="44" spans="1:12" s="33" customFormat="1">
      <c r="A44" s="45" t="s">
        <v>1074</v>
      </c>
      <c r="B44" s="45" t="s">
        <v>1083</v>
      </c>
      <c r="C44" s="56">
        <v>6638</v>
      </c>
      <c r="D44" s="56">
        <v>0</v>
      </c>
      <c r="E44" s="56">
        <v>975</v>
      </c>
      <c r="F44" s="56">
        <f t="shared" si="5"/>
        <v>7613</v>
      </c>
      <c r="G44" s="39"/>
      <c r="H44" s="56">
        <f t="shared" si="9"/>
        <v>2212.666666666667</v>
      </c>
      <c r="I44" s="56">
        <f t="shared" si="10"/>
        <v>1106.3333333333335</v>
      </c>
      <c r="J44" s="123">
        <v>11063.333333333334</v>
      </c>
      <c r="K44" s="123">
        <v>0</v>
      </c>
      <c r="L44" s="63">
        <f t="shared" si="6"/>
        <v>14382.333333333334</v>
      </c>
    </row>
    <row r="45" spans="1:12" s="33" customFormat="1">
      <c r="A45" s="45" t="s">
        <v>902</v>
      </c>
      <c r="B45" s="45" t="s">
        <v>303</v>
      </c>
      <c r="C45" s="56">
        <v>6352</v>
      </c>
      <c r="D45" s="56">
        <v>0</v>
      </c>
      <c r="E45" s="56">
        <v>975</v>
      </c>
      <c r="F45" s="56">
        <f t="shared" si="5"/>
        <v>7327</v>
      </c>
      <c r="G45" s="39"/>
      <c r="H45" s="56">
        <f t="shared" si="9"/>
        <v>2117.333333333333</v>
      </c>
      <c r="I45" s="56">
        <f t="shared" si="10"/>
        <v>1058.6666666666665</v>
      </c>
      <c r="J45" s="123">
        <v>10586.666666666666</v>
      </c>
      <c r="K45" s="123">
        <v>0</v>
      </c>
      <c r="L45" s="63">
        <f t="shared" si="6"/>
        <v>13762.666666666666</v>
      </c>
    </row>
    <row r="46" spans="1:12" s="33" customFormat="1">
      <c r="A46" s="45" t="s">
        <v>1084</v>
      </c>
      <c r="B46" s="45" t="s">
        <v>303</v>
      </c>
      <c r="C46" s="56">
        <v>6272</v>
      </c>
      <c r="D46" s="56">
        <v>0</v>
      </c>
      <c r="E46" s="56">
        <v>975</v>
      </c>
      <c r="F46" s="56">
        <f t="shared" si="5"/>
        <v>7247</v>
      </c>
      <c r="G46" s="39"/>
      <c r="H46" s="56">
        <f t="shared" si="9"/>
        <v>2090.6666666666665</v>
      </c>
      <c r="I46" s="56">
        <f t="shared" si="10"/>
        <v>1045.3333333333333</v>
      </c>
      <c r="J46" s="123">
        <v>10453.333333333334</v>
      </c>
      <c r="K46" s="123">
        <v>0</v>
      </c>
      <c r="L46" s="63">
        <f t="shared" si="6"/>
        <v>13589.333333333334</v>
      </c>
    </row>
    <row r="47" spans="1:12" s="33" customFormat="1">
      <c r="A47" s="45" t="s">
        <v>1085</v>
      </c>
      <c r="B47" s="45" t="s">
        <v>303</v>
      </c>
      <c r="C47" s="56">
        <v>6032</v>
      </c>
      <c r="D47" s="56">
        <v>0</v>
      </c>
      <c r="E47" s="56">
        <v>975</v>
      </c>
      <c r="F47" s="56">
        <f t="shared" si="5"/>
        <v>7007</v>
      </c>
      <c r="G47" s="39"/>
      <c r="H47" s="56">
        <f t="shared" si="9"/>
        <v>2010.6666666666665</v>
      </c>
      <c r="I47" s="56">
        <f t="shared" si="10"/>
        <v>1005.3333333333333</v>
      </c>
      <c r="J47" s="123">
        <v>10053.333333333334</v>
      </c>
      <c r="K47" s="123">
        <v>0</v>
      </c>
      <c r="L47" s="63">
        <f t="shared" si="6"/>
        <v>13069.333333333334</v>
      </c>
    </row>
    <row r="48" spans="1:12" s="33" customFormat="1">
      <c r="A48" s="45" t="s">
        <v>1086</v>
      </c>
      <c r="B48" s="45" t="s">
        <v>303</v>
      </c>
      <c r="C48" s="56">
        <v>5792</v>
      </c>
      <c r="D48" s="56">
        <v>0</v>
      </c>
      <c r="E48" s="56">
        <v>975</v>
      </c>
      <c r="F48" s="56">
        <f t="shared" si="5"/>
        <v>6767</v>
      </c>
      <c r="G48" s="39"/>
      <c r="H48" s="56">
        <f t="shared" si="9"/>
        <v>1930.6666666666665</v>
      </c>
      <c r="I48" s="56">
        <f t="shared" si="10"/>
        <v>965.33333333333326</v>
      </c>
      <c r="J48" s="123">
        <v>9653.3333333333339</v>
      </c>
      <c r="K48" s="123">
        <v>0</v>
      </c>
      <c r="L48" s="63">
        <f t="shared" si="6"/>
        <v>12549.333333333334</v>
      </c>
    </row>
    <row r="49" spans="1:12" s="33" customFormat="1">
      <c r="A49" s="45" t="s">
        <v>1087</v>
      </c>
      <c r="B49" s="45" t="s">
        <v>1088</v>
      </c>
      <c r="C49" s="56">
        <v>6132</v>
      </c>
      <c r="D49" s="56">
        <v>0</v>
      </c>
      <c r="E49" s="56">
        <v>975</v>
      </c>
      <c r="F49" s="56">
        <f t="shared" si="5"/>
        <v>7107</v>
      </c>
      <c r="G49" s="39"/>
      <c r="H49" s="56">
        <f t="shared" si="9"/>
        <v>2044</v>
      </c>
      <c r="I49" s="56">
        <f t="shared" si="10"/>
        <v>1022</v>
      </c>
      <c r="J49" s="123">
        <v>10220</v>
      </c>
      <c r="K49" s="123">
        <v>0</v>
      </c>
      <c r="L49" s="63">
        <f t="shared" si="6"/>
        <v>13286</v>
      </c>
    </row>
    <row r="50" spans="1:12" s="33" customFormat="1">
      <c r="A50" s="45" t="s">
        <v>1089</v>
      </c>
      <c r="B50" s="45" t="s">
        <v>528</v>
      </c>
      <c r="C50" s="56">
        <v>6032</v>
      </c>
      <c r="D50" s="56">
        <v>0</v>
      </c>
      <c r="E50" s="56">
        <v>975</v>
      </c>
      <c r="F50" s="56">
        <f t="shared" si="5"/>
        <v>7007</v>
      </c>
      <c r="G50" s="39"/>
      <c r="H50" s="56">
        <f t="shared" si="9"/>
        <v>2010.6666666666665</v>
      </c>
      <c r="I50" s="56">
        <f t="shared" si="10"/>
        <v>1005.3333333333333</v>
      </c>
      <c r="J50" s="123">
        <v>10053.333333333334</v>
      </c>
      <c r="K50" s="123">
        <v>0</v>
      </c>
      <c r="L50" s="63">
        <f t="shared" si="6"/>
        <v>13069.333333333334</v>
      </c>
    </row>
    <row r="51" spans="1:12" s="33" customFormat="1">
      <c r="A51" s="45" t="s">
        <v>1090</v>
      </c>
      <c r="B51" s="45" t="s">
        <v>528</v>
      </c>
      <c r="C51" s="56">
        <v>5476</v>
      </c>
      <c r="D51" s="56">
        <v>0</v>
      </c>
      <c r="E51" s="56">
        <v>975</v>
      </c>
      <c r="F51" s="56">
        <f>+C51+D51+E51</f>
        <v>6451</v>
      </c>
      <c r="G51" s="39"/>
      <c r="H51" s="56">
        <f>+C51/30*10</f>
        <v>1825.3333333333333</v>
      </c>
      <c r="I51" s="56">
        <f>+C51/30*5</f>
        <v>912.66666666666663</v>
      </c>
      <c r="J51" s="123">
        <v>9126.6666666666661</v>
      </c>
      <c r="K51" s="123">
        <v>0</v>
      </c>
      <c r="L51" s="63">
        <f>H51+I51+J51+K51</f>
        <v>11864.666666666666</v>
      </c>
    </row>
    <row r="52" spans="1:12" s="33" customFormat="1">
      <c r="A52" s="45" t="s">
        <v>1091</v>
      </c>
      <c r="B52" s="45" t="s">
        <v>528</v>
      </c>
      <c r="C52" s="56">
        <v>5372</v>
      </c>
      <c r="D52" s="56">
        <v>0</v>
      </c>
      <c r="E52" s="56">
        <v>975</v>
      </c>
      <c r="F52" s="56">
        <f>+C52+D52+E52</f>
        <v>6347</v>
      </c>
      <c r="G52" s="39"/>
      <c r="H52" s="56">
        <f>+C52/30*10</f>
        <v>1790.6666666666665</v>
      </c>
      <c r="I52" s="56">
        <f>+C52/30*5</f>
        <v>895.33333333333326</v>
      </c>
      <c r="J52" s="123">
        <v>8953.3333333333339</v>
      </c>
      <c r="K52" s="123">
        <v>0</v>
      </c>
      <c r="L52" s="63">
        <f>H52+I52+J52+K52</f>
        <v>11639.333333333334</v>
      </c>
    </row>
    <row r="53" spans="1:12" s="33" customFormat="1">
      <c r="A53" s="45" t="s">
        <v>1092</v>
      </c>
      <c r="B53" s="45" t="s">
        <v>1093</v>
      </c>
      <c r="C53" s="56">
        <v>5540</v>
      </c>
      <c r="D53" s="56">
        <v>0</v>
      </c>
      <c r="E53" s="56">
        <v>975</v>
      </c>
      <c r="F53" s="56">
        <f t="shared" si="5"/>
        <v>6515</v>
      </c>
      <c r="G53" s="39"/>
      <c r="H53" s="56">
        <f t="shared" si="9"/>
        <v>1846.6666666666665</v>
      </c>
      <c r="I53" s="56">
        <f t="shared" si="10"/>
        <v>923.33333333333326</v>
      </c>
      <c r="J53" s="123">
        <v>9233.3333333333321</v>
      </c>
      <c r="K53" s="123">
        <v>0</v>
      </c>
      <c r="L53" s="63">
        <f t="shared" si="6"/>
        <v>12003.333333333332</v>
      </c>
    </row>
    <row r="54" spans="1:12" s="33" customFormat="1">
      <c r="A54" s="45" t="s">
        <v>1094</v>
      </c>
      <c r="B54" s="45" t="s">
        <v>266</v>
      </c>
      <c r="C54" s="56">
        <v>5476</v>
      </c>
      <c r="D54" s="56">
        <v>0</v>
      </c>
      <c r="E54" s="56">
        <v>975</v>
      </c>
      <c r="F54" s="56">
        <f>+C54+D54+E54</f>
        <v>6451</v>
      </c>
      <c r="G54" s="39"/>
      <c r="H54" s="56">
        <f>+C54/30*10</f>
        <v>1825.3333333333333</v>
      </c>
      <c r="I54" s="56">
        <f>+C54/30*5</f>
        <v>912.66666666666663</v>
      </c>
      <c r="J54" s="123">
        <v>9126.6666666666661</v>
      </c>
      <c r="K54" s="123">
        <v>0</v>
      </c>
      <c r="L54" s="63">
        <f>H54+I54+J54+K54</f>
        <v>11864.666666666666</v>
      </c>
    </row>
    <row r="55" spans="1:12" s="33" customFormat="1">
      <c r="A55" s="45" t="s">
        <v>1095</v>
      </c>
      <c r="B55" s="45" t="s">
        <v>1096</v>
      </c>
      <c r="C55" s="56">
        <v>5424</v>
      </c>
      <c r="D55" s="56">
        <v>0</v>
      </c>
      <c r="E55" s="56">
        <v>975</v>
      </c>
      <c r="F55" s="56">
        <f t="shared" si="5"/>
        <v>6399</v>
      </c>
      <c r="G55" s="39"/>
      <c r="H55" s="56">
        <f t="shared" si="9"/>
        <v>1808</v>
      </c>
      <c r="I55" s="56">
        <f t="shared" si="10"/>
        <v>904</v>
      </c>
      <c r="J55" s="123">
        <v>9040</v>
      </c>
      <c r="K55" s="123">
        <v>0</v>
      </c>
      <c r="L55" s="63">
        <f t="shared" si="6"/>
        <v>11752</v>
      </c>
    </row>
  </sheetData>
  <mergeCells count="13">
    <mergeCell ref="H18:L18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8:A19"/>
    <mergeCell ref="B18:B19"/>
    <mergeCell ref="C18:F18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5"/>
  <sheetViews>
    <sheetView showGridLines="0" zoomScaleNormal="100" workbookViewId="0">
      <pane ySplit="4" topLeftCell="A5" activePane="bottomLeft" state="frozen"/>
      <selection pane="bottomLeft" activeCell="A27" sqref="A27:XFD32"/>
    </sheetView>
  </sheetViews>
  <sheetFormatPr baseColWidth="10" defaultRowHeight="15"/>
  <cols>
    <col min="1" max="1" width="21.140625" customWidth="1"/>
    <col min="2" max="2" width="41.140625" customWidth="1"/>
    <col min="4" max="4" width="14.140625" bestFit="1" customWidth="1"/>
    <col min="7" max="7" width="1.7109375" customWidth="1"/>
  </cols>
  <sheetData>
    <row r="1" spans="1:12" ht="15.75">
      <c r="A1" s="216" t="s">
        <v>1097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.75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7" spans="1:12" ht="15.75">
      <c r="A7" s="1" t="s">
        <v>2</v>
      </c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G8" s="195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G9" s="195"/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>
      <c r="A10" s="13" t="s">
        <v>1098</v>
      </c>
      <c r="B10" s="13" t="s">
        <v>39</v>
      </c>
      <c r="C10" s="154">
        <v>63573</v>
      </c>
      <c r="D10" s="154">
        <v>0</v>
      </c>
      <c r="E10" s="154">
        <v>0</v>
      </c>
      <c r="F10" s="154">
        <f>SUM(C10:E10)</f>
        <v>63573</v>
      </c>
      <c r="G10" s="124"/>
      <c r="H10" s="154">
        <v>21191</v>
      </c>
      <c r="I10" s="154">
        <v>10596</v>
      </c>
      <c r="J10" s="154">
        <v>84764</v>
      </c>
      <c r="K10" s="154">
        <v>0</v>
      </c>
      <c r="L10" s="154">
        <f t="shared" ref="L10:L14" si="0">SUM(H10:K10)</f>
        <v>116551</v>
      </c>
    </row>
    <row r="11" spans="1:12">
      <c r="A11" s="9" t="s">
        <v>1099</v>
      </c>
      <c r="B11" s="9" t="s">
        <v>764</v>
      </c>
      <c r="C11" s="46">
        <v>32868.480000000003</v>
      </c>
      <c r="D11" s="46">
        <v>0</v>
      </c>
      <c r="E11" s="46">
        <v>0</v>
      </c>
      <c r="F11" s="46">
        <f t="shared" ref="F11:F12" si="1">SUM(C11:E11)</f>
        <v>32868.480000000003</v>
      </c>
      <c r="G11" s="124"/>
      <c r="H11" s="46">
        <v>10956</v>
      </c>
      <c r="I11" s="46">
        <v>5478</v>
      </c>
      <c r="J11" s="46">
        <v>43824.640000000007</v>
      </c>
      <c r="K11" s="46">
        <v>0</v>
      </c>
      <c r="L11" s="46">
        <f t="shared" si="0"/>
        <v>60258.640000000007</v>
      </c>
    </row>
    <row r="12" spans="1:12">
      <c r="A12" s="9" t="s">
        <v>1100</v>
      </c>
      <c r="B12" s="9" t="s">
        <v>760</v>
      </c>
      <c r="C12" s="46">
        <v>23391.66</v>
      </c>
      <c r="D12" s="46">
        <v>0</v>
      </c>
      <c r="E12" s="46">
        <v>0</v>
      </c>
      <c r="F12" s="46">
        <f t="shared" si="1"/>
        <v>23391.66</v>
      </c>
      <c r="G12" s="125"/>
      <c r="H12" s="46">
        <v>7797</v>
      </c>
      <c r="I12" s="46">
        <v>3899</v>
      </c>
      <c r="J12" s="46">
        <v>31188.879999999997</v>
      </c>
      <c r="K12" s="46">
        <v>0</v>
      </c>
      <c r="L12" s="46">
        <f t="shared" si="0"/>
        <v>42884.88</v>
      </c>
    </row>
    <row r="13" spans="1:12">
      <c r="A13" s="9" t="s">
        <v>1101</v>
      </c>
      <c r="B13" s="9" t="s">
        <v>762</v>
      </c>
      <c r="C13" s="46">
        <v>18728.22</v>
      </c>
      <c r="D13" s="46">
        <v>0</v>
      </c>
      <c r="E13" s="46">
        <v>975</v>
      </c>
      <c r="F13" s="46">
        <f>SUM(C13:E13)</f>
        <v>19703.22</v>
      </c>
      <c r="G13" s="124"/>
      <c r="H13" s="46">
        <v>6243</v>
      </c>
      <c r="I13" s="46">
        <v>3121</v>
      </c>
      <c r="J13" s="46">
        <v>31213.7</v>
      </c>
      <c r="K13" s="46">
        <v>0</v>
      </c>
      <c r="L13" s="46">
        <f t="shared" si="0"/>
        <v>40577.699999999997</v>
      </c>
    </row>
    <row r="14" spans="1:12">
      <c r="A14" s="9" t="s">
        <v>1102</v>
      </c>
      <c r="B14" s="9" t="s">
        <v>1103</v>
      </c>
      <c r="C14" s="46">
        <v>17519.52</v>
      </c>
      <c r="D14" s="46">
        <v>0</v>
      </c>
      <c r="E14" s="46">
        <v>975</v>
      </c>
      <c r="F14" s="46">
        <f t="shared" ref="F14" si="2">SUM(C14:E14)</f>
        <v>18494.52</v>
      </c>
      <c r="G14" s="124"/>
      <c r="H14" s="46">
        <v>5840</v>
      </c>
      <c r="I14" s="46">
        <v>2920</v>
      </c>
      <c r="J14" s="46">
        <v>29199.200000000001</v>
      </c>
      <c r="K14" s="46">
        <v>0</v>
      </c>
      <c r="L14" s="46">
        <f t="shared" si="0"/>
        <v>37959.199999999997</v>
      </c>
    </row>
    <row r="15" spans="1:12" ht="15.75">
      <c r="A15" s="2"/>
    </row>
    <row r="16" spans="1:12" ht="15.75">
      <c r="A16" s="1" t="s">
        <v>43</v>
      </c>
    </row>
    <row r="17" spans="1:12">
      <c r="A17" s="217" t="s">
        <v>0</v>
      </c>
      <c r="B17" s="217" t="s">
        <v>3</v>
      </c>
      <c r="C17" s="218" t="s">
        <v>4</v>
      </c>
      <c r="D17" s="218"/>
      <c r="E17" s="218"/>
      <c r="F17" s="218"/>
      <c r="G17" s="195"/>
      <c r="H17" s="218" t="s">
        <v>5</v>
      </c>
      <c r="I17" s="218"/>
      <c r="J17" s="218"/>
      <c r="K17" s="218"/>
      <c r="L17" s="218"/>
    </row>
    <row r="18" spans="1:12" ht="22.5">
      <c r="A18" s="217"/>
      <c r="B18" s="217"/>
      <c r="C18" s="152" t="s">
        <v>6</v>
      </c>
      <c r="D18" s="152" t="s">
        <v>7</v>
      </c>
      <c r="E18" s="152" t="s">
        <v>8</v>
      </c>
      <c r="F18" s="152" t="s">
        <v>9</v>
      </c>
      <c r="G18" s="195"/>
      <c r="H18" s="151" t="s">
        <v>10</v>
      </c>
      <c r="I18" s="151" t="s">
        <v>11</v>
      </c>
      <c r="J18" s="152" t="s">
        <v>12</v>
      </c>
      <c r="K18" s="151" t="s">
        <v>44</v>
      </c>
      <c r="L18" s="152" t="s">
        <v>9</v>
      </c>
    </row>
    <row r="19" spans="1:12">
      <c r="A19" s="13" t="s">
        <v>906</v>
      </c>
      <c r="B19" s="13" t="s">
        <v>517</v>
      </c>
      <c r="C19" s="154">
        <v>16128.6</v>
      </c>
      <c r="D19" s="154">
        <v>0</v>
      </c>
      <c r="E19" s="154">
        <v>975</v>
      </c>
      <c r="F19" s="154">
        <f>SUM(C19:E19)</f>
        <v>17103.599999999999</v>
      </c>
      <c r="G19" s="124"/>
      <c r="H19" s="154">
        <v>5376</v>
      </c>
      <c r="I19" s="154">
        <v>2688</v>
      </c>
      <c r="J19" s="154">
        <v>26881</v>
      </c>
      <c r="K19" s="154">
        <v>0</v>
      </c>
      <c r="L19" s="154">
        <f t="shared" ref="L19:L25" si="3">SUM(H19:K19)</f>
        <v>34945</v>
      </c>
    </row>
    <row r="20" spans="1:12">
      <c r="A20" s="9" t="s">
        <v>1104</v>
      </c>
      <c r="B20" s="9" t="s">
        <v>519</v>
      </c>
      <c r="C20" s="46">
        <v>12965.4</v>
      </c>
      <c r="D20" s="46">
        <v>0</v>
      </c>
      <c r="E20" s="46">
        <v>975</v>
      </c>
      <c r="F20" s="46">
        <f>SUM(C20:E20)</f>
        <v>13940.4</v>
      </c>
      <c r="G20" s="124"/>
      <c r="H20" s="46">
        <v>4322</v>
      </c>
      <c r="I20" s="46">
        <v>2161</v>
      </c>
      <c r="J20" s="46">
        <v>21609</v>
      </c>
      <c r="K20" s="46">
        <v>0</v>
      </c>
      <c r="L20" s="46">
        <f t="shared" si="3"/>
        <v>28092</v>
      </c>
    </row>
    <row r="21" spans="1:12">
      <c r="A21" s="9" t="s">
        <v>629</v>
      </c>
      <c r="B21" s="9" t="s">
        <v>628</v>
      </c>
      <c r="C21" s="46">
        <v>10726.2</v>
      </c>
      <c r="D21" s="46">
        <v>0</v>
      </c>
      <c r="E21" s="46">
        <v>975</v>
      </c>
      <c r="F21" s="46">
        <f t="shared" ref="F21:F23" si="4">SUM(C21:E21)</f>
        <v>11701.2</v>
      </c>
      <c r="G21" s="124"/>
      <c r="H21" s="46">
        <v>3575</v>
      </c>
      <c r="I21" s="46">
        <v>1788</v>
      </c>
      <c r="J21" s="46">
        <v>17877</v>
      </c>
      <c r="K21" s="46">
        <v>0</v>
      </c>
      <c r="L21" s="46">
        <f t="shared" si="3"/>
        <v>23240</v>
      </c>
    </row>
    <row r="22" spans="1:12">
      <c r="A22" s="9" t="s">
        <v>1105</v>
      </c>
      <c r="B22" s="9" t="s">
        <v>861</v>
      </c>
      <c r="C22" s="46">
        <v>8660.1</v>
      </c>
      <c r="D22" s="46">
        <v>0</v>
      </c>
      <c r="E22" s="46">
        <v>975</v>
      </c>
      <c r="F22" s="46">
        <f t="shared" si="4"/>
        <v>9635.1</v>
      </c>
      <c r="G22" s="124"/>
      <c r="H22" s="46">
        <v>2887</v>
      </c>
      <c r="I22" s="46">
        <v>1443</v>
      </c>
      <c r="J22" s="46">
        <v>14433.5</v>
      </c>
      <c r="K22" s="46">
        <v>0</v>
      </c>
      <c r="L22" s="46">
        <f t="shared" si="3"/>
        <v>18763.5</v>
      </c>
    </row>
    <row r="23" spans="1:12">
      <c r="A23" s="9" t="s">
        <v>1106</v>
      </c>
      <c r="B23" s="9" t="s">
        <v>1107</v>
      </c>
      <c r="C23" s="46">
        <v>8476.2000000000007</v>
      </c>
      <c r="D23" s="46">
        <v>0</v>
      </c>
      <c r="E23" s="46">
        <v>975</v>
      </c>
      <c r="F23" s="46">
        <f t="shared" si="4"/>
        <v>9451.2000000000007</v>
      </c>
      <c r="G23" s="124"/>
      <c r="H23" s="46">
        <v>2825</v>
      </c>
      <c r="I23" s="46">
        <v>1413</v>
      </c>
      <c r="J23" s="46">
        <v>14127.000000000002</v>
      </c>
      <c r="K23" s="46">
        <v>0</v>
      </c>
      <c r="L23" s="46">
        <f t="shared" si="3"/>
        <v>18365</v>
      </c>
    </row>
    <row r="24" spans="1:12">
      <c r="A24" s="9" t="s">
        <v>900</v>
      </c>
      <c r="B24" s="9" t="s">
        <v>286</v>
      </c>
      <c r="C24" s="46">
        <v>8660.1</v>
      </c>
      <c r="D24" s="46">
        <v>678.25</v>
      </c>
      <c r="E24" s="46">
        <v>975</v>
      </c>
      <c r="F24" s="46">
        <f>SUM(C24:E24)</f>
        <v>10313.35</v>
      </c>
      <c r="G24" s="124"/>
      <c r="H24" s="46">
        <v>2887</v>
      </c>
      <c r="I24" s="46">
        <v>1443</v>
      </c>
      <c r="J24" s="46">
        <v>14433.5</v>
      </c>
      <c r="K24" s="46">
        <v>0</v>
      </c>
      <c r="L24" s="46">
        <f t="shared" si="3"/>
        <v>18763.5</v>
      </c>
    </row>
    <row r="25" spans="1:12">
      <c r="A25" s="9" t="s">
        <v>1108</v>
      </c>
      <c r="B25" s="9" t="s">
        <v>1109</v>
      </c>
      <c r="C25" s="46">
        <v>6025.96</v>
      </c>
      <c r="D25" s="46">
        <v>678.25</v>
      </c>
      <c r="E25" s="46">
        <v>975</v>
      </c>
      <c r="F25" s="46">
        <f t="shared" ref="F25" si="5">SUM(C25:E25)</f>
        <v>7679.21</v>
      </c>
      <c r="G25" s="124"/>
      <c r="H25" s="46">
        <v>1931</v>
      </c>
      <c r="I25" s="46">
        <v>966</v>
      </c>
      <c r="J25" s="46">
        <v>10043.266666666666</v>
      </c>
      <c r="K25" s="46">
        <v>0</v>
      </c>
      <c r="L25" s="46">
        <f t="shared" si="3"/>
        <v>12940.266666666666</v>
      </c>
    </row>
  </sheetData>
  <mergeCells count="12">
    <mergeCell ref="H17:L17"/>
    <mergeCell ref="A1:L1"/>
    <mergeCell ref="A2:L2"/>
    <mergeCell ref="A3:L3"/>
    <mergeCell ref="A4:L4"/>
    <mergeCell ref="A8:A9"/>
    <mergeCell ref="B8:B9"/>
    <mergeCell ref="C8:F8"/>
    <mergeCell ref="H8:L8"/>
    <mergeCell ref="A17:A18"/>
    <mergeCell ref="B17:B18"/>
    <mergeCell ref="C17:F1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8"/>
  <sheetViews>
    <sheetView showGridLines="0" zoomScaleNormal="100" workbookViewId="0">
      <pane ySplit="5" topLeftCell="A6" activePane="bottomLeft" state="frozen"/>
      <selection pane="bottomLeft" activeCell="E42" sqref="E42"/>
    </sheetView>
  </sheetViews>
  <sheetFormatPr baseColWidth="10" defaultRowHeight="15"/>
  <cols>
    <col min="1" max="1" width="14.85546875" customWidth="1"/>
    <col min="2" max="2" width="38.5703125" bestFit="1" customWidth="1"/>
    <col min="3" max="3" width="11.5703125" style="34" customWidth="1"/>
    <col min="4" max="5" width="11.42578125" style="34"/>
    <col min="6" max="6" width="15.5703125" style="34" customWidth="1"/>
    <col min="7" max="7" width="1.7109375" style="34" customWidth="1"/>
    <col min="8" max="12" width="11.42578125" style="34"/>
  </cols>
  <sheetData>
    <row r="1" spans="1:12" ht="15.75">
      <c r="A1" s="222" t="s">
        <v>1110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>
      <c r="A10" s="13" t="s">
        <v>1111</v>
      </c>
      <c r="B10" s="13" t="s">
        <v>39</v>
      </c>
      <c r="C10" s="157">
        <v>85823</v>
      </c>
      <c r="D10" s="157">
        <v>0</v>
      </c>
      <c r="E10" s="157">
        <v>0</v>
      </c>
      <c r="F10" s="157">
        <f t="shared" ref="F10:F16" si="0">SUM(C10:E10)</f>
        <v>85823</v>
      </c>
      <c r="G10" s="32"/>
      <c r="H10" s="157">
        <v>28607.666666666668</v>
      </c>
      <c r="I10" s="157">
        <v>14303.833333333334</v>
      </c>
      <c r="J10" s="157">
        <f>+C10/30*40</f>
        <v>114430.66666666667</v>
      </c>
      <c r="K10" s="158"/>
      <c r="L10" s="157">
        <f t="shared" ref="L10:L16" si="1">H10+I10+J10</f>
        <v>157342.16666666669</v>
      </c>
    </row>
    <row r="11" spans="1:12">
      <c r="A11" s="9" t="s">
        <v>1112</v>
      </c>
      <c r="B11" s="9" t="s">
        <v>866</v>
      </c>
      <c r="C11" s="63">
        <v>49386</v>
      </c>
      <c r="D11" s="63">
        <v>0</v>
      </c>
      <c r="E11" s="63">
        <v>0</v>
      </c>
      <c r="F11" s="63">
        <f t="shared" si="0"/>
        <v>49386</v>
      </c>
      <c r="G11" s="32"/>
      <c r="H11" s="63">
        <v>16462</v>
      </c>
      <c r="I11" s="63">
        <v>8231</v>
      </c>
      <c r="J11" s="63">
        <f t="shared" ref="J11:J14" si="2">+C11/30*40</f>
        <v>65848</v>
      </c>
      <c r="K11" s="64"/>
      <c r="L11" s="63">
        <f t="shared" si="1"/>
        <v>90541</v>
      </c>
    </row>
    <row r="12" spans="1:12">
      <c r="A12" s="9" t="s">
        <v>1113</v>
      </c>
      <c r="B12" s="9" t="s">
        <v>26</v>
      </c>
      <c r="C12" s="63">
        <v>32224</v>
      </c>
      <c r="D12" s="63">
        <v>0</v>
      </c>
      <c r="E12" s="63">
        <v>0</v>
      </c>
      <c r="F12" s="63">
        <f t="shared" si="0"/>
        <v>32224</v>
      </c>
      <c r="G12" s="32"/>
      <c r="H12" s="63">
        <v>10741.333333333334</v>
      </c>
      <c r="I12" s="63">
        <v>5370.666666666667</v>
      </c>
      <c r="J12" s="63">
        <f t="shared" si="2"/>
        <v>42965.333333333336</v>
      </c>
      <c r="K12" s="64"/>
      <c r="L12" s="63">
        <f t="shared" si="1"/>
        <v>59077.333333333336</v>
      </c>
    </row>
    <row r="13" spans="1:12">
      <c r="A13" s="9" t="s">
        <v>1114</v>
      </c>
      <c r="B13" s="9" t="s">
        <v>26</v>
      </c>
      <c r="C13" s="63">
        <v>26116</v>
      </c>
      <c r="D13" s="63">
        <v>0</v>
      </c>
      <c r="E13" s="63">
        <v>0</v>
      </c>
      <c r="F13" s="63">
        <f t="shared" si="0"/>
        <v>26116</v>
      </c>
      <c r="G13" s="32"/>
      <c r="H13" s="63">
        <v>8705.3333333333321</v>
      </c>
      <c r="I13" s="63">
        <v>4352.6666666666661</v>
      </c>
      <c r="J13" s="63">
        <f t="shared" si="2"/>
        <v>34821.333333333328</v>
      </c>
      <c r="K13" s="64"/>
      <c r="L13" s="63">
        <f t="shared" si="1"/>
        <v>47879.333333333328</v>
      </c>
    </row>
    <row r="14" spans="1:12">
      <c r="A14" s="9" t="s">
        <v>1115</v>
      </c>
      <c r="B14" s="9" t="s">
        <v>26</v>
      </c>
      <c r="C14" s="63">
        <v>32868</v>
      </c>
      <c r="D14" s="63">
        <v>0</v>
      </c>
      <c r="E14" s="63">
        <v>0</v>
      </c>
      <c r="F14" s="63">
        <f t="shared" si="0"/>
        <v>32868</v>
      </c>
      <c r="G14" s="32"/>
      <c r="H14" s="63">
        <v>10956</v>
      </c>
      <c r="I14" s="63">
        <v>5478</v>
      </c>
      <c r="J14" s="63">
        <f t="shared" si="2"/>
        <v>43824</v>
      </c>
      <c r="K14" s="64"/>
      <c r="L14" s="63">
        <f t="shared" si="1"/>
        <v>60258</v>
      </c>
    </row>
    <row r="15" spans="1:12">
      <c r="A15" s="126" t="s">
        <v>1116</v>
      </c>
      <c r="B15" s="82" t="s">
        <v>26</v>
      </c>
      <c r="C15" s="63">
        <v>23850</v>
      </c>
      <c r="D15" s="63">
        <v>0</v>
      </c>
      <c r="E15" s="63">
        <v>0</v>
      </c>
      <c r="F15" s="63">
        <f t="shared" si="0"/>
        <v>23850</v>
      </c>
      <c r="G15" s="32"/>
      <c r="H15" s="63">
        <f>+C15/30*10</f>
        <v>7950</v>
      </c>
      <c r="I15" s="63">
        <f>+C15/30*5</f>
        <v>3975</v>
      </c>
      <c r="J15" s="63">
        <f>+C15/30*40</f>
        <v>31800</v>
      </c>
      <c r="K15" s="64"/>
      <c r="L15" s="63">
        <f t="shared" si="1"/>
        <v>43725</v>
      </c>
    </row>
    <row r="16" spans="1:12">
      <c r="A16" s="9" t="s">
        <v>1117</v>
      </c>
      <c r="B16" s="9" t="s">
        <v>1118</v>
      </c>
      <c r="C16" s="63">
        <v>19370</v>
      </c>
      <c r="D16" s="63">
        <v>0</v>
      </c>
      <c r="E16" s="63">
        <v>0</v>
      </c>
      <c r="F16" s="63">
        <f t="shared" si="0"/>
        <v>19370</v>
      </c>
      <c r="G16" s="32"/>
      <c r="H16" s="63">
        <v>6456.6666666666661</v>
      </c>
      <c r="I16" s="63">
        <v>3228.333333333333</v>
      </c>
      <c r="J16" s="63">
        <f>+C16/30*50</f>
        <v>32283.333333333332</v>
      </c>
      <c r="K16" s="64"/>
      <c r="L16" s="63">
        <f t="shared" si="1"/>
        <v>41968.333333333328</v>
      </c>
    </row>
    <row r="17" spans="1:12" ht="15.75">
      <c r="A17" s="2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30" t="s">
        <v>43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>
      <c r="A19" s="217" t="s">
        <v>0</v>
      </c>
      <c r="B19" s="217" t="s">
        <v>3</v>
      </c>
      <c r="C19" s="218" t="s">
        <v>4</v>
      </c>
      <c r="D19" s="218"/>
      <c r="E19" s="218"/>
      <c r="F19" s="218"/>
      <c r="H19" s="218" t="s">
        <v>5</v>
      </c>
      <c r="I19" s="218"/>
      <c r="J19" s="218"/>
      <c r="K19" s="218"/>
      <c r="L19" s="218"/>
    </row>
    <row r="20" spans="1:12" ht="22.5">
      <c r="A20" s="217"/>
      <c r="B20" s="217"/>
      <c r="C20" s="152" t="s">
        <v>6</v>
      </c>
      <c r="D20" s="152" t="s">
        <v>7</v>
      </c>
      <c r="E20" s="152" t="s">
        <v>8</v>
      </c>
      <c r="F20" s="152" t="s">
        <v>9</v>
      </c>
      <c r="H20" s="151" t="s">
        <v>10</v>
      </c>
      <c r="I20" s="151" t="s">
        <v>11</v>
      </c>
      <c r="J20" s="152" t="s">
        <v>12</v>
      </c>
      <c r="K20" s="151" t="s">
        <v>44</v>
      </c>
      <c r="L20" s="152" t="s">
        <v>9</v>
      </c>
    </row>
    <row r="21" spans="1:12">
      <c r="A21" s="13" t="s">
        <v>1119</v>
      </c>
      <c r="B21" s="13" t="s">
        <v>1120</v>
      </c>
      <c r="C21" s="157">
        <v>8502</v>
      </c>
      <c r="D21" s="157">
        <v>0</v>
      </c>
      <c r="E21" s="185">
        <v>975</v>
      </c>
      <c r="F21" s="157">
        <f>C21+D21</f>
        <v>8502</v>
      </c>
      <c r="G21" s="32"/>
      <c r="H21" s="157">
        <v>2834</v>
      </c>
      <c r="I21" s="157">
        <v>1417</v>
      </c>
      <c r="J21" s="157">
        <f>+(C21/30)*50</f>
        <v>14169.999999999998</v>
      </c>
      <c r="K21" s="158"/>
      <c r="L21" s="157">
        <f>H21+I21+J21</f>
        <v>18421</v>
      </c>
    </row>
    <row r="22" spans="1:12">
      <c r="A22" s="9" t="s">
        <v>1121</v>
      </c>
      <c r="B22" s="9" t="s">
        <v>1120</v>
      </c>
      <c r="C22" s="63">
        <v>8384</v>
      </c>
      <c r="D22" s="63">
        <v>0</v>
      </c>
      <c r="E22" s="127">
        <v>975</v>
      </c>
      <c r="F22" s="63">
        <f t="shared" ref="F22:F38" si="3">C22+D22</f>
        <v>8384</v>
      </c>
      <c r="G22" s="32"/>
      <c r="H22" s="63">
        <v>2794.6666666666665</v>
      </c>
      <c r="I22" s="63">
        <v>1397.3333333333333</v>
      </c>
      <c r="J22" s="63">
        <f t="shared" ref="J22:J38" si="4">+(C22/30)*50</f>
        <v>13973.333333333332</v>
      </c>
      <c r="K22" s="64"/>
      <c r="L22" s="63">
        <f t="shared" ref="L22:L38" si="5">H22+I22+J22</f>
        <v>18165.333333333332</v>
      </c>
    </row>
    <row r="23" spans="1:12">
      <c r="A23" s="9" t="s">
        <v>1122</v>
      </c>
      <c r="B23" s="9" t="s">
        <v>1120</v>
      </c>
      <c r="C23" s="63">
        <v>7570</v>
      </c>
      <c r="D23" s="63">
        <v>0</v>
      </c>
      <c r="E23" s="127">
        <v>975</v>
      </c>
      <c r="F23" s="63">
        <f t="shared" si="3"/>
        <v>7570</v>
      </c>
      <c r="G23" s="32"/>
      <c r="H23" s="63">
        <v>2523.3333333333335</v>
      </c>
      <c r="I23" s="63">
        <v>1261.6666666666667</v>
      </c>
      <c r="J23" s="63">
        <f t="shared" si="4"/>
        <v>12616.666666666668</v>
      </c>
      <c r="K23" s="64"/>
      <c r="L23" s="63">
        <f t="shared" si="5"/>
        <v>16401.666666666668</v>
      </c>
    </row>
    <row r="24" spans="1:12">
      <c r="A24" s="9" t="s">
        <v>1123</v>
      </c>
      <c r="B24" s="9" t="s">
        <v>296</v>
      </c>
      <c r="C24" s="63">
        <v>6895</v>
      </c>
      <c r="D24" s="63">
        <v>0</v>
      </c>
      <c r="E24" s="127">
        <v>975</v>
      </c>
      <c r="F24" s="63">
        <f t="shared" si="3"/>
        <v>6895</v>
      </c>
      <c r="G24" s="32"/>
      <c r="H24" s="63">
        <v>2298.3333333333335</v>
      </c>
      <c r="I24" s="63">
        <v>1149.1666666666667</v>
      </c>
      <c r="J24" s="63">
        <f t="shared" si="4"/>
        <v>11491.666666666668</v>
      </c>
      <c r="K24" s="64"/>
      <c r="L24" s="63">
        <f t="shared" si="5"/>
        <v>14939.166666666668</v>
      </c>
    </row>
    <row r="25" spans="1:12">
      <c r="A25" s="9" t="s">
        <v>1124</v>
      </c>
      <c r="B25" s="9" t="s">
        <v>296</v>
      </c>
      <c r="C25" s="63">
        <v>6635</v>
      </c>
      <c r="D25" s="63">
        <v>0</v>
      </c>
      <c r="E25" s="127">
        <v>975</v>
      </c>
      <c r="F25" s="63">
        <f t="shared" si="3"/>
        <v>6635</v>
      </c>
      <c r="G25" s="32"/>
      <c r="H25" s="63">
        <v>2211.6666666666665</v>
      </c>
      <c r="I25" s="63">
        <v>1105.8333333333333</v>
      </c>
      <c r="J25" s="63">
        <f t="shared" si="4"/>
        <v>11058.333333333332</v>
      </c>
      <c r="K25" s="64"/>
      <c r="L25" s="63">
        <f t="shared" si="5"/>
        <v>14375.833333333332</v>
      </c>
    </row>
    <row r="26" spans="1:12">
      <c r="A26" s="9" t="s">
        <v>1125</v>
      </c>
      <c r="B26" s="9" t="s">
        <v>30</v>
      </c>
      <c r="C26" s="63">
        <v>16300</v>
      </c>
      <c r="D26" s="63">
        <v>0</v>
      </c>
      <c r="E26" s="127">
        <v>975</v>
      </c>
      <c r="F26" s="63">
        <f t="shared" si="3"/>
        <v>16300</v>
      </c>
      <c r="G26" s="32"/>
      <c r="H26" s="63">
        <v>5433.3333333333339</v>
      </c>
      <c r="I26" s="63">
        <v>2716.666666666667</v>
      </c>
      <c r="J26" s="63">
        <f t="shared" si="4"/>
        <v>27166.666666666668</v>
      </c>
      <c r="K26" s="64"/>
      <c r="L26" s="63">
        <f t="shared" si="5"/>
        <v>35316.666666666672</v>
      </c>
    </row>
    <row r="27" spans="1:12">
      <c r="A27" s="9" t="s">
        <v>1126</v>
      </c>
      <c r="B27" s="9" t="s">
        <v>30</v>
      </c>
      <c r="C27" s="63">
        <v>14760</v>
      </c>
      <c r="D27" s="63">
        <v>0</v>
      </c>
      <c r="E27" s="127">
        <v>975</v>
      </c>
      <c r="F27" s="63">
        <f t="shared" si="3"/>
        <v>14760</v>
      </c>
      <c r="G27" s="32"/>
      <c r="H27" s="63">
        <v>4920</v>
      </c>
      <c r="I27" s="63">
        <v>2460</v>
      </c>
      <c r="J27" s="63">
        <f t="shared" si="4"/>
        <v>24600</v>
      </c>
      <c r="K27" s="64"/>
      <c r="L27" s="63">
        <f t="shared" si="5"/>
        <v>31980</v>
      </c>
    </row>
    <row r="28" spans="1:12">
      <c r="A28" s="9" t="s">
        <v>1127</v>
      </c>
      <c r="B28" s="9" t="s">
        <v>30</v>
      </c>
      <c r="C28" s="63">
        <v>12966</v>
      </c>
      <c r="D28" s="63">
        <v>0</v>
      </c>
      <c r="E28" s="127">
        <v>975</v>
      </c>
      <c r="F28" s="63">
        <f t="shared" si="3"/>
        <v>12966</v>
      </c>
      <c r="G28" s="32"/>
      <c r="H28" s="63">
        <v>4322</v>
      </c>
      <c r="I28" s="63">
        <v>2161</v>
      </c>
      <c r="J28" s="63">
        <f t="shared" si="4"/>
        <v>21610</v>
      </c>
      <c r="K28" s="64"/>
      <c r="L28" s="63">
        <f t="shared" si="5"/>
        <v>28093</v>
      </c>
    </row>
    <row r="29" spans="1:12">
      <c r="A29" s="9" t="s">
        <v>1128</v>
      </c>
      <c r="B29" s="9" t="s">
        <v>30</v>
      </c>
      <c r="C29" s="63">
        <v>11152</v>
      </c>
      <c r="D29" s="63">
        <v>0</v>
      </c>
      <c r="E29" s="127">
        <v>975</v>
      </c>
      <c r="F29" s="63">
        <f t="shared" si="3"/>
        <v>11152</v>
      </c>
      <c r="G29" s="32"/>
      <c r="H29" s="63">
        <v>3717.3333333333335</v>
      </c>
      <c r="I29" s="63">
        <v>1858.6666666666667</v>
      </c>
      <c r="J29" s="63">
        <f t="shared" si="4"/>
        <v>18586.666666666668</v>
      </c>
      <c r="K29" s="64"/>
      <c r="L29" s="63">
        <f t="shared" si="5"/>
        <v>24162.666666666668</v>
      </c>
    </row>
    <row r="30" spans="1:12">
      <c r="A30" s="9" t="s">
        <v>1129</v>
      </c>
      <c r="B30" s="9" t="s">
        <v>30</v>
      </c>
      <c r="C30" s="63">
        <v>9166</v>
      </c>
      <c r="D30" s="63">
        <v>0</v>
      </c>
      <c r="E30" s="127">
        <v>975</v>
      </c>
      <c r="F30" s="63">
        <f t="shared" si="3"/>
        <v>9166</v>
      </c>
      <c r="G30" s="32"/>
      <c r="H30" s="63">
        <v>3055.3333333333335</v>
      </c>
      <c r="I30" s="63">
        <v>1527.6666666666667</v>
      </c>
      <c r="J30" s="63">
        <f t="shared" si="4"/>
        <v>15276.666666666668</v>
      </c>
      <c r="K30" s="64"/>
      <c r="L30" s="63">
        <f t="shared" si="5"/>
        <v>19859.666666666668</v>
      </c>
    </row>
    <row r="31" spans="1:12">
      <c r="A31" s="9" t="s">
        <v>1130</v>
      </c>
      <c r="B31" s="9" t="s">
        <v>30</v>
      </c>
      <c r="C31" s="63">
        <v>8890</v>
      </c>
      <c r="D31" s="63">
        <v>0</v>
      </c>
      <c r="E31" s="127">
        <v>975</v>
      </c>
      <c r="F31" s="63">
        <f t="shared" si="3"/>
        <v>8890</v>
      </c>
      <c r="G31" s="32"/>
      <c r="H31" s="63">
        <v>2963.333333333333</v>
      </c>
      <c r="I31" s="63">
        <v>1481.6666666666665</v>
      </c>
      <c r="J31" s="63">
        <f t="shared" si="4"/>
        <v>14816.666666666666</v>
      </c>
      <c r="K31" s="64"/>
      <c r="L31" s="63">
        <f t="shared" si="5"/>
        <v>19261.666666666664</v>
      </c>
    </row>
    <row r="32" spans="1:12">
      <c r="A32" s="9" t="s">
        <v>1131</v>
      </c>
      <c r="B32" s="9" t="s">
        <v>30</v>
      </c>
      <c r="C32" s="63">
        <v>17258</v>
      </c>
      <c r="D32" s="63">
        <v>0</v>
      </c>
      <c r="E32" s="127">
        <v>975</v>
      </c>
      <c r="F32" s="63">
        <f t="shared" si="3"/>
        <v>17258</v>
      </c>
      <c r="G32" s="32"/>
      <c r="H32" s="63">
        <v>5752.6666666666661</v>
      </c>
      <c r="I32" s="63">
        <v>2876.333333333333</v>
      </c>
      <c r="J32" s="63">
        <f>+(C32/30)*50</f>
        <v>28763.333333333332</v>
      </c>
      <c r="K32" s="64"/>
      <c r="L32" s="63">
        <f t="shared" si="5"/>
        <v>37392.333333333328</v>
      </c>
    </row>
    <row r="33" spans="1:12">
      <c r="A33" s="9" t="s">
        <v>1132</v>
      </c>
      <c r="B33" s="9" t="s">
        <v>450</v>
      </c>
      <c r="C33" s="63">
        <v>17632</v>
      </c>
      <c r="D33" s="63">
        <v>0</v>
      </c>
      <c r="E33" s="127">
        <v>975</v>
      </c>
      <c r="F33" s="63">
        <f t="shared" si="3"/>
        <v>17632</v>
      </c>
      <c r="G33" s="32"/>
      <c r="H33" s="63">
        <v>5877.3333333333339</v>
      </c>
      <c r="I33" s="63">
        <v>2938.666666666667</v>
      </c>
      <c r="J33" s="63">
        <f t="shared" si="4"/>
        <v>29386.666666666668</v>
      </c>
      <c r="K33" s="64"/>
      <c r="L33" s="63">
        <f t="shared" si="5"/>
        <v>38202.666666666672</v>
      </c>
    </row>
    <row r="34" spans="1:12">
      <c r="A34" s="9" t="s">
        <v>1133</v>
      </c>
      <c r="B34" s="9" t="s">
        <v>1134</v>
      </c>
      <c r="C34" s="63">
        <v>7570</v>
      </c>
      <c r="D34" s="63">
        <v>0</v>
      </c>
      <c r="E34" s="127">
        <v>975</v>
      </c>
      <c r="F34" s="63">
        <f t="shared" si="3"/>
        <v>7570</v>
      </c>
      <c r="G34" s="32"/>
      <c r="H34" s="63">
        <v>2523.3333333333335</v>
      </c>
      <c r="I34" s="63">
        <v>1261.6666666666667</v>
      </c>
      <c r="J34" s="63">
        <f t="shared" si="4"/>
        <v>12616.666666666668</v>
      </c>
      <c r="K34" s="64"/>
      <c r="L34" s="63">
        <f t="shared" si="5"/>
        <v>16401.666666666668</v>
      </c>
    </row>
    <row r="35" spans="1:12">
      <c r="A35" s="9" t="s">
        <v>1135</v>
      </c>
      <c r="B35" s="9" t="s">
        <v>58</v>
      </c>
      <c r="C35" s="63">
        <v>9166</v>
      </c>
      <c r="D35" s="63">
        <v>0</v>
      </c>
      <c r="E35" s="127">
        <v>975</v>
      </c>
      <c r="F35" s="63">
        <f t="shared" si="3"/>
        <v>9166</v>
      </c>
      <c r="G35" s="32"/>
      <c r="H35" s="63">
        <v>3055.3333333333335</v>
      </c>
      <c r="I35" s="63">
        <v>1527.6666666666667</v>
      </c>
      <c r="J35" s="63">
        <f t="shared" si="4"/>
        <v>15276.666666666668</v>
      </c>
      <c r="K35" s="64"/>
      <c r="L35" s="63">
        <f t="shared" si="5"/>
        <v>19859.666666666668</v>
      </c>
    </row>
    <row r="36" spans="1:12">
      <c r="A36" s="9" t="s">
        <v>1136</v>
      </c>
      <c r="B36" s="9" t="s">
        <v>58</v>
      </c>
      <c r="C36" s="63">
        <v>7570</v>
      </c>
      <c r="D36" s="63">
        <v>0</v>
      </c>
      <c r="E36" s="127">
        <v>975</v>
      </c>
      <c r="F36" s="63">
        <f t="shared" si="3"/>
        <v>7570</v>
      </c>
      <c r="G36" s="32"/>
      <c r="H36" s="63">
        <v>2523.3333333333335</v>
      </c>
      <c r="I36" s="63">
        <v>1261.6666666666667</v>
      </c>
      <c r="J36" s="63">
        <f t="shared" si="4"/>
        <v>12616.666666666668</v>
      </c>
      <c r="K36" s="64"/>
      <c r="L36" s="63">
        <f t="shared" si="5"/>
        <v>16401.666666666668</v>
      </c>
    </row>
    <row r="37" spans="1:12">
      <c r="A37" s="9" t="s">
        <v>1137</v>
      </c>
      <c r="B37" s="9" t="s">
        <v>58</v>
      </c>
      <c r="C37" s="63">
        <v>6895</v>
      </c>
      <c r="D37" s="63">
        <v>0</v>
      </c>
      <c r="E37" s="127">
        <v>975</v>
      </c>
      <c r="F37" s="63">
        <f t="shared" si="3"/>
        <v>6895</v>
      </c>
      <c r="G37" s="32"/>
      <c r="H37" s="63">
        <v>2298.3333333333335</v>
      </c>
      <c r="I37" s="63">
        <v>1149.1666666666667</v>
      </c>
      <c r="J37" s="63">
        <f t="shared" si="4"/>
        <v>11491.666666666668</v>
      </c>
      <c r="K37" s="64"/>
      <c r="L37" s="63">
        <f t="shared" si="5"/>
        <v>14939.166666666668</v>
      </c>
    </row>
    <row r="38" spans="1:12">
      <c r="A38" s="9" t="s">
        <v>1138</v>
      </c>
      <c r="B38" s="9" t="s">
        <v>58</v>
      </c>
      <c r="C38" s="63">
        <v>6635</v>
      </c>
      <c r="D38" s="63">
        <v>0</v>
      </c>
      <c r="E38" s="127">
        <v>975</v>
      </c>
      <c r="F38" s="63">
        <f t="shared" si="3"/>
        <v>6635</v>
      </c>
      <c r="G38" s="32"/>
      <c r="H38" s="63">
        <v>2211.6666666666665</v>
      </c>
      <c r="I38" s="63">
        <v>1105.8333333333333</v>
      </c>
      <c r="J38" s="63">
        <f t="shared" si="4"/>
        <v>11058.333333333332</v>
      </c>
      <c r="K38" s="64"/>
      <c r="L38" s="63">
        <f t="shared" si="5"/>
        <v>14375.833333333332</v>
      </c>
    </row>
  </sheetData>
  <mergeCells count="13">
    <mergeCell ref="H19:L19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19:A20"/>
    <mergeCell ref="B19:B20"/>
    <mergeCell ref="C19:F19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2"/>
  <sheetViews>
    <sheetView showGridLines="0" workbookViewId="0">
      <pane ySplit="5" topLeftCell="A10" activePane="bottomLeft" state="frozen"/>
      <selection pane="bottomLeft" activeCell="A54" sqref="A54:XFD62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1139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3" t="s">
        <v>1140</v>
      </c>
      <c r="B10" s="13" t="s">
        <v>1141</v>
      </c>
      <c r="C10" s="157">
        <v>85822.8</v>
      </c>
      <c r="D10" s="174">
        <v>0</v>
      </c>
      <c r="E10" s="174">
        <v>0</v>
      </c>
      <c r="F10" s="157">
        <f t="shared" ref="F10:F18" si="0">C10+D10</f>
        <v>85822.8</v>
      </c>
      <c r="G10" s="53"/>
      <c r="H10" s="157">
        <f>C10/30*10</f>
        <v>28607.600000000002</v>
      </c>
      <c r="I10" s="157">
        <f>C10/30*5</f>
        <v>14303.800000000001</v>
      </c>
      <c r="J10" s="157">
        <f>C10/30*40</f>
        <v>114430.40000000001</v>
      </c>
      <c r="K10" s="185">
        <v>0</v>
      </c>
      <c r="L10" s="157">
        <f>H10+I10+J10</f>
        <v>157341.80000000002</v>
      </c>
    </row>
    <row r="11" spans="1:14" s="23" customFormat="1">
      <c r="A11" s="9" t="s">
        <v>1142</v>
      </c>
      <c r="B11" s="9" t="s">
        <v>1143</v>
      </c>
      <c r="C11" s="63">
        <v>32223.3</v>
      </c>
      <c r="D11" s="103">
        <v>0</v>
      </c>
      <c r="E11" s="103">
        <v>0</v>
      </c>
      <c r="F11" s="63">
        <f t="shared" si="0"/>
        <v>32223.3</v>
      </c>
      <c r="G11" s="53"/>
      <c r="H11" s="63">
        <f t="shared" ref="H11:H18" si="1">C11/30*10</f>
        <v>10741.099999999999</v>
      </c>
      <c r="I11" s="63">
        <f t="shared" ref="I11:I18" si="2">C11/30*5</f>
        <v>5370.5499999999993</v>
      </c>
      <c r="J11" s="63">
        <f t="shared" ref="J11:J18" si="3">C11/30*40</f>
        <v>42964.399999999994</v>
      </c>
      <c r="K11" s="127">
        <v>0</v>
      </c>
      <c r="L11" s="63">
        <f t="shared" ref="L11:L18" si="4">H11+I11+J11</f>
        <v>59076.049999999988</v>
      </c>
    </row>
    <row r="12" spans="1:14" s="23" customFormat="1">
      <c r="A12" s="9" t="s">
        <v>1144</v>
      </c>
      <c r="B12" s="9" t="s">
        <v>1145</v>
      </c>
      <c r="C12" s="63">
        <v>32223.3</v>
      </c>
      <c r="D12" s="103">
        <v>0</v>
      </c>
      <c r="E12" s="103">
        <v>0</v>
      </c>
      <c r="F12" s="63">
        <f t="shared" si="0"/>
        <v>32223.3</v>
      </c>
      <c r="G12" s="53"/>
      <c r="H12" s="63">
        <f t="shared" si="1"/>
        <v>10741.099999999999</v>
      </c>
      <c r="I12" s="63">
        <f t="shared" si="2"/>
        <v>5370.5499999999993</v>
      </c>
      <c r="J12" s="63">
        <f t="shared" si="3"/>
        <v>42964.399999999994</v>
      </c>
      <c r="K12" s="127">
        <v>0</v>
      </c>
      <c r="L12" s="63">
        <f t="shared" si="4"/>
        <v>59076.049999999988</v>
      </c>
    </row>
    <row r="13" spans="1:14" s="23" customFormat="1">
      <c r="A13" s="9" t="s">
        <v>1146</v>
      </c>
      <c r="B13" s="9" t="s">
        <v>1147</v>
      </c>
      <c r="C13" s="63">
        <v>32223.3</v>
      </c>
      <c r="D13" s="103">
        <v>0</v>
      </c>
      <c r="E13" s="103">
        <v>0</v>
      </c>
      <c r="F13" s="63">
        <f t="shared" si="0"/>
        <v>32223.3</v>
      </c>
      <c r="G13" s="53"/>
      <c r="H13" s="63">
        <f t="shared" si="1"/>
        <v>10741.099999999999</v>
      </c>
      <c r="I13" s="63">
        <f t="shared" si="2"/>
        <v>5370.5499999999993</v>
      </c>
      <c r="J13" s="63">
        <f t="shared" si="3"/>
        <v>42964.399999999994</v>
      </c>
      <c r="K13" s="127">
        <v>0</v>
      </c>
      <c r="L13" s="63">
        <f t="shared" si="4"/>
        <v>59076.049999999988</v>
      </c>
    </row>
    <row r="14" spans="1:14" s="23" customFormat="1">
      <c r="A14" s="9" t="s">
        <v>1148</v>
      </c>
      <c r="B14" s="9" t="s">
        <v>1149</v>
      </c>
      <c r="C14" s="63">
        <v>32223.3</v>
      </c>
      <c r="D14" s="103">
        <v>0</v>
      </c>
      <c r="E14" s="103">
        <v>0</v>
      </c>
      <c r="F14" s="63">
        <f t="shared" si="0"/>
        <v>32223.3</v>
      </c>
      <c r="G14" s="53"/>
      <c r="H14" s="63">
        <f t="shared" si="1"/>
        <v>10741.099999999999</v>
      </c>
      <c r="I14" s="63">
        <f t="shared" si="2"/>
        <v>5370.5499999999993</v>
      </c>
      <c r="J14" s="63">
        <f t="shared" si="3"/>
        <v>42964.399999999994</v>
      </c>
      <c r="K14" s="127">
        <v>0</v>
      </c>
      <c r="L14" s="63">
        <f t="shared" si="4"/>
        <v>59076.049999999988</v>
      </c>
    </row>
    <row r="15" spans="1:14" s="23" customFormat="1">
      <c r="A15" s="9" t="s">
        <v>1150</v>
      </c>
      <c r="B15" s="9" t="s">
        <v>1151</v>
      </c>
      <c r="C15" s="63">
        <v>32223.3</v>
      </c>
      <c r="D15" s="103">
        <v>0</v>
      </c>
      <c r="E15" s="103">
        <v>0</v>
      </c>
      <c r="F15" s="63">
        <f t="shared" si="0"/>
        <v>32223.3</v>
      </c>
      <c r="G15" s="53"/>
      <c r="H15" s="63">
        <f t="shared" si="1"/>
        <v>10741.099999999999</v>
      </c>
      <c r="I15" s="63">
        <f t="shared" si="2"/>
        <v>5370.5499999999993</v>
      </c>
      <c r="J15" s="63">
        <f t="shared" si="3"/>
        <v>42964.399999999994</v>
      </c>
      <c r="K15" s="127">
        <v>0</v>
      </c>
      <c r="L15" s="63">
        <f t="shared" si="4"/>
        <v>59076.049999999988</v>
      </c>
    </row>
    <row r="16" spans="1:14">
      <c r="A16" s="9" t="s">
        <v>1152</v>
      </c>
      <c r="B16" s="9" t="s">
        <v>1153</v>
      </c>
      <c r="C16" s="63">
        <v>20288.11</v>
      </c>
      <c r="D16" s="103">
        <v>0</v>
      </c>
      <c r="E16" s="103">
        <v>0</v>
      </c>
      <c r="F16" s="63">
        <f t="shared" si="0"/>
        <v>20288.11</v>
      </c>
      <c r="G16" s="53"/>
      <c r="H16" s="63">
        <f t="shared" si="1"/>
        <v>6762.7033333333338</v>
      </c>
      <c r="I16" s="63">
        <f t="shared" si="2"/>
        <v>3381.3516666666669</v>
      </c>
      <c r="J16" s="63">
        <f t="shared" si="3"/>
        <v>27050.813333333335</v>
      </c>
      <c r="K16" s="127">
        <v>0</v>
      </c>
      <c r="L16" s="63">
        <f t="shared" si="4"/>
        <v>37194.868333333332</v>
      </c>
      <c r="M16" s="23"/>
      <c r="N16" s="23"/>
    </row>
    <row r="17" spans="1:16">
      <c r="A17" s="9" t="s">
        <v>1154</v>
      </c>
      <c r="B17" s="9" t="s">
        <v>1155</v>
      </c>
      <c r="C17" s="63">
        <v>21999.9</v>
      </c>
      <c r="D17" s="103">
        <v>0</v>
      </c>
      <c r="E17" s="103">
        <v>0</v>
      </c>
      <c r="F17" s="63">
        <f t="shared" si="0"/>
        <v>21999.9</v>
      </c>
      <c r="G17" s="53"/>
      <c r="H17" s="63">
        <f t="shared" si="1"/>
        <v>7333.3</v>
      </c>
      <c r="I17" s="63">
        <f t="shared" si="2"/>
        <v>3666.65</v>
      </c>
      <c r="J17" s="63">
        <f t="shared" si="3"/>
        <v>29333.200000000001</v>
      </c>
      <c r="K17" s="127">
        <v>0</v>
      </c>
      <c r="L17" s="63">
        <f t="shared" si="4"/>
        <v>40333.15</v>
      </c>
      <c r="M17" s="23"/>
      <c r="N17" s="23"/>
    </row>
    <row r="18" spans="1:16">
      <c r="A18" s="9" t="s">
        <v>1156</v>
      </c>
      <c r="B18" s="9" t="s">
        <v>1157</v>
      </c>
      <c r="C18" s="63">
        <v>24990</v>
      </c>
      <c r="D18" s="103">
        <v>0</v>
      </c>
      <c r="E18" s="103">
        <v>0</v>
      </c>
      <c r="F18" s="63">
        <f t="shared" si="0"/>
        <v>24990</v>
      </c>
      <c r="G18" s="53"/>
      <c r="H18" s="63">
        <f t="shared" si="1"/>
        <v>8330</v>
      </c>
      <c r="I18" s="63">
        <f t="shared" si="2"/>
        <v>4165</v>
      </c>
      <c r="J18" s="63">
        <f t="shared" si="3"/>
        <v>33320</v>
      </c>
      <c r="K18" s="127">
        <v>0</v>
      </c>
      <c r="L18" s="63">
        <f t="shared" si="4"/>
        <v>45815</v>
      </c>
      <c r="M18" s="23"/>
      <c r="N18" s="23"/>
    </row>
    <row r="20" spans="1:16" ht="15.75">
      <c r="A20" s="30" t="s">
        <v>43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6">
      <c r="A21" s="217" t="s">
        <v>0</v>
      </c>
      <c r="B21" s="217" t="s">
        <v>3</v>
      </c>
      <c r="C21" s="218" t="s">
        <v>4</v>
      </c>
      <c r="D21" s="218"/>
      <c r="E21" s="218"/>
      <c r="F21" s="218"/>
      <c r="H21" s="218" t="s">
        <v>5</v>
      </c>
      <c r="I21" s="218"/>
      <c r="J21" s="218"/>
      <c r="K21" s="218"/>
      <c r="L21" s="218"/>
    </row>
    <row r="22" spans="1:16" ht="22.5">
      <c r="A22" s="217"/>
      <c r="B22" s="217"/>
      <c r="C22" s="152" t="s">
        <v>6</v>
      </c>
      <c r="D22" s="152" t="s">
        <v>7</v>
      </c>
      <c r="E22" s="152" t="s">
        <v>8</v>
      </c>
      <c r="F22" s="152" t="s">
        <v>9</v>
      </c>
      <c r="H22" s="151" t="s">
        <v>10</v>
      </c>
      <c r="I22" s="151" t="s">
        <v>11</v>
      </c>
      <c r="J22" s="152" t="s">
        <v>12</v>
      </c>
      <c r="K22" s="151" t="s">
        <v>20</v>
      </c>
      <c r="L22" s="152" t="s">
        <v>9</v>
      </c>
    </row>
    <row r="23" spans="1:16" s="33" customFormat="1">
      <c r="A23" s="13" t="s">
        <v>1158</v>
      </c>
      <c r="B23" s="13" t="s">
        <v>1159</v>
      </c>
      <c r="C23" s="157">
        <v>12669</v>
      </c>
      <c r="D23" s="174">
        <v>0</v>
      </c>
      <c r="E23" s="174">
        <v>0</v>
      </c>
      <c r="F23" s="157">
        <f>C23+D23</f>
        <v>12669</v>
      </c>
      <c r="G23" s="39"/>
      <c r="H23" s="157">
        <f>C23/30*10</f>
        <v>4223</v>
      </c>
      <c r="I23" s="157">
        <f>C23/30*5</f>
        <v>2111.5</v>
      </c>
      <c r="J23" s="157">
        <f>C23/30*40</f>
        <v>16892</v>
      </c>
      <c r="K23" s="185">
        <v>0</v>
      </c>
      <c r="L23" s="157">
        <f>H23+I23+J23</f>
        <v>23226.5</v>
      </c>
      <c r="M23" s="23"/>
      <c r="N23" s="23"/>
    </row>
    <row r="24" spans="1:16">
      <c r="A24" s="9" t="s">
        <v>1160</v>
      </c>
      <c r="B24" s="9" t="s">
        <v>1161</v>
      </c>
      <c r="C24" s="63">
        <v>17052</v>
      </c>
      <c r="D24" s="103">
        <v>0</v>
      </c>
      <c r="E24" s="103">
        <v>0</v>
      </c>
      <c r="F24" s="63">
        <f>C24+D24</f>
        <v>17052</v>
      </c>
      <c r="G24" s="32"/>
      <c r="H24" s="63">
        <f t="shared" ref="H24:H52" si="5">C24/30*10</f>
        <v>5684</v>
      </c>
      <c r="I24" s="63">
        <f t="shared" ref="I24:I52" si="6">C24/30*5</f>
        <v>2842</v>
      </c>
      <c r="J24" s="63">
        <f t="shared" ref="J24:J52" si="7">C24/30*40</f>
        <v>22736</v>
      </c>
      <c r="K24" s="127">
        <v>0</v>
      </c>
      <c r="L24" s="63">
        <f t="shared" ref="L24:L52" si="8">H24+I24+J24</f>
        <v>31262</v>
      </c>
      <c r="N24" s="23"/>
      <c r="O24" s="33"/>
      <c r="P24" s="33"/>
    </row>
    <row r="25" spans="1:16">
      <c r="A25" s="9" t="s">
        <v>1162</v>
      </c>
      <c r="B25" s="9" t="s">
        <v>1163</v>
      </c>
      <c r="C25" s="63">
        <v>17052.11</v>
      </c>
      <c r="D25" s="103">
        <v>0</v>
      </c>
      <c r="E25" s="103">
        <v>0</v>
      </c>
      <c r="F25" s="63">
        <f>C25+D25</f>
        <v>17052.11</v>
      </c>
      <c r="G25" s="32"/>
      <c r="H25" s="63">
        <f t="shared" si="5"/>
        <v>5684.0366666666669</v>
      </c>
      <c r="I25" s="63">
        <f t="shared" si="6"/>
        <v>2842.0183333333334</v>
      </c>
      <c r="J25" s="63">
        <f t="shared" si="7"/>
        <v>22736.146666666667</v>
      </c>
      <c r="K25" s="127">
        <v>0</v>
      </c>
      <c r="L25" s="63">
        <f t="shared" si="8"/>
        <v>31262.201666666668</v>
      </c>
      <c r="N25" s="23"/>
      <c r="O25" s="33"/>
      <c r="P25" s="33"/>
    </row>
    <row r="26" spans="1:16">
      <c r="A26" s="9" t="s">
        <v>1164</v>
      </c>
      <c r="B26" s="9" t="s">
        <v>1165</v>
      </c>
      <c r="C26" s="63">
        <v>17052</v>
      </c>
      <c r="D26" s="103">
        <v>0</v>
      </c>
      <c r="E26" s="103">
        <v>0</v>
      </c>
      <c r="F26" s="63">
        <f t="shared" ref="F26:F48" si="9">C26+D26</f>
        <v>17052</v>
      </c>
      <c r="G26" s="32"/>
      <c r="H26" s="63">
        <f t="shared" si="5"/>
        <v>5684</v>
      </c>
      <c r="I26" s="63">
        <f t="shared" si="6"/>
        <v>2842</v>
      </c>
      <c r="J26" s="63">
        <f t="shared" si="7"/>
        <v>22736</v>
      </c>
      <c r="K26" s="127">
        <v>0</v>
      </c>
      <c r="L26" s="63">
        <f t="shared" si="8"/>
        <v>31262</v>
      </c>
      <c r="N26" s="23"/>
      <c r="O26" s="33"/>
      <c r="P26" s="33"/>
    </row>
    <row r="27" spans="1:16">
      <c r="A27" s="9" t="s">
        <v>1166</v>
      </c>
      <c r="B27" s="9" t="s">
        <v>1167</v>
      </c>
      <c r="C27" s="63">
        <v>17052</v>
      </c>
      <c r="D27" s="103">
        <v>0</v>
      </c>
      <c r="E27" s="103">
        <v>0</v>
      </c>
      <c r="F27" s="63">
        <f t="shared" si="9"/>
        <v>17052</v>
      </c>
      <c r="G27" s="32"/>
      <c r="H27" s="63">
        <f t="shared" si="5"/>
        <v>5684</v>
      </c>
      <c r="I27" s="63">
        <f t="shared" si="6"/>
        <v>2842</v>
      </c>
      <c r="J27" s="63">
        <f t="shared" si="7"/>
        <v>22736</v>
      </c>
      <c r="K27" s="127">
        <v>0</v>
      </c>
      <c r="L27" s="63">
        <f t="shared" si="8"/>
        <v>31262</v>
      </c>
      <c r="N27" s="23"/>
      <c r="O27" s="33"/>
      <c r="P27" s="33"/>
    </row>
    <row r="28" spans="1:16">
      <c r="A28" s="9" t="s">
        <v>1168</v>
      </c>
      <c r="B28" s="9" t="s">
        <v>1169</v>
      </c>
      <c r="C28" s="63">
        <v>17052</v>
      </c>
      <c r="D28" s="103">
        <v>0</v>
      </c>
      <c r="E28" s="103">
        <v>0</v>
      </c>
      <c r="F28" s="63">
        <f t="shared" si="9"/>
        <v>17052</v>
      </c>
      <c r="G28" s="32"/>
      <c r="H28" s="63">
        <f t="shared" si="5"/>
        <v>5684</v>
      </c>
      <c r="I28" s="63">
        <f t="shared" si="6"/>
        <v>2842</v>
      </c>
      <c r="J28" s="63">
        <f t="shared" si="7"/>
        <v>22736</v>
      </c>
      <c r="K28" s="127">
        <v>0</v>
      </c>
      <c r="L28" s="63">
        <f t="shared" si="8"/>
        <v>31262</v>
      </c>
      <c r="N28" s="23"/>
      <c r="O28" s="33"/>
      <c r="P28" s="33"/>
    </row>
    <row r="29" spans="1:16">
      <c r="A29" s="9" t="s">
        <v>1170</v>
      </c>
      <c r="B29" s="9" t="s">
        <v>1171</v>
      </c>
      <c r="C29" s="63">
        <v>16479.900000000001</v>
      </c>
      <c r="D29" s="103">
        <v>0</v>
      </c>
      <c r="E29" s="103">
        <v>0</v>
      </c>
      <c r="F29" s="63">
        <f t="shared" si="9"/>
        <v>16479.900000000001</v>
      </c>
      <c r="G29" s="32"/>
      <c r="H29" s="63">
        <f t="shared" si="5"/>
        <v>5493.3</v>
      </c>
      <c r="I29" s="63">
        <f t="shared" si="6"/>
        <v>2746.65</v>
      </c>
      <c r="J29" s="63">
        <f t="shared" si="7"/>
        <v>21973.200000000001</v>
      </c>
      <c r="K29" s="127">
        <v>0</v>
      </c>
      <c r="L29" s="63">
        <f t="shared" si="8"/>
        <v>30213.15</v>
      </c>
      <c r="N29" s="23"/>
      <c r="O29" s="33"/>
      <c r="P29" s="33"/>
    </row>
    <row r="30" spans="1:16">
      <c r="A30" s="9" t="s">
        <v>1172</v>
      </c>
      <c r="B30" s="9" t="s">
        <v>1173</v>
      </c>
      <c r="C30" s="63">
        <v>16479.900000000001</v>
      </c>
      <c r="D30" s="103">
        <v>0</v>
      </c>
      <c r="E30" s="103">
        <v>0</v>
      </c>
      <c r="F30" s="63">
        <f t="shared" si="9"/>
        <v>16479.900000000001</v>
      </c>
      <c r="G30" s="32"/>
      <c r="H30" s="63">
        <f t="shared" si="5"/>
        <v>5493.3</v>
      </c>
      <c r="I30" s="63">
        <f t="shared" si="6"/>
        <v>2746.65</v>
      </c>
      <c r="J30" s="63">
        <f t="shared" si="7"/>
        <v>21973.200000000001</v>
      </c>
      <c r="K30" s="127">
        <v>0</v>
      </c>
      <c r="L30" s="63">
        <f t="shared" si="8"/>
        <v>30213.15</v>
      </c>
      <c r="N30" s="23"/>
      <c r="O30" s="33"/>
      <c r="P30" s="33"/>
    </row>
    <row r="31" spans="1:16">
      <c r="A31" s="9" t="s">
        <v>1174</v>
      </c>
      <c r="B31" s="9" t="s">
        <v>1175</v>
      </c>
      <c r="C31" s="63">
        <v>16479.900000000001</v>
      </c>
      <c r="D31" s="103">
        <v>0</v>
      </c>
      <c r="E31" s="103">
        <v>0</v>
      </c>
      <c r="F31" s="63">
        <f t="shared" si="9"/>
        <v>16479.900000000001</v>
      </c>
      <c r="G31" s="32"/>
      <c r="H31" s="63">
        <f t="shared" si="5"/>
        <v>5493.3</v>
      </c>
      <c r="I31" s="63">
        <f t="shared" si="6"/>
        <v>2746.65</v>
      </c>
      <c r="J31" s="63">
        <f t="shared" si="7"/>
        <v>21973.200000000001</v>
      </c>
      <c r="K31" s="127">
        <v>0</v>
      </c>
      <c r="L31" s="63">
        <f t="shared" si="8"/>
        <v>30213.15</v>
      </c>
      <c r="N31" s="23"/>
      <c r="O31" s="33"/>
      <c r="P31" s="33"/>
    </row>
    <row r="32" spans="1:16">
      <c r="A32" s="9" t="s">
        <v>1176</v>
      </c>
      <c r="B32" s="9" t="s">
        <v>1177</v>
      </c>
      <c r="C32" s="63">
        <v>10299.9</v>
      </c>
      <c r="D32" s="103">
        <v>0</v>
      </c>
      <c r="E32" s="103">
        <v>0</v>
      </c>
      <c r="F32" s="63">
        <f t="shared" si="9"/>
        <v>10299.9</v>
      </c>
      <c r="G32" s="32"/>
      <c r="H32" s="63">
        <f t="shared" si="5"/>
        <v>3433.2999999999997</v>
      </c>
      <c r="I32" s="63">
        <f t="shared" si="6"/>
        <v>1716.6499999999999</v>
      </c>
      <c r="J32" s="63">
        <f t="shared" si="7"/>
        <v>13733.199999999999</v>
      </c>
      <c r="K32" s="127">
        <v>0</v>
      </c>
      <c r="L32" s="63">
        <f t="shared" si="8"/>
        <v>18883.149999999998</v>
      </c>
      <c r="N32" s="23"/>
      <c r="O32" s="33"/>
      <c r="P32" s="33"/>
    </row>
    <row r="33" spans="1:16">
      <c r="A33" s="9" t="s">
        <v>1178</v>
      </c>
      <c r="B33" s="9" t="s">
        <v>1179</v>
      </c>
      <c r="C33" s="63">
        <v>16479.900000000001</v>
      </c>
      <c r="D33" s="103">
        <v>0</v>
      </c>
      <c r="E33" s="103">
        <v>0</v>
      </c>
      <c r="F33" s="63">
        <f t="shared" si="9"/>
        <v>16479.900000000001</v>
      </c>
      <c r="G33" s="32"/>
      <c r="H33" s="63">
        <f t="shared" si="5"/>
        <v>5493.3</v>
      </c>
      <c r="I33" s="63">
        <f t="shared" si="6"/>
        <v>2746.65</v>
      </c>
      <c r="J33" s="63">
        <f t="shared" si="7"/>
        <v>21973.200000000001</v>
      </c>
      <c r="K33" s="127">
        <v>0</v>
      </c>
      <c r="L33" s="63">
        <f t="shared" si="8"/>
        <v>30213.15</v>
      </c>
      <c r="N33" s="23"/>
      <c r="O33" s="33"/>
      <c r="P33" s="33"/>
    </row>
    <row r="34" spans="1:16">
      <c r="A34" s="9" t="s">
        <v>1180</v>
      </c>
      <c r="B34" s="9" t="s">
        <v>1179</v>
      </c>
      <c r="C34" s="63">
        <v>12360</v>
      </c>
      <c r="D34" s="103">
        <v>0</v>
      </c>
      <c r="E34" s="103">
        <v>0</v>
      </c>
      <c r="F34" s="63">
        <f t="shared" si="9"/>
        <v>12360</v>
      </c>
      <c r="G34" s="32"/>
      <c r="H34" s="63">
        <f t="shared" si="5"/>
        <v>4120</v>
      </c>
      <c r="I34" s="63">
        <f t="shared" si="6"/>
        <v>2060</v>
      </c>
      <c r="J34" s="63">
        <f t="shared" si="7"/>
        <v>16480</v>
      </c>
      <c r="K34" s="127">
        <v>0</v>
      </c>
      <c r="L34" s="63">
        <f t="shared" si="8"/>
        <v>22660</v>
      </c>
      <c r="N34" s="23"/>
      <c r="O34" s="33"/>
      <c r="P34" s="33"/>
    </row>
    <row r="35" spans="1:16">
      <c r="A35" s="9" t="s">
        <v>1181</v>
      </c>
      <c r="B35" s="9" t="s">
        <v>1182</v>
      </c>
      <c r="C35" s="63">
        <v>8240</v>
      </c>
      <c r="D35" s="103">
        <v>0</v>
      </c>
      <c r="E35" s="103">
        <v>0</v>
      </c>
      <c r="F35" s="63">
        <f t="shared" si="9"/>
        <v>8240</v>
      </c>
      <c r="G35" s="32"/>
      <c r="H35" s="63">
        <f t="shared" si="5"/>
        <v>2746.666666666667</v>
      </c>
      <c r="I35" s="63">
        <f t="shared" si="6"/>
        <v>1373.3333333333335</v>
      </c>
      <c r="J35" s="63">
        <f t="shared" si="7"/>
        <v>10986.666666666668</v>
      </c>
      <c r="K35" s="127">
        <v>0</v>
      </c>
      <c r="L35" s="63">
        <f t="shared" si="8"/>
        <v>15106.666666666668</v>
      </c>
      <c r="N35" s="23"/>
      <c r="O35" s="33"/>
      <c r="P35" s="33"/>
    </row>
    <row r="36" spans="1:16">
      <c r="A36" s="9" t="s">
        <v>1183</v>
      </c>
      <c r="B36" s="9" t="s">
        <v>1184</v>
      </c>
      <c r="C36" s="63">
        <v>12360</v>
      </c>
      <c r="D36" s="103">
        <v>0</v>
      </c>
      <c r="E36" s="103">
        <v>0</v>
      </c>
      <c r="F36" s="63">
        <f t="shared" si="9"/>
        <v>12360</v>
      </c>
      <c r="G36" s="32"/>
      <c r="H36" s="63">
        <f t="shared" si="5"/>
        <v>4120</v>
      </c>
      <c r="I36" s="63">
        <f t="shared" si="6"/>
        <v>2060</v>
      </c>
      <c r="J36" s="63">
        <f t="shared" si="7"/>
        <v>16480</v>
      </c>
      <c r="K36" s="127">
        <v>0</v>
      </c>
      <c r="L36" s="63">
        <f t="shared" si="8"/>
        <v>22660</v>
      </c>
      <c r="N36" s="23"/>
      <c r="O36" s="33"/>
      <c r="P36" s="33"/>
    </row>
    <row r="37" spans="1:16">
      <c r="A37" s="9" t="s">
        <v>1185</v>
      </c>
      <c r="B37" s="9" t="s">
        <v>1186</v>
      </c>
      <c r="C37" s="63">
        <v>9105.2999999999993</v>
      </c>
      <c r="D37" s="103">
        <v>0</v>
      </c>
      <c r="E37" s="103">
        <v>0</v>
      </c>
      <c r="F37" s="63">
        <f t="shared" si="9"/>
        <v>9105.2999999999993</v>
      </c>
      <c r="G37" s="32"/>
      <c r="H37" s="63">
        <f t="shared" si="5"/>
        <v>3035.1</v>
      </c>
      <c r="I37" s="63">
        <f t="shared" si="6"/>
        <v>1517.55</v>
      </c>
      <c r="J37" s="63">
        <f t="shared" si="7"/>
        <v>12140.4</v>
      </c>
      <c r="K37" s="127">
        <v>0</v>
      </c>
      <c r="L37" s="63">
        <f t="shared" si="8"/>
        <v>16693.05</v>
      </c>
      <c r="N37" s="23"/>
      <c r="O37" s="33"/>
      <c r="P37" s="33"/>
    </row>
    <row r="38" spans="1:16">
      <c r="A38" s="9" t="s">
        <v>1187</v>
      </c>
      <c r="B38" s="9" t="s">
        <v>1188</v>
      </c>
      <c r="C38" s="63">
        <v>8543.67</v>
      </c>
      <c r="D38" s="103">
        <v>0</v>
      </c>
      <c r="E38" s="103">
        <v>0</v>
      </c>
      <c r="F38" s="63">
        <f t="shared" si="9"/>
        <v>8543.67</v>
      </c>
      <c r="G38" s="32"/>
      <c r="H38" s="63">
        <f t="shared" si="5"/>
        <v>2847.89</v>
      </c>
      <c r="I38" s="63">
        <f t="shared" si="6"/>
        <v>1423.9449999999999</v>
      </c>
      <c r="J38" s="63">
        <f t="shared" si="7"/>
        <v>11391.56</v>
      </c>
      <c r="K38" s="127">
        <v>0</v>
      </c>
      <c r="L38" s="63">
        <f t="shared" si="8"/>
        <v>15663.395</v>
      </c>
      <c r="N38" s="23"/>
      <c r="O38" s="33"/>
      <c r="P38" s="33"/>
    </row>
    <row r="39" spans="1:16">
      <c r="A39" s="9" t="s">
        <v>1189</v>
      </c>
      <c r="B39" s="9" t="s">
        <v>1190</v>
      </c>
      <c r="C39" s="63">
        <v>8543.5400000000009</v>
      </c>
      <c r="D39" s="103">
        <v>0</v>
      </c>
      <c r="E39" s="103">
        <v>0</v>
      </c>
      <c r="F39" s="63">
        <f t="shared" si="9"/>
        <v>8543.5400000000009</v>
      </c>
      <c r="G39" s="32"/>
      <c r="H39" s="63">
        <f t="shared" si="5"/>
        <v>2847.8466666666668</v>
      </c>
      <c r="I39" s="63">
        <f t="shared" si="6"/>
        <v>1423.9233333333334</v>
      </c>
      <c r="J39" s="63">
        <f t="shared" si="7"/>
        <v>11391.386666666667</v>
      </c>
      <c r="K39" s="127">
        <v>0</v>
      </c>
      <c r="L39" s="63">
        <f t="shared" si="8"/>
        <v>15663.156666666668</v>
      </c>
      <c r="N39" s="23"/>
      <c r="O39" s="33"/>
      <c r="P39" s="33"/>
    </row>
    <row r="40" spans="1:16">
      <c r="A40" s="9" t="s">
        <v>1191</v>
      </c>
      <c r="B40" s="9" t="s">
        <v>1192</v>
      </c>
      <c r="C40" s="63">
        <v>6708</v>
      </c>
      <c r="D40" s="103">
        <v>0</v>
      </c>
      <c r="E40" s="103">
        <v>0</v>
      </c>
      <c r="F40" s="63">
        <f t="shared" si="9"/>
        <v>6708</v>
      </c>
      <c r="G40" s="32"/>
      <c r="H40" s="63">
        <f t="shared" si="5"/>
        <v>2236</v>
      </c>
      <c r="I40" s="63">
        <f t="shared" si="6"/>
        <v>1118</v>
      </c>
      <c r="J40" s="63">
        <f t="shared" si="7"/>
        <v>8944</v>
      </c>
      <c r="K40" s="127">
        <v>0</v>
      </c>
      <c r="L40" s="63">
        <f t="shared" si="8"/>
        <v>12298</v>
      </c>
      <c r="N40" s="23"/>
      <c r="O40" s="33"/>
      <c r="P40" s="33"/>
    </row>
    <row r="41" spans="1:16">
      <c r="A41" s="9" t="s">
        <v>1193</v>
      </c>
      <c r="B41" s="9" t="s">
        <v>1194</v>
      </c>
      <c r="C41" s="63">
        <v>7714.49</v>
      </c>
      <c r="D41" s="103">
        <v>0</v>
      </c>
      <c r="E41" s="103">
        <v>0</v>
      </c>
      <c r="F41" s="63">
        <f t="shared" si="9"/>
        <v>7714.49</v>
      </c>
      <c r="G41" s="32"/>
      <c r="H41" s="63">
        <f t="shared" si="5"/>
        <v>2571.4966666666664</v>
      </c>
      <c r="I41" s="63">
        <f t="shared" si="6"/>
        <v>1285.7483333333332</v>
      </c>
      <c r="J41" s="63">
        <f t="shared" si="7"/>
        <v>10285.986666666666</v>
      </c>
      <c r="K41" s="127">
        <v>0</v>
      </c>
      <c r="L41" s="63">
        <f t="shared" si="8"/>
        <v>14143.231666666667</v>
      </c>
      <c r="N41" s="23"/>
      <c r="O41" s="33"/>
      <c r="P41" s="33"/>
    </row>
    <row r="42" spans="1:16">
      <c r="A42" s="9" t="s">
        <v>1195</v>
      </c>
      <c r="B42" s="9" t="s">
        <v>1196</v>
      </c>
      <c r="C42" s="63">
        <v>9191.82</v>
      </c>
      <c r="D42" s="103">
        <v>0</v>
      </c>
      <c r="E42" s="103">
        <v>0</v>
      </c>
      <c r="F42" s="63">
        <f t="shared" si="9"/>
        <v>9191.82</v>
      </c>
      <c r="G42" s="32"/>
      <c r="H42" s="63">
        <f t="shared" si="5"/>
        <v>3063.94</v>
      </c>
      <c r="I42" s="63">
        <f t="shared" si="6"/>
        <v>1531.97</v>
      </c>
      <c r="J42" s="63">
        <f t="shared" si="7"/>
        <v>12255.76</v>
      </c>
      <c r="K42" s="127">
        <v>0</v>
      </c>
      <c r="L42" s="63">
        <f t="shared" si="8"/>
        <v>16851.669999999998</v>
      </c>
      <c r="N42" s="23"/>
      <c r="O42" s="33"/>
      <c r="P42" s="33"/>
    </row>
    <row r="43" spans="1:16">
      <c r="A43" s="9" t="s">
        <v>1197</v>
      </c>
      <c r="B43" s="9" t="s">
        <v>1196</v>
      </c>
      <c r="C43" s="63">
        <v>7901.6</v>
      </c>
      <c r="D43" s="103">
        <v>0</v>
      </c>
      <c r="E43" s="103">
        <v>0</v>
      </c>
      <c r="F43" s="63">
        <f t="shared" si="9"/>
        <v>7901.6</v>
      </c>
      <c r="G43" s="32"/>
      <c r="H43" s="63">
        <f t="shared" si="5"/>
        <v>2633.8666666666668</v>
      </c>
      <c r="I43" s="63">
        <f t="shared" si="6"/>
        <v>1316.9333333333334</v>
      </c>
      <c r="J43" s="63">
        <f t="shared" si="7"/>
        <v>10535.466666666667</v>
      </c>
      <c r="K43" s="127">
        <v>0</v>
      </c>
      <c r="L43" s="63">
        <f t="shared" si="8"/>
        <v>14486.266666666666</v>
      </c>
      <c r="N43" s="23"/>
      <c r="O43" s="33"/>
      <c r="P43" s="33"/>
    </row>
    <row r="44" spans="1:16">
      <c r="A44" s="9" t="s">
        <v>1198</v>
      </c>
      <c r="B44" s="9" t="s">
        <v>1199</v>
      </c>
      <c r="C44" s="63">
        <v>7901.75</v>
      </c>
      <c r="D44" s="103">
        <v>0</v>
      </c>
      <c r="E44" s="103">
        <v>0</v>
      </c>
      <c r="F44" s="63">
        <f t="shared" si="9"/>
        <v>7901.75</v>
      </c>
      <c r="G44" s="32"/>
      <c r="H44" s="63">
        <f t="shared" si="5"/>
        <v>2633.9166666666665</v>
      </c>
      <c r="I44" s="63">
        <f t="shared" si="6"/>
        <v>1316.9583333333333</v>
      </c>
      <c r="J44" s="63">
        <f t="shared" si="7"/>
        <v>10535.666666666666</v>
      </c>
      <c r="K44" s="127">
        <v>0</v>
      </c>
      <c r="L44" s="63">
        <f t="shared" si="8"/>
        <v>14486.541666666666</v>
      </c>
      <c r="N44" s="23"/>
      <c r="O44" s="33"/>
      <c r="P44" s="33"/>
    </row>
    <row r="45" spans="1:16">
      <c r="A45" s="9" t="s">
        <v>1200</v>
      </c>
      <c r="B45" s="9" t="s">
        <v>1201</v>
      </c>
      <c r="C45" s="63">
        <v>8240</v>
      </c>
      <c r="D45" s="103">
        <v>0</v>
      </c>
      <c r="E45" s="103">
        <v>0</v>
      </c>
      <c r="F45" s="63">
        <f t="shared" si="9"/>
        <v>8240</v>
      </c>
      <c r="G45" s="32"/>
      <c r="H45" s="63">
        <f t="shared" si="5"/>
        <v>2746.666666666667</v>
      </c>
      <c r="I45" s="63">
        <f t="shared" si="6"/>
        <v>1373.3333333333335</v>
      </c>
      <c r="J45" s="63">
        <f t="shared" si="7"/>
        <v>10986.666666666668</v>
      </c>
      <c r="K45" s="127">
        <v>0</v>
      </c>
      <c r="L45" s="63">
        <f t="shared" si="8"/>
        <v>15106.666666666668</v>
      </c>
      <c r="N45" s="23"/>
      <c r="O45" s="33"/>
      <c r="P45" s="33"/>
    </row>
    <row r="46" spans="1:16">
      <c r="A46" s="9" t="s">
        <v>1202</v>
      </c>
      <c r="B46" s="9" t="s">
        <v>1203</v>
      </c>
      <c r="C46" s="63">
        <v>6708</v>
      </c>
      <c r="D46" s="103">
        <v>0</v>
      </c>
      <c r="E46" s="103">
        <v>0</v>
      </c>
      <c r="F46" s="63">
        <f t="shared" si="9"/>
        <v>6708</v>
      </c>
      <c r="G46" s="32"/>
      <c r="H46" s="63">
        <f t="shared" si="5"/>
        <v>2236</v>
      </c>
      <c r="I46" s="63">
        <f t="shared" si="6"/>
        <v>1118</v>
      </c>
      <c r="J46" s="63">
        <f t="shared" si="7"/>
        <v>8944</v>
      </c>
      <c r="K46" s="127">
        <v>0</v>
      </c>
      <c r="L46" s="63">
        <f t="shared" si="8"/>
        <v>12298</v>
      </c>
      <c r="N46" s="23"/>
      <c r="O46" s="33"/>
      <c r="P46" s="33"/>
    </row>
    <row r="47" spans="1:16">
      <c r="A47" s="9" t="s">
        <v>1204</v>
      </c>
      <c r="B47" s="9" t="s">
        <v>1205</v>
      </c>
      <c r="C47" s="63">
        <v>6708</v>
      </c>
      <c r="D47" s="103">
        <v>0</v>
      </c>
      <c r="E47" s="103">
        <v>0</v>
      </c>
      <c r="F47" s="63">
        <f t="shared" si="9"/>
        <v>6708</v>
      </c>
      <c r="G47" s="32"/>
      <c r="H47" s="63">
        <f t="shared" si="5"/>
        <v>2236</v>
      </c>
      <c r="I47" s="63">
        <f t="shared" si="6"/>
        <v>1118</v>
      </c>
      <c r="J47" s="63">
        <f t="shared" si="7"/>
        <v>8944</v>
      </c>
      <c r="K47" s="127">
        <v>0</v>
      </c>
      <c r="L47" s="63">
        <f t="shared" si="8"/>
        <v>12298</v>
      </c>
      <c r="N47" s="23"/>
      <c r="O47" s="33"/>
      <c r="P47" s="33"/>
    </row>
    <row r="48" spans="1:16">
      <c r="A48" s="9" t="s">
        <v>1206</v>
      </c>
      <c r="B48" s="9" t="s">
        <v>1207</v>
      </c>
      <c r="C48" s="63">
        <v>6708</v>
      </c>
      <c r="D48" s="103">
        <v>0</v>
      </c>
      <c r="E48" s="103">
        <v>0</v>
      </c>
      <c r="F48" s="63">
        <f t="shared" si="9"/>
        <v>6708</v>
      </c>
      <c r="G48" s="32"/>
      <c r="H48" s="63">
        <f t="shared" si="5"/>
        <v>2236</v>
      </c>
      <c r="I48" s="63">
        <f t="shared" si="6"/>
        <v>1118</v>
      </c>
      <c r="J48" s="63">
        <f t="shared" si="7"/>
        <v>8944</v>
      </c>
      <c r="K48" s="127">
        <v>0</v>
      </c>
      <c r="L48" s="63">
        <f t="shared" si="8"/>
        <v>12298</v>
      </c>
      <c r="N48" s="23"/>
      <c r="O48" s="33"/>
      <c r="P48" s="33"/>
    </row>
    <row r="49" spans="1:16">
      <c r="A49" s="9" t="s">
        <v>1208</v>
      </c>
      <c r="B49" s="9" t="s">
        <v>1209</v>
      </c>
      <c r="C49" s="63">
        <v>6708</v>
      </c>
      <c r="D49" s="103">
        <v>0</v>
      </c>
      <c r="E49" s="103">
        <v>0</v>
      </c>
      <c r="F49" s="63">
        <f>C49+D49</f>
        <v>6708</v>
      </c>
      <c r="G49" s="32"/>
      <c r="H49" s="63">
        <f t="shared" si="5"/>
        <v>2236</v>
      </c>
      <c r="I49" s="63">
        <f t="shared" si="6"/>
        <v>1118</v>
      </c>
      <c r="J49" s="63">
        <f t="shared" si="7"/>
        <v>8944</v>
      </c>
      <c r="K49" s="127">
        <v>0</v>
      </c>
      <c r="L49" s="63">
        <f t="shared" si="8"/>
        <v>12298</v>
      </c>
      <c r="N49" s="23"/>
      <c r="O49" s="33"/>
      <c r="P49" s="33"/>
    </row>
    <row r="50" spans="1:16">
      <c r="A50" s="9" t="s">
        <v>1210</v>
      </c>
      <c r="B50" s="9" t="s">
        <v>1211</v>
      </c>
      <c r="C50" s="63">
        <v>6708</v>
      </c>
      <c r="D50" s="103">
        <v>0</v>
      </c>
      <c r="E50" s="103">
        <v>0</v>
      </c>
      <c r="F50" s="63">
        <f>C50+D50</f>
        <v>6708</v>
      </c>
      <c r="G50" s="32"/>
      <c r="H50" s="63">
        <f t="shared" si="5"/>
        <v>2236</v>
      </c>
      <c r="I50" s="63">
        <f t="shared" si="6"/>
        <v>1118</v>
      </c>
      <c r="J50" s="63">
        <f t="shared" si="7"/>
        <v>8944</v>
      </c>
      <c r="K50" s="127">
        <v>0</v>
      </c>
      <c r="L50" s="63">
        <f t="shared" si="8"/>
        <v>12298</v>
      </c>
      <c r="N50" s="23"/>
      <c r="O50" s="33"/>
      <c r="P50" s="33"/>
    </row>
    <row r="51" spans="1:16">
      <c r="A51" s="9" t="s">
        <v>1212</v>
      </c>
      <c r="B51" s="9" t="s">
        <v>1213</v>
      </c>
      <c r="C51" s="63">
        <v>6708</v>
      </c>
      <c r="D51" s="103">
        <v>0</v>
      </c>
      <c r="E51" s="103">
        <v>0</v>
      </c>
      <c r="F51" s="63">
        <f t="shared" ref="F51:F52" si="10">C51+D51</f>
        <v>6708</v>
      </c>
      <c r="G51" s="32"/>
      <c r="H51" s="63">
        <f t="shared" si="5"/>
        <v>2236</v>
      </c>
      <c r="I51" s="63">
        <f t="shared" si="6"/>
        <v>1118</v>
      </c>
      <c r="J51" s="63">
        <f t="shared" si="7"/>
        <v>8944</v>
      </c>
      <c r="K51" s="127">
        <v>0</v>
      </c>
      <c r="L51" s="63">
        <f t="shared" si="8"/>
        <v>12298</v>
      </c>
      <c r="N51" s="23"/>
      <c r="O51" s="33"/>
      <c r="P51" s="33"/>
    </row>
    <row r="52" spans="1:16">
      <c r="A52" s="9" t="s">
        <v>1214</v>
      </c>
      <c r="B52" s="9" t="s">
        <v>1215</v>
      </c>
      <c r="C52" s="63">
        <v>17052</v>
      </c>
      <c r="D52" s="103">
        <v>0</v>
      </c>
      <c r="E52" s="103">
        <v>0</v>
      </c>
      <c r="F52" s="63">
        <f t="shared" si="10"/>
        <v>17052</v>
      </c>
      <c r="G52" s="32"/>
      <c r="H52" s="63">
        <f t="shared" si="5"/>
        <v>5684</v>
      </c>
      <c r="I52" s="63">
        <f t="shared" si="6"/>
        <v>2842</v>
      </c>
      <c r="J52" s="63">
        <f t="shared" si="7"/>
        <v>22736</v>
      </c>
      <c r="K52" s="127">
        <v>0</v>
      </c>
      <c r="L52" s="63">
        <f t="shared" si="8"/>
        <v>31262</v>
      </c>
      <c r="N52" s="23"/>
      <c r="O52" s="33"/>
      <c r="P52" s="33"/>
    </row>
  </sheetData>
  <mergeCells count="13">
    <mergeCell ref="H21:L21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21:A22"/>
    <mergeCell ref="B21:B22"/>
    <mergeCell ref="C21:F2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404"/>
  <sheetViews>
    <sheetView showGridLines="0" zoomScaleNormal="100" workbookViewId="0">
      <pane ySplit="5" topLeftCell="A6" activePane="bottomLeft" state="frozen"/>
      <selection pane="bottomLeft" activeCell="N13" sqref="N13"/>
    </sheetView>
  </sheetViews>
  <sheetFormatPr baseColWidth="10" defaultRowHeight="15"/>
  <cols>
    <col min="1" max="1" width="11.42578125" customWidth="1"/>
    <col min="2" max="2" width="29.140625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1216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33" customFormat="1">
      <c r="A10" s="182" t="s">
        <v>1217</v>
      </c>
      <c r="B10" s="182" t="s">
        <v>1141</v>
      </c>
      <c r="C10" s="157">
        <v>85999</v>
      </c>
      <c r="D10" s="157">
        <v>0</v>
      </c>
      <c r="E10" s="157">
        <v>0</v>
      </c>
      <c r="F10" s="157">
        <f>SUM(C10:E10)</f>
        <v>85999</v>
      </c>
      <c r="G10" s="119"/>
      <c r="H10" s="157">
        <v>28666</v>
      </c>
      <c r="I10" s="157">
        <v>14333</v>
      </c>
      <c r="J10" s="157">
        <f t="shared" ref="J10:J16" si="0">+C10/30*40</f>
        <v>114665.33333333333</v>
      </c>
      <c r="K10" s="157">
        <v>0</v>
      </c>
      <c r="L10" s="157">
        <f t="shared" ref="L10:L26" si="1">H10+I10+J10</f>
        <v>157664.33333333331</v>
      </c>
    </row>
    <row r="11" spans="1:12" s="33" customFormat="1">
      <c r="A11" s="112" t="s">
        <v>1218</v>
      </c>
      <c r="B11" s="112" t="s">
        <v>1219</v>
      </c>
      <c r="C11" s="63">
        <v>24443</v>
      </c>
      <c r="D11" s="63">
        <v>0</v>
      </c>
      <c r="E11" s="63">
        <v>975</v>
      </c>
      <c r="F11" s="63">
        <f t="shared" ref="F11:F74" si="2">SUM(C11:E11)</f>
        <v>25418</v>
      </c>
      <c r="G11" s="119"/>
      <c r="H11" s="63">
        <v>8148</v>
      </c>
      <c r="I11" s="63">
        <v>4074</v>
      </c>
      <c r="J11" s="63">
        <f t="shared" si="0"/>
        <v>32590.666666666664</v>
      </c>
      <c r="K11" s="63">
        <v>0</v>
      </c>
      <c r="L11" s="63">
        <f t="shared" si="1"/>
        <v>44812.666666666664</v>
      </c>
    </row>
    <row r="12" spans="1:12" s="33" customFormat="1">
      <c r="A12" s="112" t="s">
        <v>1220</v>
      </c>
      <c r="B12" s="112" t="s">
        <v>1221</v>
      </c>
      <c r="C12" s="63">
        <v>27526</v>
      </c>
      <c r="D12" s="63">
        <v>0</v>
      </c>
      <c r="E12" s="63">
        <v>975</v>
      </c>
      <c r="F12" s="63">
        <f t="shared" si="2"/>
        <v>28501</v>
      </c>
      <c r="G12" s="119"/>
      <c r="H12" s="63">
        <v>9175</v>
      </c>
      <c r="I12" s="63">
        <v>4588</v>
      </c>
      <c r="J12" s="63">
        <f t="shared" si="0"/>
        <v>36701.333333333328</v>
      </c>
      <c r="K12" s="63">
        <v>0</v>
      </c>
      <c r="L12" s="63">
        <f t="shared" si="1"/>
        <v>50464.333333333328</v>
      </c>
    </row>
    <row r="13" spans="1:12" s="33" customFormat="1">
      <c r="A13" s="112" t="s">
        <v>1220</v>
      </c>
      <c r="B13" s="112" t="s">
        <v>1222</v>
      </c>
      <c r="C13" s="63">
        <v>25136</v>
      </c>
      <c r="D13" s="63">
        <v>0</v>
      </c>
      <c r="E13" s="63">
        <v>975</v>
      </c>
      <c r="F13" s="63">
        <f t="shared" si="2"/>
        <v>26111</v>
      </c>
      <c r="G13" s="119"/>
      <c r="H13" s="63">
        <v>8379</v>
      </c>
      <c r="I13" s="63">
        <v>4189</v>
      </c>
      <c r="J13" s="63">
        <f t="shared" si="0"/>
        <v>33514.666666666664</v>
      </c>
      <c r="K13" s="63">
        <v>0</v>
      </c>
      <c r="L13" s="63">
        <f t="shared" si="1"/>
        <v>46082.666666666664</v>
      </c>
    </row>
    <row r="14" spans="1:12" s="33" customFormat="1">
      <c r="A14" s="112" t="s">
        <v>1223</v>
      </c>
      <c r="B14" s="112" t="s">
        <v>1224</v>
      </c>
      <c r="C14" s="63">
        <v>44571</v>
      </c>
      <c r="D14" s="63">
        <v>0</v>
      </c>
      <c r="E14" s="63">
        <v>975</v>
      </c>
      <c r="F14" s="63">
        <f t="shared" si="2"/>
        <v>45546</v>
      </c>
      <c r="G14" s="119"/>
      <c r="H14" s="63">
        <v>14857</v>
      </c>
      <c r="I14" s="63">
        <v>7429</v>
      </c>
      <c r="J14" s="63">
        <f t="shared" si="0"/>
        <v>59428</v>
      </c>
      <c r="K14" s="63">
        <v>0</v>
      </c>
      <c r="L14" s="63">
        <f t="shared" si="1"/>
        <v>81714</v>
      </c>
    </row>
    <row r="15" spans="1:12" s="33" customFormat="1">
      <c r="A15" s="112" t="s">
        <v>1223</v>
      </c>
      <c r="B15" s="112" t="s">
        <v>1225</v>
      </c>
      <c r="C15" s="63">
        <v>29986</v>
      </c>
      <c r="D15" s="63">
        <v>0</v>
      </c>
      <c r="E15" s="63">
        <v>975</v>
      </c>
      <c r="F15" s="63">
        <f t="shared" si="2"/>
        <v>30961</v>
      </c>
      <c r="G15" s="119"/>
      <c r="H15" s="63">
        <v>9995</v>
      </c>
      <c r="I15" s="63">
        <v>4998</v>
      </c>
      <c r="J15" s="63">
        <f t="shared" si="0"/>
        <v>39981.333333333328</v>
      </c>
      <c r="K15" s="63">
        <v>0</v>
      </c>
      <c r="L15" s="63">
        <f t="shared" si="1"/>
        <v>54974.333333333328</v>
      </c>
    </row>
    <row r="16" spans="1:12" s="33" customFormat="1">
      <c r="A16" s="112" t="s">
        <v>1223</v>
      </c>
      <c r="B16" s="112" t="s">
        <v>1226</v>
      </c>
      <c r="C16" s="63">
        <v>24444</v>
      </c>
      <c r="D16" s="63">
        <v>0</v>
      </c>
      <c r="E16" s="63">
        <v>975</v>
      </c>
      <c r="F16" s="63">
        <f t="shared" si="2"/>
        <v>25419</v>
      </c>
      <c r="G16" s="119"/>
      <c r="H16" s="63">
        <v>8148</v>
      </c>
      <c r="I16" s="63">
        <v>4074</v>
      </c>
      <c r="J16" s="63">
        <f t="shared" si="0"/>
        <v>32592</v>
      </c>
      <c r="K16" s="63">
        <v>0</v>
      </c>
      <c r="L16" s="63">
        <f t="shared" si="1"/>
        <v>44814</v>
      </c>
    </row>
    <row r="17" spans="1:12" s="33" customFormat="1">
      <c r="A17" s="112" t="s">
        <v>1223</v>
      </c>
      <c r="B17" s="112" t="s">
        <v>1227</v>
      </c>
      <c r="C17" s="63">
        <v>17039</v>
      </c>
      <c r="D17" s="63">
        <v>0</v>
      </c>
      <c r="E17" s="63">
        <v>975</v>
      </c>
      <c r="F17" s="63">
        <f t="shared" si="2"/>
        <v>18014</v>
      </c>
      <c r="G17" s="119"/>
      <c r="H17" s="63">
        <v>5680</v>
      </c>
      <c r="I17" s="63">
        <v>2840</v>
      </c>
      <c r="J17" s="63">
        <f>+C17/30*50</f>
        <v>28398.333333333336</v>
      </c>
      <c r="K17" s="63">
        <v>0</v>
      </c>
      <c r="L17" s="63">
        <f t="shared" si="1"/>
        <v>36918.333333333336</v>
      </c>
    </row>
    <row r="18" spans="1:12" s="33" customFormat="1">
      <c r="A18" s="112" t="s">
        <v>1228</v>
      </c>
      <c r="B18" s="112" t="s">
        <v>1229</v>
      </c>
      <c r="C18" s="63">
        <v>13348</v>
      </c>
      <c r="D18" s="63">
        <v>0</v>
      </c>
      <c r="E18" s="63">
        <v>975</v>
      </c>
      <c r="F18" s="63">
        <f t="shared" si="2"/>
        <v>14323</v>
      </c>
      <c r="G18" s="119"/>
      <c r="H18" s="63">
        <v>4449</v>
      </c>
      <c r="I18" s="63">
        <v>2225</v>
      </c>
      <c r="J18" s="63">
        <f t="shared" ref="J18:J19" si="3">+C18/30*50</f>
        <v>22246.666666666668</v>
      </c>
      <c r="K18" s="63">
        <v>0</v>
      </c>
      <c r="L18" s="63">
        <f t="shared" si="1"/>
        <v>28920.666666666668</v>
      </c>
    </row>
    <row r="19" spans="1:12" s="33" customFormat="1">
      <c r="A19" s="112" t="s">
        <v>1230</v>
      </c>
      <c r="B19" s="112" t="s">
        <v>1231</v>
      </c>
      <c r="C19" s="63">
        <v>18358</v>
      </c>
      <c r="D19" s="63">
        <v>0</v>
      </c>
      <c r="E19" s="63">
        <v>975</v>
      </c>
      <c r="F19" s="63">
        <f t="shared" si="2"/>
        <v>19333</v>
      </c>
      <c r="G19" s="119"/>
      <c r="H19" s="63">
        <v>6119</v>
      </c>
      <c r="I19" s="63">
        <v>3060</v>
      </c>
      <c r="J19" s="63">
        <f t="shared" si="3"/>
        <v>30596.666666666664</v>
      </c>
      <c r="K19" s="63">
        <v>0</v>
      </c>
      <c r="L19" s="63">
        <f t="shared" si="1"/>
        <v>39775.666666666664</v>
      </c>
    </row>
    <row r="20" spans="1:12" s="33" customFormat="1">
      <c r="A20" s="112" t="s">
        <v>1232</v>
      </c>
      <c r="B20" s="112" t="s">
        <v>1233</v>
      </c>
      <c r="C20" s="63">
        <v>21699</v>
      </c>
      <c r="D20" s="63">
        <v>0</v>
      </c>
      <c r="E20" s="63">
        <v>975</v>
      </c>
      <c r="F20" s="63">
        <f t="shared" si="2"/>
        <v>22674</v>
      </c>
      <c r="G20" s="119"/>
      <c r="H20" s="63">
        <v>7233</v>
      </c>
      <c r="I20" s="63">
        <v>3617</v>
      </c>
      <c r="J20" s="63">
        <f t="shared" ref="J20:J26" si="4">+C20/30*40</f>
        <v>28932</v>
      </c>
      <c r="K20" s="63">
        <v>0</v>
      </c>
      <c r="L20" s="63">
        <f t="shared" si="1"/>
        <v>39782</v>
      </c>
    </row>
    <row r="21" spans="1:12" s="33" customFormat="1">
      <c r="A21" s="112" t="s">
        <v>1234</v>
      </c>
      <c r="B21" s="112" t="s">
        <v>1235</v>
      </c>
      <c r="C21" s="63">
        <v>35955</v>
      </c>
      <c r="D21" s="63">
        <v>0</v>
      </c>
      <c r="E21" s="63">
        <v>975</v>
      </c>
      <c r="F21" s="63">
        <f t="shared" si="2"/>
        <v>36930</v>
      </c>
      <c r="G21" s="119"/>
      <c r="H21" s="63">
        <v>11985</v>
      </c>
      <c r="I21" s="63">
        <v>5993</v>
      </c>
      <c r="J21" s="63">
        <f t="shared" si="4"/>
        <v>47940</v>
      </c>
      <c r="K21" s="63">
        <v>0</v>
      </c>
      <c r="L21" s="63">
        <f t="shared" si="1"/>
        <v>65918</v>
      </c>
    </row>
    <row r="22" spans="1:12" s="33" customFormat="1">
      <c r="A22" s="112" t="s">
        <v>1234</v>
      </c>
      <c r="B22" s="112" t="s">
        <v>1236</v>
      </c>
      <c r="C22" s="63">
        <v>30585</v>
      </c>
      <c r="D22" s="63">
        <v>0</v>
      </c>
      <c r="E22" s="63">
        <v>975</v>
      </c>
      <c r="F22" s="63">
        <f t="shared" si="2"/>
        <v>31560</v>
      </c>
      <c r="G22" s="119"/>
      <c r="H22" s="63">
        <v>10195</v>
      </c>
      <c r="I22" s="63">
        <v>5098</v>
      </c>
      <c r="J22" s="63">
        <f t="shared" si="4"/>
        <v>40780</v>
      </c>
      <c r="K22" s="63">
        <v>0</v>
      </c>
      <c r="L22" s="63">
        <f t="shared" si="1"/>
        <v>56073</v>
      </c>
    </row>
    <row r="23" spans="1:12" s="33" customFormat="1">
      <c r="A23" s="112" t="s">
        <v>1234</v>
      </c>
      <c r="B23" s="112" t="s">
        <v>1237</v>
      </c>
      <c r="C23" s="63">
        <v>27526</v>
      </c>
      <c r="D23" s="63">
        <v>0</v>
      </c>
      <c r="E23" s="63">
        <v>975</v>
      </c>
      <c r="F23" s="63">
        <f t="shared" si="2"/>
        <v>28501</v>
      </c>
      <c r="G23" s="119"/>
      <c r="H23" s="63">
        <v>9175</v>
      </c>
      <c r="I23" s="63">
        <v>4588</v>
      </c>
      <c r="J23" s="63">
        <f t="shared" si="4"/>
        <v>36701.333333333328</v>
      </c>
      <c r="K23" s="63">
        <v>0</v>
      </c>
      <c r="L23" s="63">
        <f t="shared" si="1"/>
        <v>50464.333333333328</v>
      </c>
    </row>
    <row r="24" spans="1:12" s="33" customFormat="1">
      <c r="A24" s="112" t="s">
        <v>1234</v>
      </c>
      <c r="B24" s="112" t="s">
        <v>1238</v>
      </c>
      <c r="C24" s="63">
        <v>24444</v>
      </c>
      <c r="D24" s="63">
        <v>0</v>
      </c>
      <c r="E24" s="63">
        <v>975</v>
      </c>
      <c r="F24" s="63">
        <f t="shared" si="2"/>
        <v>25419</v>
      </c>
      <c r="G24" s="119"/>
      <c r="H24" s="63">
        <v>8148</v>
      </c>
      <c r="I24" s="63">
        <v>4074</v>
      </c>
      <c r="J24" s="63">
        <f t="shared" si="4"/>
        <v>32592</v>
      </c>
      <c r="K24" s="63">
        <v>0</v>
      </c>
      <c r="L24" s="63">
        <f t="shared" si="1"/>
        <v>44814</v>
      </c>
    </row>
    <row r="25" spans="1:12" s="33" customFormat="1">
      <c r="A25" s="112" t="s">
        <v>1239</v>
      </c>
      <c r="B25" s="112" t="s">
        <v>1240</v>
      </c>
      <c r="C25" s="63">
        <v>53855</v>
      </c>
      <c r="D25" s="63">
        <v>0</v>
      </c>
      <c r="E25" s="63">
        <v>0</v>
      </c>
      <c r="F25" s="63">
        <f t="shared" si="2"/>
        <v>53855</v>
      </c>
      <c r="G25" s="119"/>
      <c r="H25" s="63">
        <v>17952</v>
      </c>
      <c r="I25" s="63">
        <v>8976</v>
      </c>
      <c r="J25" s="63">
        <f t="shared" si="4"/>
        <v>71806.666666666672</v>
      </c>
      <c r="K25" s="63">
        <v>0</v>
      </c>
      <c r="L25" s="63">
        <f t="shared" si="1"/>
        <v>98734.666666666672</v>
      </c>
    </row>
    <row r="26" spans="1:12" s="33" customFormat="1">
      <c r="A26" s="112" t="s">
        <v>1241</v>
      </c>
      <c r="B26" s="112" t="s">
        <v>1242</v>
      </c>
      <c r="C26" s="63">
        <v>53855</v>
      </c>
      <c r="D26" s="63">
        <v>0</v>
      </c>
      <c r="E26" s="63">
        <v>0</v>
      </c>
      <c r="F26" s="63">
        <f t="shared" si="2"/>
        <v>53855</v>
      </c>
      <c r="G26" s="119"/>
      <c r="H26" s="63">
        <v>17952</v>
      </c>
      <c r="I26" s="63">
        <v>8976</v>
      </c>
      <c r="J26" s="63">
        <f t="shared" si="4"/>
        <v>71806.666666666672</v>
      </c>
      <c r="K26" s="63">
        <v>0</v>
      </c>
      <c r="L26" s="63">
        <f t="shared" si="1"/>
        <v>98734.666666666672</v>
      </c>
    </row>
    <row r="27" spans="1:12" ht="15.75" hidden="1" thickBot="1">
      <c r="A27" s="49"/>
      <c r="B27" s="50"/>
      <c r="C27" s="51"/>
      <c r="D27" s="52"/>
      <c r="E27" s="52"/>
      <c r="F27" s="128">
        <f t="shared" si="2"/>
        <v>0</v>
      </c>
      <c r="G27" s="53"/>
      <c r="H27" s="58"/>
      <c r="I27" s="51"/>
      <c r="J27" s="51"/>
      <c r="K27" s="55"/>
      <c r="L27" s="51"/>
    </row>
    <row r="28" spans="1:12" ht="15.75" hidden="1" thickBot="1">
      <c r="A28" s="49"/>
      <c r="B28" s="50"/>
      <c r="C28" s="51"/>
      <c r="D28" s="52"/>
      <c r="E28" s="52"/>
      <c r="F28" s="128">
        <f t="shared" si="2"/>
        <v>0</v>
      </c>
      <c r="G28" s="53"/>
      <c r="H28" s="58"/>
      <c r="I28" s="51"/>
      <c r="J28" s="51"/>
      <c r="K28" s="55"/>
      <c r="L28" s="51"/>
    </row>
    <row r="29" spans="1:12" ht="15.75" hidden="1" thickBot="1">
      <c r="A29" s="49"/>
      <c r="B29" s="50"/>
      <c r="C29" s="51"/>
      <c r="D29" s="52"/>
      <c r="E29" s="52"/>
      <c r="F29" s="128">
        <f t="shared" si="2"/>
        <v>0</v>
      </c>
      <c r="G29" s="53"/>
      <c r="H29" s="58"/>
      <c r="I29" s="51"/>
      <c r="J29" s="51"/>
      <c r="K29" s="55"/>
      <c r="L29" s="51"/>
    </row>
    <row r="30" spans="1:12" ht="15.75" hidden="1" thickBot="1">
      <c r="A30" s="49"/>
      <c r="B30" s="50"/>
      <c r="C30" s="51"/>
      <c r="D30" s="52"/>
      <c r="E30" s="52"/>
      <c r="F30" s="128">
        <f t="shared" si="2"/>
        <v>0</v>
      </c>
      <c r="G30" s="53"/>
      <c r="H30" s="58"/>
      <c r="I30" s="51"/>
      <c r="J30" s="51"/>
      <c r="K30" s="55"/>
      <c r="L30" s="51"/>
    </row>
    <row r="31" spans="1:12" ht="15.75" hidden="1" thickBot="1">
      <c r="A31" s="49"/>
      <c r="B31" s="50"/>
      <c r="C31" s="51"/>
      <c r="D31" s="52"/>
      <c r="E31" s="52"/>
      <c r="F31" s="128">
        <f t="shared" si="2"/>
        <v>0</v>
      </c>
      <c r="G31" s="53"/>
      <c r="H31" s="58"/>
      <c r="I31" s="51"/>
      <c r="J31" s="51"/>
      <c r="K31" s="55"/>
      <c r="L31" s="51"/>
    </row>
    <row r="32" spans="1:12" ht="15.75" hidden="1" thickBot="1">
      <c r="A32" s="49"/>
      <c r="B32" s="50"/>
      <c r="C32" s="51"/>
      <c r="D32" s="52"/>
      <c r="E32" s="52"/>
      <c r="F32" s="128">
        <f t="shared" si="2"/>
        <v>0</v>
      </c>
      <c r="G32" s="53"/>
      <c r="H32" s="58"/>
      <c r="I32" s="51"/>
      <c r="J32" s="51"/>
      <c r="K32" s="55"/>
      <c r="L32" s="51"/>
    </row>
    <row r="33" spans="1:12" ht="15.75" hidden="1" thickBot="1">
      <c r="A33" s="49"/>
      <c r="B33" s="50"/>
      <c r="C33" s="51"/>
      <c r="D33" s="52"/>
      <c r="E33" s="52"/>
      <c r="F33" s="128">
        <f t="shared" si="2"/>
        <v>0</v>
      </c>
      <c r="G33" s="53"/>
      <c r="H33" s="58"/>
      <c r="I33" s="51"/>
      <c r="J33" s="51"/>
      <c r="K33" s="55"/>
      <c r="L33" s="51"/>
    </row>
    <row r="34" spans="1:12" ht="15.75" hidden="1" thickBot="1">
      <c r="A34" s="49"/>
      <c r="B34" s="50"/>
      <c r="C34" s="51"/>
      <c r="D34" s="52"/>
      <c r="E34" s="52"/>
      <c r="F34" s="128">
        <f t="shared" si="2"/>
        <v>0</v>
      </c>
      <c r="G34" s="53"/>
      <c r="H34" s="58"/>
      <c r="I34" s="51"/>
      <c r="J34" s="51"/>
      <c r="K34" s="55"/>
      <c r="L34" s="51"/>
    </row>
    <row r="35" spans="1:12" ht="15.75" hidden="1" thickBot="1">
      <c r="A35" s="49"/>
      <c r="B35" s="50"/>
      <c r="C35" s="51"/>
      <c r="D35" s="52"/>
      <c r="E35" s="52"/>
      <c r="F35" s="128">
        <f t="shared" si="2"/>
        <v>0</v>
      </c>
      <c r="G35" s="53"/>
      <c r="H35" s="58"/>
      <c r="I35" s="51"/>
      <c r="J35" s="51"/>
      <c r="K35" s="55"/>
      <c r="L35" s="51"/>
    </row>
    <row r="36" spans="1:12" ht="15.75" hidden="1" thickBot="1">
      <c r="A36" s="49"/>
      <c r="B36" s="50"/>
      <c r="C36" s="51"/>
      <c r="D36" s="52"/>
      <c r="E36" s="52"/>
      <c r="F36" s="128">
        <f t="shared" si="2"/>
        <v>0</v>
      </c>
      <c r="G36" s="53"/>
      <c r="H36" s="58"/>
      <c r="I36" s="51"/>
      <c r="J36" s="51"/>
      <c r="K36" s="55"/>
      <c r="L36" s="51"/>
    </row>
    <row r="37" spans="1:12" ht="15.75" hidden="1" thickBot="1">
      <c r="A37" s="49"/>
      <c r="B37" s="50"/>
      <c r="C37" s="51"/>
      <c r="D37" s="52"/>
      <c r="E37" s="52"/>
      <c r="F37" s="128">
        <f t="shared" si="2"/>
        <v>0</v>
      </c>
      <c r="G37" s="53"/>
      <c r="H37" s="58"/>
      <c r="I37" s="51"/>
      <c r="J37" s="51"/>
      <c r="K37" s="55"/>
      <c r="L37" s="51"/>
    </row>
    <row r="38" spans="1:12" ht="15.75" hidden="1" thickBot="1">
      <c r="A38" s="49"/>
      <c r="B38" s="50"/>
      <c r="C38" s="51"/>
      <c r="D38" s="52"/>
      <c r="E38" s="52"/>
      <c r="F38" s="128">
        <f t="shared" si="2"/>
        <v>0</v>
      </c>
      <c r="G38" s="53"/>
      <c r="H38" s="58"/>
      <c r="I38" s="51"/>
      <c r="J38" s="51"/>
      <c r="K38" s="55"/>
      <c r="L38" s="51"/>
    </row>
    <row r="39" spans="1:12" ht="15.75" hidden="1" thickBot="1">
      <c r="A39" s="49"/>
      <c r="B39" s="50"/>
      <c r="C39" s="51"/>
      <c r="D39" s="52"/>
      <c r="E39" s="52"/>
      <c r="F39" s="128">
        <f t="shared" si="2"/>
        <v>0</v>
      </c>
      <c r="G39" s="53"/>
      <c r="H39" s="58"/>
      <c r="I39" s="51"/>
      <c r="J39" s="51"/>
      <c r="K39" s="55"/>
      <c r="L39" s="51"/>
    </row>
    <row r="40" spans="1:12" ht="15.75" hidden="1" thickBot="1">
      <c r="A40" s="49"/>
      <c r="B40" s="50"/>
      <c r="C40" s="51"/>
      <c r="D40" s="52"/>
      <c r="E40" s="52"/>
      <c r="F40" s="128">
        <f t="shared" si="2"/>
        <v>0</v>
      </c>
      <c r="G40" s="53"/>
      <c r="H40" s="58"/>
      <c r="I40" s="51"/>
      <c r="J40" s="51"/>
      <c r="K40" s="55"/>
      <c r="L40" s="51"/>
    </row>
    <row r="41" spans="1:12" ht="15.75" hidden="1" thickBot="1">
      <c r="A41" s="49"/>
      <c r="B41" s="50"/>
      <c r="C41" s="51"/>
      <c r="D41" s="52"/>
      <c r="E41" s="52"/>
      <c r="F41" s="128">
        <f t="shared" si="2"/>
        <v>0</v>
      </c>
      <c r="G41" s="53"/>
      <c r="H41" s="58"/>
      <c r="I41" s="51"/>
      <c r="J41" s="51"/>
      <c r="K41" s="55"/>
      <c r="L41" s="51"/>
    </row>
    <row r="42" spans="1:12" ht="15.75" hidden="1" thickBot="1">
      <c r="A42" s="49"/>
      <c r="B42" s="50"/>
      <c r="C42" s="51"/>
      <c r="D42" s="52"/>
      <c r="E42" s="52"/>
      <c r="F42" s="128">
        <f t="shared" si="2"/>
        <v>0</v>
      </c>
      <c r="G42" s="53"/>
      <c r="H42" s="58"/>
      <c r="I42" s="51"/>
      <c r="J42" s="51"/>
      <c r="K42" s="55"/>
      <c r="L42" s="51"/>
    </row>
    <row r="43" spans="1:12" ht="15.75" hidden="1" thickBot="1">
      <c r="A43" s="49"/>
      <c r="B43" s="50"/>
      <c r="C43" s="51"/>
      <c r="D43" s="52"/>
      <c r="E43" s="52"/>
      <c r="F43" s="128">
        <f t="shared" si="2"/>
        <v>0</v>
      </c>
      <c r="G43" s="53"/>
      <c r="H43" s="58"/>
      <c r="I43" s="51"/>
      <c r="J43" s="51"/>
      <c r="K43" s="55"/>
      <c r="L43" s="51"/>
    </row>
    <row r="44" spans="1:12" ht="15.75" hidden="1" thickBot="1">
      <c r="A44" s="49"/>
      <c r="B44" s="50"/>
      <c r="C44" s="51"/>
      <c r="D44" s="52"/>
      <c r="E44" s="52"/>
      <c r="F44" s="128">
        <f t="shared" si="2"/>
        <v>0</v>
      </c>
      <c r="G44" s="53"/>
      <c r="H44" s="58"/>
      <c r="I44" s="51"/>
      <c r="J44" s="51"/>
      <c r="K44" s="55"/>
      <c r="L44" s="51"/>
    </row>
    <row r="45" spans="1:12" ht="15.75" hidden="1" thickBot="1">
      <c r="A45" s="49"/>
      <c r="B45" s="50"/>
      <c r="C45" s="51"/>
      <c r="D45" s="52"/>
      <c r="E45" s="52"/>
      <c r="F45" s="128">
        <f t="shared" si="2"/>
        <v>0</v>
      </c>
      <c r="G45" s="53"/>
      <c r="H45" s="58"/>
      <c r="I45" s="51"/>
      <c r="J45" s="51"/>
      <c r="K45" s="55"/>
      <c r="L45" s="51"/>
    </row>
    <row r="46" spans="1:12" ht="15.75" hidden="1" thickBot="1">
      <c r="A46" s="49"/>
      <c r="B46" s="50"/>
      <c r="C46" s="51"/>
      <c r="D46" s="52"/>
      <c r="E46" s="52"/>
      <c r="F46" s="128">
        <f t="shared" si="2"/>
        <v>0</v>
      </c>
      <c r="G46" s="53"/>
      <c r="H46" s="58"/>
      <c r="I46" s="51"/>
      <c r="J46" s="51"/>
      <c r="K46" s="55"/>
      <c r="L46" s="51"/>
    </row>
    <row r="47" spans="1:12" ht="15.75" hidden="1" thickBot="1">
      <c r="A47" s="49"/>
      <c r="B47" s="50"/>
      <c r="C47" s="51"/>
      <c r="D47" s="52"/>
      <c r="E47" s="52"/>
      <c r="F47" s="128">
        <f t="shared" si="2"/>
        <v>0</v>
      </c>
      <c r="G47" s="53"/>
      <c r="H47" s="58"/>
      <c r="I47" s="51"/>
      <c r="J47" s="51"/>
      <c r="K47" s="55"/>
      <c r="L47" s="51"/>
    </row>
    <row r="48" spans="1:12" ht="15.75" hidden="1" thickBot="1">
      <c r="A48" s="49"/>
      <c r="B48" s="50"/>
      <c r="C48" s="51"/>
      <c r="D48" s="52"/>
      <c r="E48" s="52"/>
      <c r="F48" s="128">
        <f t="shared" si="2"/>
        <v>0</v>
      </c>
      <c r="G48" s="53"/>
      <c r="H48" s="58"/>
      <c r="I48" s="51"/>
      <c r="J48" s="51"/>
      <c r="K48" s="55"/>
      <c r="L48" s="51"/>
    </row>
    <row r="49" spans="1:12" ht="15.75" hidden="1" thickBot="1">
      <c r="A49" s="49"/>
      <c r="B49" s="50"/>
      <c r="C49" s="51"/>
      <c r="D49" s="52"/>
      <c r="E49" s="52"/>
      <c r="F49" s="128">
        <f t="shared" si="2"/>
        <v>0</v>
      </c>
      <c r="G49" s="53"/>
      <c r="H49" s="58"/>
      <c r="I49" s="51"/>
      <c r="J49" s="51"/>
      <c r="K49" s="55"/>
      <c r="L49" s="51"/>
    </row>
    <row r="50" spans="1:12" ht="15.75" hidden="1" thickBot="1">
      <c r="A50" s="49"/>
      <c r="B50" s="50"/>
      <c r="C50" s="51"/>
      <c r="D50" s="52"/>
      <c r="E50" s="52"/>
      <c r="F50" s="128">
        <f t="shared" si="2"/>
        <v>0</v>
      </c>
      <c r="G50" s="53"/>
      <c r="H50" s="58"/>
      <c r="I50" s="51"/>
      <c r="J50" s="51"/>
      <c r="K50" s="55"/>
      <c r="L50" s="51"/>
    </row>
    <row r="51" spans="1:12" ht="15.75" hidden="1" thickBot="1">
      <c r="A51" s="49"/>
      <c r="B51" s="50"/>
      <c r="C51" s="51"/>
      <c r="D51" s="52"/>
      <c r="E51" s="52"/>
      <c r="F51" s="128">
        <f t="shared" si="2"/>
        <v>0</v>
      </c>
      <c r="G51" s="53"/>
      <c r="H51" s="58"/>
      <c r="I51" s="51"/>
      <c r="J51" s="51"/>
      <c r="K51" s="55"/>
      <c r="L51" s="51"/>
    </row>
    <row r="52" spans="1:12" ht="15.75" hidden="1" thickBot="1">
      <c r="A52" s="49"/>
      <c r="B52" s="50"/>
      <c r="C52" s="51"/>
      <c r="D52" s="52"/>
      <c r="E52" s="52"/>
      <c r="F52" s="128">
        <f t="shared" si="2"/>
        <v>0</v>
      </c>
      <c r="G52" s="53"/>
      <c r="H52" s="58"/>
      <c r="I52" s="51"/>
      <c r="J52" s="51"/>
      <c r="K52" s="55"/>
      <c r="L52" s="51"/>
    </row>
    <row r="53" spans="1:12" ht="15.75" hidden="1" thickBot="1">
      <c r="A53" s="49"/>
      <c r="B53" s="50"/>
      <c r="C53" s="51"/>
      <c r="D53" s="52"/>
      <c r="E53" s="52"/>
      <c r="F53" s="128">
        <f t="shared" si="2"/>
        <v>0</v>
      </c>
      <c r="G53" s="53"/>
      <c r="H53" s="58"/>
      <c r="I53" s="51"/>
      <c r="J53" s="51"/>
      <c r="K53" s="55"/>
      <c r="L53" s="51"/>
    </row>
    <row r="54" spans="1:12" ht="15.75" hidden="1" thickBot="1">
      <c r="A54" s="49"/>
      <c r="B54" s="50"/>
      <c r="C54" s="51"/>
      <c r="D54" s="52"/>
      <c r="E54" s="52"/>
      <c r="F54" s="128">
        <f t="shared" si="2"/>
        <v>0</v>
      </c>
      <c r="G54" s="53"/>
      <c r="H54" s="58"/>
      <c r="I54" s="51"/>
      <c r="J54" s="51"/>
      <c r="K54" s="55"/>
      <c r="L54" s="51"/>
    </row>
    <row r="55" spans="1:12" ht="15.75" hidden="1" thickBot="1">
      <c r="A55" s="49"/>
      <c r="B55" s="50"/>
      <c r="C55" s="51"/>
      <c r="D55" s="52"/>
      <c r="E55" s="52"/>
      <c r="F55" s="128">
        <f t="shared" si="2"/>
        <v>0</v>
      </c>
      <c r="G55" s="53"/>
      <c r="H55" s="58"/>
      <c r="I55" s="51"/>
      <c r="J55" s="51"/>
      <c r="K55" s="55"/>
      <c r="L55" s="51"/>
    </row>
    <row r="56" spans="1:12" ht="15.75" hidden="1" thickBot="1">
      <c r="A56" s="49"/>
      <c r="B56" s="50"/>
      <c r="C56" s="51"/>
      <c r="D56" s="52"/>
      <c r="E56" s="52"/>
      <c r="F56" s="128">
        <f t="shared" si="2"/>
        <v>0</v>
      </c>
      <c r="G56" s="53"/>
      <c r="H56" s="58"/>
      <c r="I56" s="51"/>
      <c r="J56" s="51"/>
      <c r="K56" s="55"/>
      <c r="L56" s="51"/>
    </row>
    <row r="57" spans="1:12" ht="15.75" hidden="1" thickBot="1">
      <c r="A57" s="49"/>
      <c r="B57" s="50"/>
      <c r="C57" s="51"/>
      <c r="D57" s="52"/>
      <c r="E57" s="52"/>
      <c r="F57" s="128">
        <f t="shared" si="2"/>
        <v>0</v>
      </c>
      <c r="G57" s="53"/>
      <c r="H57" s="58"/>
      <c r="I57" s="51"/>
      <c r="J57" s="51"/>
      <c r="K57" s="55"/>
      <c r="L57" s="51"/>
    </row>
    <row r="58" spans="1:12" ht="15.75" hidden="1" thickBot="1">
      <c r="A58" s="49"/>
      <c r="B58" s="50"/>
      <c r="C58" s="51"/>
      <c r="D58" s="52"/>
      <c r="E58" s="52"/>
      <c r="F58" s="128">
        <f t="shared" si="2"/>
        <v>0</v>
      </c>
      <c r="G58" s="53"/>
      <c r="H58" s="58"/>
      <c r="I58" s="51"/>
      <c r="J58" s="51"/>
      <c r="K58" s="55"/>
      <c r="L58" s="51"/>
    </row>
    <row r="59" spans="1:12" ht="15.75" hidden="1" thickBot="1">
      <c r="A59" s="49"/>
      <c r="B59" s="50"/>
      <c r="C59" s="51"/>
      <c r="D59" s="52"/>
      <c r="E59" s="52"/>
      <c r="F59" s="128">
        <f t="shared" si="2"/>
        <v>0</v>
      </c>
      <c r="G59" s="53"/>
      <c r="H59" s="58"/>
      <c r="I59" s="51"/>
      <c r="J59" s="51"/>
      <c r="K59" s="55"/>
      <c r="L59" s="51"/>
    </row>
    <row r="60" spans="1:12" ht="15.75" hidden="1" thickBot="1">
      <c r="A60" s="49"/>
      <c r="B60" s="50"/>
      <c r="C60" s="51"/>
      <c r="D60" s="52"/>
      <c r="E60" s="52"/>
      <c r="F60" s="128">
        <f t="shared" si="2"/>
        <v>0</v>
      </c>
      <c r="G60" s="53"/>
      <c r="H60" s="58"/>
      <c r="I60" s="51"/>
      <c r="J60" s="51"/>
      <c r="K60" s="55"/>
      <c r="L60" s="51"/>
    </row>
    <row r="61" spans="1:12" ht="15.75" hidden="1" thickBot="1">
      <c r="A61" s="49"/>
      <c r="B61" s="50"/>
      <c r="C61" s="51"/>
      <c r="D61" s="52"/>
      <c r="E61" s="52"/>
      <c r="F61" s="128">
        <f t="shared" si="2"/>
        <v>0</v>
      </c>
      <c r="G61" s="53"/>
      <c r="H61" s="58"/>
      <c r="I61" s="51"/>
      <c r="J61" s="51"/>
      <c r="K61" s="55"/>
      <c r="L61" s="51"/>
    </row>
    <row r="62" spans="1:12" ht="15.75" hidden="1" thickBot="1">
      <c r="A62" s="49"/>
      <c r="B62" s="50"/>
      <c r="C62" s="51"/>
      <c r="D62" s="52"/>
      <c r="E62" s="52"/>
      <c r="F62" s="128">
        <f t="shared" si="2"/>
        <v>0</v>
      </c>
      <c r="G62" s="53"/>
      <c r="H62" s="58"/>
      <c r="I62" s="51"/>
      <c r="J62" s="51"/>
      <c r="K62" s="55"/>
      <c r="L62" s="51"/>
    </row>
    <row r="63" spans="1:12" ht="15.75" hidden="1" thickBot="1">
      <c r="A63" s="49"/>
      <c r="B63" s="50"/>
      <c r="C63" s="51"/>
      <c r="D63" s="52"/>
      <c r="E63" s="52"/>
      <c r="F63" s="128">
        <f t="shared" si="2"/>
        <v>0</v>
      </c>
      <c r="G63" s="53"/>
      <c r="H63" s="58"/>
      <c r="I63" s="51"/>
      <c r="J63" s="51"/>
      <c r="K63" s="55"/>
      <c r="L63" s="51"/>
    </row>
    <row r="64" spans="1:12" ht="15.75" hidden="1" thickBot="1">
      <c r="A64" s="49"/>
      <c r="B64" s="50"/>
      <c r="C64" s="51"/>
      <c r="D64" s="52"/>
      <c r="E64" s="52"/>
      <c r="F64" s="128">
        <f t="shared" si="2"/>
        <v>0</v>
      </c>
      <c r="G64" s="53"/>
      <c r="H64" s="58"/>
      <c r="I64" s="51"/>
      <c r="J64" s="51"/>
      <c r="K64" s="55"/>
      <c r="L64" s="51"/>
    </row>
    <row r="65" spans="1:12" ht="15.75" hidden="1" thickBot="1">
      <c r="A65" s="49"/>
      <c r="B65" s="50"/>
      <c r="C65" s="51"/>
      <c r="D65" s="52"/>
      <c r="E65" s="52"/>
      <c r="F65" s="128">
        <f t="shared" si="2"/>
        <v>0</v>
      </c>
      <c r="G65" s="53"/>
      <c r="H65" s="58"/>
      <c r="I65" s="51"/>
      <c r="J65" s="51"/>
      <c r="K65" s="55"/>
      <c r="L65" s="51"/>
    </row>
    <row r="66" spans="1:12" ht="15.75" hidden="1" thickBot="1">
      <c r="A66" s="49"/>
      <c r="B66" s="50"/>
      <c r="C66" s="51"/>
      <c r="D66" s="52"/>
      <c r="E66" s="52"/>
      <c r="F66" s="128">
        <f t="shared" si="2"/>
        <v>0</v>
      </c>
      <c r="G66" s="53"/>
      <c r="H66" s="58"/>
      <c r="I66" s="51"/>
      <c r="J66" s="51"/>
      <c r="K66" s="55"/>
      <c r="L66" s="51"/>
    </row>
    <row r="67" spans="1:12" ht="15.75" hidden="1" thickBot="1">
      <c r="A67" s="49"/>
      <c r="B67" s="50"/>
      <c r="C67" s="51"/>
      <c r="D67" s="52"/>
      <c r="E67" s="52"/>
      <c r="F67" s="128">
        <f t="shared" si="2"/>
        <v>0</v>
      </c>
      <c r="G67" s="53"/>
      <c r="H67" s="58"/>
      <c r="I67" s="51"/>
      <c r="J67" s="51"/>
      <c r="K67" s="55"/>
      <c r="L67" s="51"/>
    </row>
    <row r="68" spans="1:12" ht="15.75" hidden="1" thickBot="1">
      <c r="A68" s="49"/>
      <c r="B68" s="50"/>
      <c r="C68" s="51"/>
      <c r="D68" s="52"/>
      <c r="E68" s="52"/>
      <c r="F68" s="128">
        <f t="shared" si="2"/>
        <v>0</v>
      </c>
      <c r="G68" s="53"/>
      <c r="H68" s="58"/>
      <c r="I68" s="51"/>
      <c r="J68" s="51"/>
      <c r="K68" s="55"/>
      <c r="L68" s="51"/>
    </row>
    <row r="69" spans="1:12" ht="15.75" hidden="1" thickBot="1">
      <c r="A69" s="49"/>
      <c r="B69" s="50"/>
      <c r="C69" s="51"/>
      <c r="D69" s="52"/>
      <c r="E69" s="52"/>
      <c r="F69" s="128">
        <f t="shared" si="2"/>
        <v>0</v>
      </c>
      <c r="G69" s="53"/>
      <c r="H69" s="58"/>
      <c r="I69" s="51"/>
      <c r="J69" s="51"/>
      <c r="K69" s="55"/>
      <c r="L69" s="51"/>
    </row>
    <row r="70" spans="1:12" ht="15.75" hidden="1" thickBot="1">
      <c r="A70" s="49"/>
      <c r="B70" s="50"/>
      <c r="C70" s="51"/>
      <c r="D70" s="52"/>
      <c r="E70" s="52"/>
      <c r="F70" s="128">
        <f t="shared" si="2"/>
        <v>0</v>
      </c>
      <c r="G70" s="53"/>
      <c r="H70" s="58"/>
      <c r="I70" s="51"/>
      <c r="J70" s="51"/>
      <c r="K70" s="55"/>
      <c r="L70" s="51"/>
    </row>
    <row r="71" spans="1:12" ht="15.75" hidden="1" thickBot="1">
      <c r="A71" s="49"/>
      <c r="B71" s="50"/>
      <c r="C71" s="51"/>
      <c r="D71" s="52"/>
      <c r="E71" s="52"/>
      <c r="F71" s="128">
        <f t="shared" si="2"/>
        <v>0</v>
      </c>
      <c r="G71" s="53"/>
      <c r="H71" s="58"/>
      <c r="I71" s="51"/>
      <c r="J71" s="51"/>
      <c r="K71" s="55"/>
      <c r="L71" s="51"/>
    </row>
    <row r="72" spans="1:12" ht="15.75" hidden="1" thickBot="1">
      <c r="A72" s="49"/>
      <c r="B72" s="50"/>
      <c r="C72" s="51"/>
      <c r="D72" s="52"/>
      <c r="E72" s="52"/>
      <c r="F72" s="128">
        <f t="shared" si="2"/>
        <v>0</v>
      </c>
      <c r="G72" s="53"/>
      <c r="H72" s="58"/>
      <c r="I72" s="51"/>
      <c r="J72" s="51"/>
      <c r="K72" s="55"/>
      <c r="L72" s="51"/>
    </row>
    <row r="73" spans="1:12" ht="15.75" hidden="1" thickBot="1">
      <c r="A73" s="49"/>
      <c r="B73" s="50"/>
      <c r="C73" s="51"/>
      <c r="D73" s="52"/>
      <c r="E73" s="52"/>
      <c r="F73" s="128">
        <f t="shared" si="2"/>
        <v>0</v>
      </c>
      <c r="G73" s="53"/>
      <c r="H73" s="58"/>
      <c r="I73" s="51"/>
      <c r="J73" s="51"/>
      <c r="K73" s="55"/>
      <c r="L73" s="51"/>
    </row>
    <row r="74" spans="1:12" ht="15.75" hidden="1" thickBot="1">
      <c r="A74" s="49"/>
      <c r="B74" s="50"/>
      <c r="C74" s="51"/>
      <c r="D74" s="52"/>
      <c r="E74" s="52"/>
      <c r="F74" s="128">
        <f t="shared" si="2"/>
        <v>0</v>
      </c>
      <c r="G74" s="53"/>
      <c r="H74" s="58"/>
      <c r="I74" s="51"/>
      <c r="J74" s="51"/>
      <c r="K74" s="55"/>
      <c r="L74" s="51"/>
    </row>
    <row r="75" spans="1:12" ht="15.75" hidden="1" thickBot="1">
      <c r="A75" s="49"/>
      <c r="B75" s="50"/>
      <c r="C75" s="51"/>
      <c r="D75" s="52"/>
      <c r="E75" s="52"/>
      <c r="F75" s="128">
        <f t="shared" ref="F75" si="5">SUM(C75:E75)</f>
        <v>0</v>
      </c>
      <c r="G75" s="53"/>
      <c r="H75" s="58"/>
      <c r="I75" s="51"/>
      <c r="J75" s="51"/>
      <c r="K75" s="55"/>
      <c r="L75" s="51"/>
    </row>
    <row r="76" spans="1:12" ht="15.75">
      <c r="A76" s="28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5.75">
      <c r="A77" s="30" t="s">
        <v>43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>
      <c r="A78" s="217" t="s">
        <v>0</v>
      </c>
      <c r="B78" s="217" t="s">
        <v>3</v>
      </c>
      <c r="C78" s="218" t="s">
        <v>4</v>
      </c>
      <c r="D78" s="218"/>
      <c r="E78" s="218"/>
      <c r="F78" s="218"/>
      <c r="H78" s="218" t="s">
        <v>5</v>
      </c>
      <c r="I78" s="218"/>
      <c r="J78" s="218"/>
      <c r="K78" s="218"/>
      <c r="L78" s="218"/>
    </row>
    <row r="79" spans="1:12" ht="22.5">
      <c r="A79" s="217"/>
      <c r="B79" s="217"/>
      <c r="C79" s="152" t="s">
        <v>6</v>
      </c>
      <c r="D79" s="152" t="s">
        <v>7</v>
      </c>
      <c r="E79" s="152" t="s">
        <v>8</v>
      </c>
      <c r="F79" s="152" t="s">
        <v>9</v>
      </c>
      <c r="H79" s="151" t="s">
        <v>10</v>
      </c>
      <c r="I79" s="151" t="s">
        <v>11</v>
      </c>
      <c r="J79" s="152" t="s">
        <v>12</v>
      </c>
      <c r="K79" s="151" t="s">
        <v>44</v>
      </c>
      <c r="L79" s="152" t="s">
        <v>9</v>
      </c>
    </row>
    <row r="80" spans="1:12" s="33" customFormat="1">
      <c r="A80" s="182" t="s">
        <v>1243</v>
      </c>
      <c r="B80" s="182" t="s">
        <v>1244</v>
      </c>
      <c r="C80" s="157">
        <v>14615</v>
      </c>
      <c r="D80" s="157">
        <v>0</v>
      </c>
      <c r="E80" s="157">
        <v>975</v>
      </c>
      <c r="F80" s="157">
        <f>SUM(C80:E80)</f>
        <v>15590</v>
      </c>
      <c r="G80" s="119"/>
      <c r="H80" s="157">
        <v>4872</v>
      </c>
      <c r="I80" s="157">
        <v>2436</v>
      </c>
      <c r="J80" s="157">
        <f>+C80/30*50</f>
        <v>24358.333333333336</v>
      </c>
      <c r="K80" s="157">
        <v>0</v>
      </c>
      <c r="L80" s="157">
        <f t="shared" ref="L80:L143" si="6">H80+I80+J80</f>
        <v>31666.333333333336</v>
      </c>
    </row>
    <row r="81" spans="1:12" s="33" customFormat="1">
      <c r="A81" s="112" t="s">
        <v>1243</v>
      </c>
      <c r="B81" s="112" t="s">
        <v>1245</v>
      </c>
      <c r="C81" s="63">
        <v>13580</v>
      </c>
      <c r="D81" s="63">
        <v>0</v>
      </c>
      <c r="E81" s="63">
        <v>975</v>
      </c>
      <c r="F81" s="63">
        <f t="shared" ref="F81:F111" si="7">SUM(C81:E81)</f>
        <v>14555</v>
      </c>
      <c r="G81" s="119"/>
      <c r="H81" s="63">
        <v>4527</v>
      </c>
      <c r="I81" s="63">
        <v>2264</v>
      </c>
      <c r="J81" s="63">
        <f t="shared" ref="J81:J111" si="8">+C81/30*50</f>
        <v>22633.333333333336</v>
      </c>
      <c r="K81" s="63">
        <v>0</v>
      </c>
      <c r="L81" s="63">
        <f t="shared" si="6"/>
        <v>29424.333333333336</v>
      </c>
    </row>
    <row r="82" spans="1:12" s="33" customFormat="1">
      <c r="A82" s="112" t="s">
        <v>1243</v>
      </c>
      <c r="B82" s="112" t="s">
        <v>1246</v>
      </c>
      <c r="C82" s="63">
        <v>11844</v>
      </c>
      <c r="D82" s="63">
        <v>0</v>
      </c>
      <c r="E82" s="63">
        <v>975</v>
      </c>
      <c r="F82" s="63">
        <f t="shared" si="7"/>
        <v>12819</v>
      </c>
      <c r="G82" s="119"/>
      <c r="H82" s="63">
        <v>3948</v>
      </c>
      <c r="I82" s="63">
        <v>1974</v>
      </c>
      <c r="J82" s="63">
        <f t="shared" si="8"/>
        <v>19740</v>
      </c>
      <c r="K82" s="63">
        <v>0</v>
      </c>
      <c r="L82" s="63">
        <f t="shared" si="6"/>
        <v>25662</v>
      </c>
    </row>
    <row r="83" spans="1:12" s="33" customFormat="1">
      <c r="A83" s="112" t="s">
        <v>1243</v>
      </c>
      <c r="B83" s="112" t="s">
        <v>1247</v>
      </c>
      <c r="C83" s="63">
        <v>10462</v>
      </c>
      <c r="D83" s="63">
        <v>0</v>
      </c>
      <c r="E83" s="63">
        <v>975</v>
      </c>
      <c r="F83" s="63">
        <f t="shared" si="7"/>
        <v>11437</v>
      </c>
      <c r="G83" s="119"/>
      <c r="H83" s="63">
        <v>3487</v>
      </c>
      <c r="I83" s="63">
        <v>1744</v>
      </c>
      <c r="J83" s="63">
        <f t="shared" si="8"/>
        <v>17436.666666666668</v>
      </c>
      <c r="K83" s="63">
        <v>0</v>
      </c>
      <c r="L83" s="63">
        <f t="shared" si="6"/>
        <v>22667.666666666668</v>
      </c>
    </row>
    <row r="84" spans="1:12" s="33" customFormat="1">
      <c r="A84" s="112" t="s">
        <v>1248</v>
      </c>
      <c r="B84" s="112" t="s">
        <v>1249</v>
      </c>
      <c r="C84" s="63">
        <v>7576</v>
      </c>
      <c r="D84" s="63">
        <v>0</v>
      </c>
      <c r="E84" s="63">
        <v>975</v>
      </c>
      <c r="F84" s="63">
        <f t="shared" si="7"/>
        <v>8551</v>
      </c>
      <c r="G84" s="119"/>
      <c r="H84" s="63">
        <v>2525</v>
      </c>
      <c r="I84" s="63">
        <v>1263</v>
      </c>
      <c r="J84" s="63">
        <f t="shared" si="8"/>
        <v>12626.666666666666</v>
      </c>
      <c r="K84" s="63">
        <v>0</v>
      </c>
      <c r="L84" s="63">
        <f t="shared" si="6"/>
        <v>16414.666666666664</v>
      </c>
    </row>
    <row r="85" spans="1:12" s="33" customFormat="1">
      <c r="A85" s="112" t="s">
        <v>1248</v>
      </c>
      <c r="B85" s="112" t="s">
        <v>1250</v>
      </c>
      <c r="C85" s="63">
        <v>6946</v>
      </c>
      <c r="D85" s="63">
        <v>0</v>
      </c>
      <c r="E85" s="63">
        <v>975</v>
      </c>
      <c r="F85" s="63">
        <f t="shared" si="7"/>
        <v>7921</v>
      </c>
      <c r="G85" s="119"/>
      <c r="H85" s="63">
        <v>2315</v>
      </c>
      <c r="I85" s="63">
        <v>1158</v>
      </c>
      <c r="J85" s="63">
        <f t="shared" si="8"/>
        <v>11576.666666666666</v>
      </c>
      <c r="K85" s="63">
        <v>0</v>
      </c>
      <c r="L85" s="63">
        <f t="shared" si="6"/>
        <v>15049.666666666666</v>
      </c>
    </row>
    <row r="86" spans="1:12" s="33" customFormat="1">
      <c r="A86" s="112" t="s">
        <v>1251</v>
      </c>
      <c r="B86" s="112" t="s">
        <v>1252</v>
      </c>
      <c r="C86" s="63">
        <v>8107</v>
      </c>
      <c r="D86" s="63">
        <v>0</v>
      </c>
      <c r="E86" s="63">
        <v>975</v>
      </c>
      <c r="F86" s="63">
        <f t="shared" si="7"/>
        <v>9082</v>
      </c>
      <c r="G86" s="119"/>
      <c r="H86" s="63">
        <v>2702</v>
      </c>
      <c r="I86" s="63">
        <v>1352</v>
      </c>
      <c r="J86" s="63">
        <f t="shared" si="8"/>
        <v>13511.666666666668</v>
      </c>
      <c r="K86" s="63">
        <v>0</v>
      </c>
      <c r="L86" s="63">
        <f t="shared" si="6"/>
        <v>17565.666666666668</v>
      </c>
    </row>
    <row r="87" spans="1:12" s="33" customFormat="1">
      <c r="A87" s="112" t="s">
        <v>1251</v>
      </c>
      <c r="B87" s="112" t="s">
        <v>1253</v>
      </c>
      <c r="C87" s="63">
        <v>7657</v>
      </c>
      <c r="D87" s="63">
        <v>0</v>
      </c>
      <c r="E87" s="63">
        <v>975</v>
      </c>
      <c r="F87" s="63">
        <f t="shared" si="7"/>
        <v>8632</v>
      </c>
      <c r="G87" s="119"/>
      <c r="H87" s="63">
        <v>2552</v>
      </c>
      <c r="I87" s="63">
        <v>1277</v>
      </c>
      <c r="J87" s="63">
        <f t="shared" si="8"/>
        <v>12761.666666666666</v>
      </c>
      <c r="K87" s="63">
        <v>0</v>
      </c>
      <c r="L87" s="63">
        <f t="shared" si="6"/>
        <v>16590.666666666664</v>
      </c>
    </row>
    <row r="88" spans="1:12" s="33" customFormat="1">
      <c r="A88" s="112" t="s">
        <v>1251</v>
      </c>
      <c r="B88" s="112" t="s">
        <v>1254</v>
      </c>
      <c r="C88" s="63">
        <v>7070</v>
      </c>
      <c r="D88" s="63">
        <v>0</v>
      </c>
      <c r="E88" s="63">
        <v>975</v>
      </c>
      <c r="F88" s="63">
        <f t="shared" si="7"/>
        <v>8045</v>
      </c>
      <c r="G88" s="119"/>
      <c r="H88" s="63">
        <v>2357</v>
      </c>
      <c r="I88" s="63">
        <v>1179</v>
      </c>
      <c r="J88" s="63">
        <f t="shared" si="8"/>
        <v>11783.333333333332</v>
      </c>
      <c r="K88" s="63">
        <v>0</v>
      </c>
      <c r="L88" s="63">
        <f t="shared" si="6"/>
        <v>15319.333333333332</v>
      </c>
    </row>
    <row r="89" spans="1:12" s="33" customFormat="1">
      <c r="A89" s="112" t="s">
        <v>1251</v>
      </c>
      <c r="B89" s="112" t="s">
        <v>1255</v>
      </c>
      <c r="C89" s="63">
        <v>7050</v>
      </c>
      <c r="D89" s="63">
        <v>0</v>
      </c>
      <c r="E89" s="63">
        <v>975</v>
      </c>
      <c r="F89" s="63">
        <f t="shared" si="7"/>
        <v>8025</v>
      </c>
      <c r="G89" s="119"/>
      <c r="H89" s="63">
        <v>2350</v>
      </c>
      <c r="I89" s="63">
        <v>1175</v>
      </c>
      <c r="J89" s="63">
        <f t="shared" si="8"/>
        <v>11750</v>
      </c>
      <c r="K89" s="63">
        <v>0</v>
      </c>
      <c r="L89" s="63">
        <f t="shared" si="6"/>
        <v>15275</v>
      </c>
    </row>
    <row r="90" spans="1:12" s="33" customFormat="1">
      <c r="A90" s="112" t="s">
        <v>1256</v>
      </c>
      <c r="B90" s="112" t="s">
        <v>1257</v>
      </c>
      <c r="C90" s="63">
        <v>10783</v>
      </c>
      <c r="D90" s="63">
        <v>0</v>
      </c>
      <c r="E90" s="63">
        <v>975</v>
      </c>
      <c r="F90" s="63">
        <f t="shared" si="7"/>
        <v>11758</v>
      </c>
      <c r="G90" s="119"/>
      <c r="H90" s="63">
        <v>3594</v>
      </c>
      <c r="I90" s="63">
        <v>1798</v>
      </c>
      <c r="J90" s="63">
        <f t="shared" si="8"/>
        <v>17971.666666666668</v>
      </c>
      <c r="K90" s="63">
        <v>0</v>
      </c>
      <c r="L90" s="63">
        <f t="shared" si="6"/>
        <v>23363.666666666668</v>
      </c>
    </row>
    <row r="91" spans="1:12" s="33" customFormat="1">
      <c r="A91" s="112" t="s">
        <v>1256</v>
      </c>
      <c r="B91" s="112" t="s">
        <v>1258</v>
      </c>
      <c r="C91" s="63">
        <v>9635</v>
      </c>
      <c r="D91" s="63">
        <v>0</v>
      </c>
      <c r="E91" s="63">
        <v>975</v>
      </c>
      <c r="F91" s="63">
        <f t="shared" si="7"/>
        <v>10610</v>
      </c>
      <c r="G91" s="119"/>
      <c r="H91" s="63">
        <v>3212</v>
      </c>
      <c r="I91" s="63">
        <v>1606</v>
      </c>
      <c r="J91" s="63">
        <f t="shared" si="8"/>
        <v>16058.333333333334</v>
      </c>
      <c r="K91" s="63">
        <v>0</v>
      </c>
      <c r="L91" s="63">
        <f t="shared" si="6"/>
        <v>20876.333333333336</v>
      </c>
    </row>
    <row r="92" spans="1:12" s="33" customFormat="1">
      <c r="A92" s="112" t="s">
        <v>1256</v>
      </c>
      <c r="B92" s="112" t="s">
        <v>1259</v>
      </c>
      <c r="C92" s="63">
        <v>8583</v>
      </c>
      <c r="D92" s="63">
        <v>0</v>
      </c>
      <c r="E92" s="63">
        <v>975</v>
      </c>
      <c r="F92" s="63">
        <f t="shared" si="7"/>
        <v>9558</v>
      </c>
      <c r="G92" s="119"/>
      <c r="H92" s="63">
        <v>2861</v>
      </c>
      <c r="I92" s="63">
        <v>1431</v>
      </c>
      <c r="J92" s="63">
        <f t="shared" si="8"/>
        <v>14305.000000000002</v>
      </c>
      <c r="K92" s="63">
        <v>0</v>
      </c>
      <c r="L92" s="63">
        <f t="shared" si="6"/>
        <v>18597</v>
      </c>
    </row>
    <row r="93" spans="1:12" s="33" customFormat="1">
      <c r="A93" s="112" t="s">
        <v>1256</v>
      </c>
      <c r="B93" s="112" t="s">
        <v>1260</v>
      </c>
      <c r="C93" s="63">
        <v>7490</v>
      </c>
      <c r="D93" s="63">
        <v>0</v>
      </c>
      <c r="E93" s="63">
        <v>975</v>
      </c>
      <c r="F93" s="63">
        <f t="shared" si="7"/>
        <v>8465</v>
      </c>
      <c r="G93" s="119"/>
      <c r="H93" s="63">
        <v>2497</v>
      </c>
      <c r="I93" s="63">
        <v>1249</v>
      </c>
      <c r="J93" s="63">
        <f t="shared" si="8"/>
        <v>12483.333333333332</v>
      </c>
      <c r="K93" s="63">
        <v>0</v>
      </c>
      <c r="L93" s="63">
        <f t="shared" si="6"/>
        <v>16229.333333333332</v>
      </c>
    </row>
    <row r="94" spans="1:12" s="33" customFormat="1">
      <c r="A94" s="112" t="s">
        <v>1256</v>
      </c>
      <c r="B94" s="112" t="s">
        <v>1261</v>
      </c>
      <c r="C94" s="63">
        <v>7050</v>
      </c>
      <c r="D94" s="63">
        <v>0</v>
      </c>
      <c r="E94" s="63">
        <v>975</v>
      </c>
      <c r="F94" s="63">
        <f t="shared" si="7"/>
        <v>8025</v>
      </c>
      <c r="G94" s="119"/>
      <c r="H94" s="63">
        <v>2350</v>
      </c>
      <c r="I94" s="63">
        <v>1175</v>
      </c>
      <c r="J94" s="63">
        <f t="shared" si="8"/>
        <v>11750</v>
      </c>
      <c r="K94" s="63">
        <v>0</v>
      </c>
      <c r="L94" s="63">
        <f t="shared" si="6"/>
        <v>15275</v>
      </c>
    </row>
    <row r="95" spans="1:12" s="33" customFormat="1">
      <c r="A95" s="112" t="s">
        <v>1262</v>
      </c>
      <c r="B95" s="112" t="s">
        <v>1263</v>
      </c>
      <c r="C95" s="63">
        <v>13580</v>
      </c>
      <c r="D95" s="63">
        <v>0</v>
      </c>
      <c r="E95" s="63">
        <v>975</v>
      </c>
      <c r="F95" s="63">
        <f t="shared" si="7"/>
        <v>14555</v>
      </c>
      <c r="G95" s="119"/>
      <c r="H95" s="63">
        <v>4527</v>
      </c>
      <c r="I95" s="63">
        <v>2264</v>
      </c>
      <c r="J95" s="63">
        <f t="shared" si="8"/>
        <v>22633.333333333336</v>
      </c>
      <c r="K95" s="63">
        <v>0</v>
      </c>
      <c r="L95" s="63">
        <f t="shared" si="6"/>
        <v>29424.333333333336</v>
      </c>
    </row>
    <row r="96" spans="1:12" s="33" customFormat="1">
      <c r="A96" s="112" t="s">
        <v>1264</v>
      </c>
      <c r="B96" s="112" t="s">
        <v>1265</v>
      </c>
      <c r="C96" s="63">
        <v>10481</v>
      </c>
      <c r="D96" s="63">
        <v>0</v>
      </c>
      <c r="E96" s="63">
        <v>975</v>
      </c>
      <c r="F96" s="63">
        <f t="shared" si="7"/>
        <v>11456</v>
      </c>
      <c r="G96" s="119"/>
      <c r="H96" s="63">
        <v>3494</v>
      </c>
      <c r="I96" s="63">
        <v>1747</v>
      </c>
      <c r="J96" s="63">
        <f t="shared" si="8"/>
        <v>17468.333333333332</v>
      </c>
      <c r="K96" s="63">
        <v>0</v>
      </c>
      <c r="L96" s="63">
        <f t="shared" si="6"/>
        <v>22709.333333333332</v>
      </c>
    </row>
    <row r="97" spans="1:12" s="33" customFormat="1">
      <c r="A97" s="112" t="s">
        <v>1264</v>
      </c>
      <c r="B97" s="112" t="s">
        <v>1266</v>
      </c>
      <c r="C97" s="63">
        <v>7826</v>
      </c>
      <c r="D97" s="63">
        <v>0</v>
      </c>
      <c r="E97" s="63">
        <v>975</v>
      </c>
      <c r="F97" s="63">
        <f t="shared" si="7"/>
        <v>8801</v>
      </c>
      <c r="G97" s="119"/>
      <c r="H97" s="63">
        <v>2609</v>
      </c>
      <c r="I97" s="63">
        <v>1305</v>
      </c>
      <c r="J97" s="63">
        <f t="shared" si="8"/>
        <v>13043.333333333334</v>
      </c>
      <c r="K97" s="63">
        <v>0</v>
      </c>
      <c r="L97" s="63">
        <f t="shared" si="6"/>
        <v>16957.333333333336</v>
      </c>
    </row>
    <row r="98" spans="1:12" s="33" customFormat="1">
      <c r="A98" s="112" t="s">
        <v>1267</v>
      </c>
      <c r="B98" s="112" t="s">
        <v>1268</v>
      </c>
      <c r="C98" s="63">
        <v>12878</v>
      </c>
      <c r="D98" s="63">
        <v>0</v>
      </c>
      <c r="E98" s="63">
        <v>975</v>
      </c>
      <c r="F98" s="63">
        <f t="shared" si="7"/>
        <v>13853</v>
      </c>
      <c r="G98" s="119"/>
      <c r="H98" s="63">
        <v>4293</v>
      </c>
      <c r="I98" s="63">
        <v>2147</v>
      </c>
      <c r="J98" s="63">
        <f t="shared" si="8"/>
        <v>21463.333333333332</v>
      </c>
      <c r="K98" s="63">
        <v>0</v>
      </c>
      <c r="L98" s="63">
        <f t="shared" si="6"/>
        <v>27903.333333333332</v>
      </c>
    </row>
    <row r="99" spans="1:12" s="33" customFormat="1">
      <c r="A99" s="112" t="s">
        <v>1267</v>
      </c>
      <c r="B99" s="112" t="s">
        <v>1269</v>
      </c>
      <c r="C99" s="63">
        <v>11633</v>
      </c>
      <c r="D99" s="63">
        <v>0</v>
      </c>
      <c r="E99" s="63">
        <v>975</v>
      </c>
      <c r="F99" s="63">
        <f t="shared" si="7"/>
        <v>12608</v>
      </c>
      <c r="G99" s="119"/>
      <c r="H99" s="63">
        <v>3878</v>
      </c>
      <c r="I99" s="63">
        <v>1939</v>
      </c>
      <c r="J99" s="63">
        <f t="shared" si="8"/>
        <v>19388.333333333332</v>
      </c>
      <c r="K99" s="63">
        <v>0</v>
      </c>
      <c r="L99" s="63">
        <f t="shared" si="6"/>
        <v>25205.333333333332</v>
      </c>
    </row>
    <row r="100" spans="1:12" s="33" customFormat="1">
      <c r="A100" s="112" t="s">
        <v>1267</v>
      </c>
      <c r="B100" s="112" t="s">
        <v>1270</v>
      </c>
      <c r="C100" s="63">
        <v>10280</v>
      </c>
      <c r="D100" s="63">
        <v>0</v>
      </c>
      <c r="E100" s="63">
        <v>975</v>
      </c>
      <c r="F100" s="63">
        <f t="shared" si="7"/>
        <v>11255</v>
      </c>
      <c r="G100" s="119"/>
      <c r="H100" s="63">
        <v>3427</v>
      </c>
      <c r="I100" s="63">
        <v>1714</v>
      </c>
      <c r="J100" s="63">
        <f t="shared" si="8"/>
        <v>17133.333333333336</v>
      </c>
      <c r="K100" s="63">
        <v>0</v>
      </c>
      <c r="L100" s="63">
        <f t="shared" si="6"/>
        <v>22274.333333333336</v>
      </c>
    </row>
    <row r="101" spans="1:12" s="33" customFormat="1">
      <c r="A101" s="112" t="s">
        <v>1267</v>
      </c>
      <c r="B101" s="112" t="s">
        <v>1271</v>
      </c>
      <c r="C101" s="63">
        <v>9198</v>
      </c>
      <c r="D101" s="63">
        <v>0</v>
      </c>
      <c r="E101" s="63">
        <v>975</v>
      </c>
      <c r="F101" s="63">
        <f t="shared" si="7"/>
        <v>10173</v>
      </c>
      <c r="G101" s="119"/>
      <c r="H101" s="63">
        <v>3066</v>
      </c>
      <c r="I101" s="63">
        <v>1533</v>
      </c>
      <c r="J101" s="63">
        <f t="shared" si="8"/>
        <v>15330.000000000002</v>
      </c>
      <c r="K101" s="63">
        <v>0</v>
      </c>
      <c r="L101" s="63">
        <f t="shared" si="6"/>
        <v>19929</v>
      </c>
    </row>
    <row r="102" spans="1:12" s="33" customFormat="1">
      <c r="A102" s="112" t="s">
        <v>1272</v>
      </c>
      <c r="B102" s="112" t="s">
        <v>1273</v>
      </c>
      <c r="C102" s="63">
        <v>20957</v>
      </c>
      <c r="D102" s="63">
        <v>0</v>
      </c>
      <c r="E102" s="63">
        <v>975</v>
      </c>
      <c r="F102" s="63">
        <f t="shared" si="7"/>
        <v>21932</v>
      </c>
      <c r="G102" s="119"/>
      <c r="H102" s="63">
        <v>6986</v>
      </c>
      <c r="I102" s="63">
        <v>3493</v>
      </c>
      <c r="J102" s="63">
        <f t="shared" si="8"/>
        <v>34928.333333333336</v>
      </c>
      <c r="K102" s="63">
        <v>0</v>
      </c>
      <c r="L102" s="63">
        <f t="shared" si="6"/>
        <v>45407.333333333336</v>
      </c>
    </row>
    <row r="103" spans="1:12" s="33" customFormat="1">
      <c r="A103" s="112" t="s">
        <v>1272</v>
      </c>
      <c r="B103" s="112" t="s">
        <v>1274</v>
      </c>
      <c r="C103" s="63">
        <v>18493</v>
      </c>
      <c r="D103" s="63">
        <v>0</v>
      </c>
      <c r="E103" s="63">
        <v>975</v>
      </c>
      <c r="F103" s="63">
        <f t="shared" si="7"/>
        <v>19468</v>
      </c>
      <c r="G103" s="119"/>
      <c r="H103" s="63">
        <v>6164</v>
      </c>
      <c r="I103" s="63">
        <v>3083</v>
      </c>
      <c r="J103" s="63">
        <f t="shared" si="8"/>
        <v>30821.666666666664</v>
      </c>
      <c r="K103" s="63">
        <v>0</v>
      </c>
      <c r="L103" s="63">
        <f t="shared" si="6"/>
        <v>40068.666666666664</v>
      </c>
    </row>
    <row r="104" spans="1:12" s="33" customFormat="1">
      <c r="A104" s="112" t="s">
        <v>1272</v>
      </c>
      <c r="B104" s="112" t="s">
        <v>1275</v>
      </c>
      <c r="C104" s="63">
        <v>17288</v>
      </c>
      <c r="D104" s="63">
        <v>0</v>
      </c>
      <c r="E104" s="63">
        <v>975</v>
      </c>
      <c r="F104" s="63">
        <f t="shared" si="7"/>
        <v>18263</v>
      </c>
      <c r="G104" s="119"/>
      <c r="H104" s="63">
        <v>5763</v>
      </c>
      <c r="I104" s="63">
        <v>2882</v>
      </c>
      <c r="J104" s="63">
        <f t="shared" si="8"/>
        <v>28813.333333333332</v>
      </c>
      <c r="K104" s="63">
        <v>0</v>
      </c>
      <c r="L104" s="63">
        <f t="shared" si="6"/>
        <v>37458.333333333328</v>
      </c>
    </row>
    <row r="105" spans="1:12" s="33" customFormat="1">
      <c r="A105" s="112" t="s">
        <v>1272</v>
      </c>
      <c r="B105" s="112" t="s">
        <v>1276</v>
      </c>
      <c r="C105" s="63">
        <v>14890</v>
      </c>
      <c r="D105" s="63">
        <v>0</v>
      </c>
      <c r="E105" s="63">
        <v>975</v>
      </c>
      <c r="F105" s="63">
        <f t="shared" si="7"/>
        <v>15865</v>
      </c>
      <c r="G105" s="119"/>
      <c r="H105" s="63">
        <v>4963</v>
      </c>
      <c r="I105" s="63">
        <v>2482</v>
      </c>
      <c r="J105" s="63">
        <f t="shared" si="8"/>
        <v>24816.666666666664</v>
      </c>
      <c r="K105" s="63">
        <v>0</v>
      </c>
      <c r="L105" s="63">
        <f t="shared" si="6"/>
        <v>32261.666666666664</v>
      </c>
    </row>
    <row r="106" spans="1:12" s="33" customFormat="1">
      <c r="A106" s="112" t="s">
        <v>1272</v>
      </c>
      <c r="B106" s="112" t="s">
        <v>1277</v>
      </c>
      <c r="C106" s="63">
        <v>13107</v>
      </c>
      <c r="D106" s="63">
        <v>0</v>
      </c>
      <c r="E106" s="63">
        <v>975</v>
      </c>
      <c r="F106" s="63">
        <f t="shared" si="7"/>
        <v>14082</v>
      </c>
      <c r="G106" s="119"/>
      <c r="H106" s="63">
        <v>4369</v>
      </c>
      <c r="I106" s="63">
        <v>2185</v>
      </c>
      <c r="J106" s="63">
        <f t="shared" si="8"/>
        <v>21845</v>
      </c>
      <c r="K106" s="63">
        <v>0</v>
      </c>
      <c r="L106" s="63">
        <f t="shared" si="6"/>
        <v>28399</v>
      </c>
    </row>
    <row r="107" spans="1:12" s="33" customFormat="1">
      <c r="A107" s="112" t="s">
        <v>1278</v>
      </c>
      <c r="B107" s="112" t="s">
        <v>1279</v>
      </c>
      <c r="C107" s="63">
        <v>10389</v>
      </c>
      <c r="D107" s="63">
        <v>0</v>
      </c>
      <c r="E107" s="63">
        <v>975</v>
      </c>
      <c r="F107" s="63">
        <f t="shared" si="7"/>
        <v>11364</v>
      </c>
      <c r="G107" s="119"/>
      <c r="H107" s="63">
        <v>3463</v>
      </c>
      <c r="I107" s="63">
        <v>1732</v>
      </c>
      <c r="J107" s="63">
        <f t="shared" si="8"/>
        <v>17315</v>
      </c>
      <c r="K107" s="63">
        <v>0</v>
      </c>
      <c r="L107" s="63">
        <f t="shared" si="6"/>
        <v>22510</v>
      </c>
    </row>
    <row r="108" spans="1:12" s="33" customFormat="1">
      <c r="A108" s="112" t="s">
        <v>1280</v>
      </c>
      <c r="B108" s="112" t="s">
        <v>1281</v>
      </c>
      <c r="C108" s="63">
        <v>14371</v>
      </c>
      <c r="D108" s="63">
        <v>0</v>
      </c>
      <c r="E108" s="63">
        <v>975</v>
      </c>
      <c r="F108" s="63">
        <f t="shared" si="7"/>
        <v>15346</v>
      </c>
      <c r="G108" s="119"/>
      <c r="H108" s="63">
        <v>4790</v>
      </c>
      <c r="I108" s="63">
        <v>2396</v>
      </c>
      <c r="J108" s="63">
        <f t="shared" si="8"/>
        <v>23951.666666666668</v>
      </c>
      <c r="K108" s="63">
        <v>0</v>
      </c>
      <c r="L108" s="63">
        <f t="shared" si="6"/>
        <v>31137.666666666668</v>
      </c>
    </row>
    <row r="109" spans="1:12" s="33" customFormat="1">
      <c r="A109" s="112" t="s">
        <v>1282</v>
      </c>
      <c r="B109" s="112" t="s">
        <v>1283</v>
      </c>
      <c r="C109" s="63">
        <v>7799</v>
      </c>
      <c r="D109" s="63">
        <v>0</v>
      </c>
      <c r="E109" s="63">
        <v>975</v>
      </c>
      <c r="F109" s="63">
        <f t="shared" si="7"/>
        <v>8774</v>
      </c>
      <c r="G109" s="119"/>
      <c r="H109" s="63">
        <v>2600</v>
      </c>
      <c r="I109" s="63">
        <v>1300</v>
      </c>
      <c r="J109" s="63">
        <f t="shared" si="8"/>
        <v>12998.333333333332</v>
      </c>
      <c r="K109" s="63">
        <v>0</v>
      </c>
      <c r="L109" s="63">
        <f t="shared" si="6"/>
        <v>16898.333333333332</v>
      </c>
    </row>
    <row r="110" spans="1:12" s="33" customFormat="1">
      <c r="A110" s="112" t="s">
        <v>1284</v>
      </c>
      <c r="B110" s="112" t="s">
        <v>1285</v>
      </c>
      <c r="C110" s="63">
        <v>8564</v>
      </c>
      <c r="D110" s="63">
        <v>0</v>
      </c>
      <c r="E110" s="63">
        <v>975</v>
      </c>
      <c r="F110" s="63">
        <f t="shared" si="7"/>
        <v>9539</v>
      </c>
      <c r="G110" s="119"/>
      <c r="H110" s="63">
        <v>2855</v>
      </c>
      <c r="I110" s="63">
        <v>1428</v>
      </c>
      <c r="J110" s="63">
        <f t="shared" si="8"/>
        <v>14273.333333333332</v>
      </c>
      <c r="K110" s="63">
        <v>0</v>
      </c>
      <c r="L110" s="63">
        <f t="shared" si="6"/>
        <v>18556.333333333332</v>
      </c>
    </row>
    <row r="111" spans="1:12">
      <c r="A111" s="129" t="s">
        <v>1286</v>
      </c>
      <c r="B111" s="129" t="s">
        <v>1287</v>
      </c>
      <c r="C111" s="63">
        <v>7799</v>
      </c>
      <c r="D111" s="63">
        <v>0</v>
      </c>
      <c r="E111" s="63">
        <v>975</v>
      </c>
      <c r="F111" s="63">
        <f t="shared" si="7"/>
        <v>8774</v>
      </c>
      <c r="G111" s="119"/>
      <c r="H111" s="63">
        <v>2600</v>
      </c>
      <c r="I111" s="63">
        <v>1300</v>
      </c>
      <c r="J111" s="63">
        <f t="shared" si="8"/>
        <v>12998.333333333332</v>
      </c>
      <c r="K111" s="63">
        <v>0</v>
      </c>
      <c r="L111" s="63">
        <f t="shared" si="6"/>
        <v>16898.333333333332</v>
      </c>
    </row>
    <row r="112" spans="1:12" ht="15.75" hidden="1" thickBot="1">
      <c r="A112" s="49" t="s">
        <v>1288</v>
      </c>
      <c r="B112" s="50" t="s">
        <v>1289</v>
      </c>
      <c r="C112" s="51">
        <v>70</v>
      </c>
      <c r="D112" s="52">
        <v>0</v>
      </c>
      <c r="E112" s="57">
        <v>1004</v>
      </c>
      <c r="F112" s="128">
        <f t="shared" ref="F112:F175" si="9">C112+D112</f>
        <v>70</v>
      </c>
      <c r="G112" s="53"/>
      <c r="H112" s="58">
        <v>23</v>
      </c>
      <c r="I112" s="51">
        <v>12</v>
      </c>
      <c r="J112" s="51">
        <v>93</v>
      </c>
      <c r="K112" s="55">
        <v>0</v>
      </c>
      <c r="L112" s="128">
        <f t="shared" si="6"/>
        <v>128</v>
      </c>
    </row>
    <row r="113" spans="1:12" ht="15.75" hidden="1" thickBot="1">
      <c r="A113" s="49" t="s">
        <v>1290</v>
      </c>
      <c r="B113" s="50" t="s">
        <v>1291</v>
      </c>
      <c r="C113" s="51">
        <v>11529</v>
      </c>
      <c r="D113" s="52">
        <v>0</v>
      </c>
      <c r="E113" s="57">
        <v>1004</v>
      </c>
      <c r="F113" s="128">
        <f t="shared" si="9"/>
        <v>11529</v>
      </c>
      <c r="G113" s="53"/>
      <c r="H113" s="58">
        <v>3843</v>
      </c>
      <c r="I113" s="51">
        <v>1922</v>
      </c>
      <c r="J113" s="51">
        <v>15372</v>
      </c>
      <c r="K113" s="55">
        <v>0</v>
      </c>
      <c r="L113" s="128">
        <f t="shared" si="6"/>
        <v>21137</v>
      </c>
    </row>
    <row r="114" spans="1:12" ht="15.75" hidden="1" thickBot="1">
      <c r="A114" s="49" t="s">
        <v>1290</v>
      </c>
      <c r="B114" s="50" t="s">
        <v>1292</v>
      </c>
      <c r="C114" s="51">
        <v>83</v>
      </c>
      <c r="D114" s="52">
        <v>0</v>
      </c>
      <c r="E114" s="57">
        <v>1004</v>
      </c>
      <c r="F114" s="128">
        <f t="shared" si="9"/>
        <v>83</v>
      </c>
      <c r="G114" s="53"/>
      <c r="H114" s="58">
        <v>28</v>
      </c>
      <c r="I114" s="51">
        <v>14</v>
      </c>
      <c r="J114" s="51">
        <v>111</v>
      </c>
      <c r="K114" s="55">
        <v>0</v>
      </c>
      <c r="L114" s="128">
        <f t="shared" si="6"/>
        <v>153</v>
      </c>
    </row>
    <row r="115" spans="1:12" ht="15.75" hidden="1" thickBot="1">
      <c r="A115" s="49" t="s">
        <v>1293</v>
      </c>
      <c r="B115" s="50" t="s">
        <v>1294</v>
      </c>
      <c r="C115" s="51">
        <v>7799</v>
      </c>
      <c r="D115" s="52">
        <v>0</v>
      </c>
      <c r="E115" s="57">
        <v>1004</v>
      </c>
      <c r="F115" s="128">
        <f t="shared" si="9"/>
        <v>7799</v>
      </c>
      <c r="G115" s="53"/>
      <c r="H115" s="58">
        <v>2600</v>
      </c>
      <c r="I115" s="51">
        <v>1300</v>
      </c>
      <c r="J115" s="51">
        <v>10399</v>
      </c>
      <c r="K115" s="55">
        <v>0</v>
      </c>
      <c r="L115" s="128">
        <f t="shared" si="6"/>
        <v>14299</v>
      </c>
    </row>
    <row r="116" spans="1:12" ht="15.75" hidden="1" thickBot="1">
      <c r="A116" s="49" t="s">
        <v>1295</v>
      </c>
      <c r="B116" s="50" t="s">
        <v>1296</v>
      </c>
      <c r="C116" s="51">
        <v>15691</v>
      </c>
      <c r="D116" s="52">
        <v>0</v>
      </c>
      <c r="E116" s="57">
        <v>1004</v>
      </c>
      <c r="F116" s="128">
        <f t="shared" si="9"/>
        <v>15691</v>
      </c>
      <c r="G116" s="53"/>
      <c r="H116" s="58">
        <v>5230</v>
      </c>
      <c r="I116" s="51">
        <v>2616</v>
      </c>
      <c r="J116" s="51">
        <v>20921</v>
      </c>
      <c r="K116" s="55">
        <v>0</v>
      </c>
      <c r="L116" s="128">
        <f t="shared" si="6"/>
        <v>28767</v>
      </c>
    </row>
    <row r="117" spans="1:12" ht="15.75" hidden="1" thickBot="1">
      <c r="A117" s="49" t="s">
        <v>1295</v>
      </c>
      <c r="B117" s="50" t="s">
        <v>1297</v>
      </c>
      <c r="C117" s="51">
        <v>14286</v>
      </c>
      <c r="D117" s="52">
        <v>0</v>
      </c>
      <c r="E117" s="57">
        <v>1004</v>
      </c>
      <c r="F117" s="128">
        <f t="shared" si="9"/>
        <v>14286</v>
      </c>
      <c r="G117" s="53"/>
      <c r="H117" s="58">
        <v>4762</v>
      </c>
      <c r="I117" s="51">
        <v>2381</v>
      </c>
      <c r="J117" s="51">
        <v>19048</v>
      </c>
      <c r="K117" s="55">
        <v>0</v>
      </c>
      <c r="L117" s="128">
        <f t="shared" si="6"/>
        <v>26191</v>
      </c>
    </row>
    <row r="118" spans="1:12" ht="15.75" hidden="1" thickBot="1">
      <c r="A118" s="49" t="s">
        <v>1295</v>
      </c>
      <c r="B118" s="50" t="s">
        <v>1298</v>
      </c>
      <c r="C118" s="51">
        <v>11994</v>
      </c>
      <c r="D118" s="52">
        <v>0</v>
      </c>
      <c r="E118" s="57">
        <v>1004</v>
      </c>
      <c r="F118" s="128">
        <f t="shared" si="9"/>
        <v>11994</v>
      </c>
      <c r="G118" s="53"/>
      <c r="H118" s="58">
        <v>3998</v>
      </c>
      <c r="I118" s="51">
        <v>1999</v>
      </c>
      <c r="J118" s="51">
        <v>15992</v>
      </c>
      <c r="K118" s="55">
        <v>0</v>
      </c>
      <c r="L118" s="128">
        <f t="shared" si="6"/>
        <v>21989</v>
      </c>
    </row>
    <row r="119" spans="1:12" ht="15.75" hidden="1" thickBot="1">
      <c r="A119" s="49" t="s">
        <v>1295</v>
      </c>
      <c r="B119" s="50" t="s">
        <v>1299</v>
      </c>
      <c r="C119" s="51">
        <v>10224</v>
      </c>
      <c r="D119" s="52">
        <v>0</v>
      </c>
      <c r="E119" s="57">
        <v>1004</v>
      </c>
      <c r="F119" s="128">
        <f t="shared" si="9"/>
        <v>10224</v>
      </c>
      <c r="G119" s="53"/>
      <c r="H119" s="58">
        <v>3408</v>
      </c>
      <c r="I119" s="51">
        <v>1704</v>
      </c>
      <c r="J119" s="51">
        <v>13632</v>
      </c>
      <c r="K119" s="55">
        <v>0</v>
      </c>
      <c r="L119" s="128">
        <f t="shared" si="6"/>
        <v>18744</v>
      </c>
    </row>
    <row r="120" spans="1:12" ht="15.75" hidden="1" thickBot="1">
      <c r="A120" s="49" t="s">
        <v>1295</v>
      </c>
      <c r="B120" s="50" t="s">
        <v>1300</v>
      </c>
      <c r="C120" s="51">
        <v>10224</v>
      </c>
      <c r="D120" s="52">
        <v>0</v>
      </c>
      <c r="E120" s="57">
        <v>1004</v>
      </c>
      <c r="F120" s="128">
        <f t="shared" si="9"/>
        <v>10224</v>
      </c>
      <c r="G120" s="53"/>
      <c r="H120" s="58">
        <v>3408</v>
      </c>
      <c r="I120" s="51">
        <v>1704</v>
      </c>
      <c r="J120" s="51">
        <v>13632</v>
      </c>
      <c r="K120" s="55">
        <v>0</v>
      </c>
      <c r="L120" s="128">
        <f t="shared" si="6"/>
        <v>18744</v>
      </c>
    </row>
    <row r="121" spans="1:12" ht="15.75" hidden="1" thickBot="1">
      <c r="A121" s="49" t="s">
        <v>1295</v>
      </c>
      <c r="B121" s="50" t="s">
        <v>1301</v>
      </c>
      <c r="C121" s="51">
        <v>8216</v>
      </c>
      <c r="D121" s="52">
        <v>0</v>
      </c>
      <c r="E121" s="57">
        <v>1004</v>
      </c>
      <c r="F121" s="128">
        <f t="shared" si="9"/>
        <v>8216</v>
      </c>
      <c r="G121" s="53"/>
      <c r="H121" s="58">
        <v>2739</v>
      </c>
      <c r="I121" s="51">
        <v>1370</v>
      </c>
      <c r="J121" s="51">
        <v>10955</v>
      </c>
      <c r="K121" s="55">
        <v>0</v>
      </c>
      <c r="L121" s="128">
        <f t="shared" si="6"/>
        <v>15064</v>
      </c>
    </row>
    <row r="122" spans="1:12" ht="15.75" hidden="1" thickBot="1">
      <c r="A122" s="49" t="s">
        <v>1302</v>
      </c>
      <c r="B122" s="50" t="s">
        <v>1303</v>
      </c>
      <c r="C122" s="51">
        <v>8355</v>
      </c>
      <c r="D122" s="52">
        <v>0</v>
      </c>
      <c r="E122" s="57">
        <v>1004</v>
      </c>
      <c r="F122" s="128">
        <f t="shared" si="9"/>
        <v>8355</v>
      </c>
      <c r="G122" s="53"/>
      <c r="H122" s="58">
        <v>2785</v>
      </c>
      <c r="I122" s="51">
        <v>1393</v>
      </c>
      <c r="J122" s="51">
        <v>11140</v>
      </c>
      <c r="K122" s="55">
        <v>0</v>
      </c>
      <c r="L122" s="128">
        <f t="shared" si="6"/>
        <v>15318</v>
      </c>
    </row>
    <row r="123" spans="1:12" ht="15.75" hidden="1" thickBot="1">
      <c r="A123" s="49" t="s">
        <v>1302</v>
      </c>
      <c r="B123" s="50" t="s">
        <v>1304</v>
      </c>
      <c r="C123" s="51">
        <v>7382</v>
      </c>
      <c r="D123" s="52">
        <v>0</v>
      </c>
      <c r="E123" s="57">
        <v>1004</v>
      </c>
      <c r="F123" s="128">
        <f t="shared" si="9"/>
        <v>7382</v>
      </c>
      <c r="G123" s="53"/>
      <c r="H123" s="58">
        <v>2461</v>
      </c>
      <c r="I123" s="51">
        <v>1231</v>
      </c>
      <c r="J123" s="51">
        <v>9843</v>
      </c>
      <c r="K123" s="55">
        <v>0</v>
      </c>
      <c r="L123" s="128">
        <f t="shared" si="6"/>
        <v>13535</v>
      </c>
    </row>
    <row r="124" spans="1:12" ht="15.75" hidden="1" thickBot="1">
      <c r="A124" s="49" t="s">
        <v>1305</v>
      </c>
      <c r="B124" s="50" t="s">
        <v>1306</v>
      </c>
      <c r="C124" s="51">
        <v>7074</v>
      </c>
      <c r="D124" s="52">
        <v>0</v>
      </c>
      <c r="E124" s="57">
        <v>1004</v>
      </c>
      <c r="F124" s="128">
        <f t="shared" si="9"/>
        <v>7074</v>
      </c>
      <c r="G124" s="53"/>
      <c r="H124" s="58">
        <v>2358</v>
      </c>
      <c r="I124" s="51">
        <v>1179</v>
      </c>
      <c r="J124" s="51">
        <v>9432</v>
      </c>
      <c r="K124" s="55">
        <v>0</v>
      </c>
      <c r="L124" s="128">
        <f t="shared" si="6"/>
        <v>12969</v>
      </c>
    </row>
    <row r="125" spans="1:12" ht="15.75" hidden="1" thickBot="1">
      <c r="A125" s="49" t="s">
        <v>1307</v>
      </c>
      <c r="B125" s="50" t="s">
        <v>1308</v>
      </c>
      <c r="C125" s="51">
        <v>16232</v>
      </c>
      <c r="D125" s="52">
        <v>0</v>
      </c>
      <c r="E125" s="57">
        <v>1004</v>
      </c>
      <c r="F125" s="128">
        <f t="shared" si="9"/>
        <v>16232</v>
      </c>
      <c r="G125" s="53"/>
      <c r="H125" s="58">
        <v>5411</v>
      </c>
      <c r="I125" s="51">
        <v>2706</v>
      </c>
      <c r="J125" s="51">
        <v>21643</v>
      </c>
      <c r="K125" s="55">
        <v>0</v>
      </c>
      <c r="L125" s="128">
        <f t="shared" si="6"/>
        <v>29760</v>
      </c>
    </row>
    <row r="126" spans="1:12" ht="15.75" hidden="1" thickBot="1">
      <c r="A126" s="49" t="s">
        <v>1307</v>
      </c>
      <c r="B126" s="50" t="s">
        <v>1309</v>
      </c>
      <c r="C126" s="51">
        <v>14287</v>
      </c>
      <c r="D126" s="52">
        <v>0</v>
      </c>
      <c r="E126" s="57">
        <v>1004</v>
      </c>
      <c r="F126" s="128">
        <f t="shared" si="9"/>
        <v>14287</v>
      </c>
      <c r="G126" s="53"/>
      <c r="H126" s="58">
        <v>4762</v>
      </c>
      <c r="I126" s="51">
        <v>2382</v>
      </c>
      <c r="J126" s="51">
        <v>19049</v>
      </c>
      <c r="K126" s="55">
        <v>0</v>
      </c>
      <c r="L126" s="128">
        <f t="shared" si="6"/>
        <v>26193</v>
      </c>
    </row>
    <row r="127" spans="1:12" ht="15.75" hidden="1" thickBot="1">
      <c r="A127" s="49" t="s">
        <v>1310</v>
      </c>
      <c r="B127" s="50" t="s">
        <v>1311</v>
      </c>
      <c r="C127" s="51">
        <v>10481</v>
      </c>
      <c r="D127" s="52">
        <v>0</v>
      </c>
      <c r="E127" s="57">
        <v>1004</v>
      </c>
      <c r="F127" s="128">
        <f t="shared" si="9"/>
        <v>10481</v>
      </c>
      <c r="G127" s="53"/>
      <c r="H127" s="58">
        <v>3494</v>
      </c>
      <c r="I127" s="51">
        <v>1747</v>
      </c>
      <c r="J127" s="51">
        <v>13975</v>
      </c>
      <c r="K127" s="55">
        <v>0</v>
      </c>
      <c r="L127" s="128">
        <f t="shared" si="6"/>
        <v>19216</v>
      </c>
    </row>
    <row r="128" spans="1:12" ht="15.75" hidden="1" thickBot="1">
      <c r="A128" s="49" t="s">
        <v>1310</v>
      </c>
      <c r="B128" s="50" t="s">
        <v>1312</v>
      </c>
      <c r="C128" s="51">
        <v>8763</v>
      </c>
      <c r="D128" s="52">
        <v>0</v>
      </c>
      <c r="E128" s="57">
        <v>1004</v>
      </c>
      <c r="F128" s="128">
        <f t="shared" si="9"/>
        <v>8763</v>
      </c>
      <c r="G128" s="53"/>
      <c r="H128" s="58">
        <v>2921</v>
      </c>
      <c r="I128" s="51">
        <v>1461</v>
      </c>
      <c r="J128" s="51">
        <v>11684</v>
      </c>
      <c r="K128" s="55">
        <v>0</v>
      </c>
      <c r="L128" s="128">
        <f t="shared" si="6"/>
        <v>16066</v>
      </c>
    </row>
    <row r="129" spans="1:12" ht="15.75" hidden="1" thickBot="1">
      <c r="A129" s="49"/>
      <c r="B129" s="50"/>
      <c r="C129" s="51"/>
      <c r="D129" s="52"/>
      <c r="E129" s="57"/>
      <c r="F129" s="128">
        <f t="shared" si="9"/>
        <v>0</v>
      </c>
      <c r="G129" s="53"/>
      <c r="H129" s="58"/>
      <c r="I129" s="51"/>
      <c r="J129" s="51"/>
      <c r="K129" s="55"/>
      <c r="L129" s="128">
        <f t="shared" si="6"/>
        <v>0</v>
      </c>
    </row>
    <row r="130" spans="1:12" ht="15.75" hidden="1" thickBot="1">
      <c r="A130" s="49"/>
      <c r="B130" s="50"/>
      <c r="C130" s="51"/>
      <c r="D130" s="52"/>
      <c r="E130" s="57"/>
      <c r="F130" s="128">
        <f t="shared" si="9"/>
        <v>0</v>
      </c>
      <c r="G130" s="53"/>
      <c r="H130" s="58"/>
      <c r="I130" s="51"/>
      <c r="J130" s="51"/>
      <c r="K130" s="55"/>
      <c r="L130" s="128">
        <f t="shared" si="6"/>
        <v>0</v>
      </c>
    </row>
    <row r="131" spans="1:12" ht="15.75" hidden="1" thickBot="1">
      <c r="A131" s="49"/>
      <c r="B131" s="50"/>
      <c r="C131" s="51"/>
      <c r="D131" s="52"/>
      <c r="E131" s="57"/>
      <c r="F131" s="128">
        <f t="shared" si="9"/>
        <v>0</v>
      </c>
      <c r="G131" s="53"/>
      <c r="H131" s="58"/>
      <c r="I131" s="51"/>
      <c r="J131" s="51"/>
      <c r="K131" s="55"/>
      <c r="L131" s="128">
        <f t="shared" si="6"/>
        <v>0</v>
      </c>
    </row>
    <row r="132" spans="1:12" ht="15.75" hidden="1" thickBot="1">
      <c r="A132" s="49"/>
      <c r="B132" s="50"/>
      <c r="C132" s="51"/>
      <c r="D132" s="52"/>
      <c r="E132" s="57"/>
      <c r="F132" s="128">
        <f t="shared" si="9"/>
        <v>0</v>
      </c>
      <c r="G132" s="53"/>
      <c r="H132" s="58"/>
      <c r="I132" s="51"/>
      <c r="J132" s="51"/>
      <c r="K132" s="55"/>
      <c r="L132" s="128">
        <f t="shared" si="6"/>
        <v>0</v>
      </c>
    </row>
    <row r="133" spans="1:12" ht="15.75" hidden="1" thickBot="1">
      <c r="A133" s="49"/>
      <c r="B133" s="50"/>
      <c r="C133" s="51"/>
      <c r="D133" s="52"/>
      <c r="E133" s="57"/>
      <c r="F133" s="128">
        <f t="shared" si="9"/>
        <v>0</v>
      </c>
      <c r="G133" s="53"/>
      <c r="H133" s="58"/>
      <c r="I133" s="51"/>
      <c r="J133" s="51"/>
      <c r="K133" s="55"/>
      <c r="L133" s="128">
        <f t="shared" si="6"/>
        <v>0</v>
      </c>
    </row>
    <row r="134" spans="1:12" ht="15.75" hidden="1" thickBot="1">
      <c r="A134" s="49"/>
      <c r="B134" s="50"/>
      <c r="C134" s="51"/>
      <c r="D134" s="52"/>
      <c r="E134" s="57"/>
      <c r="F134" s="128">
        <f t="shared" si="9"/>
        <v>0</v>
      </c>
      <c r="G134" s="53"/>
      <c r="H134" s="58"/>
      <c r="I134" s="51"/>
      <c r="J134" s="51"/>
      <c r="K134" s="55"/>
      <c r="L134" s="128">
        <f t="shared" si="6"/>
        <v>0</v>
      </c>
    </row>
    <row r="135" spans="1:12" ht="15.75" hidden="1" thickBot="1">
      <c r="A135" s="49"/>
      <c r="B135" s="50"/>
      <c r="C135" s="51"/>
      <c r="D135" s="52"/>
      <c r="E135" s="57"/>
      <c r="F135" s="128">
        <f t="shared" si="9"/>
        <v>0</v>
      </c>
      <c r="G135" s="53"/>
      <c r="H135" s="58"/>
      <c r="I135" s="51"/>
      <c r="J135" s="51"/>
      <c r="K135" s="55"/>
      <c r="L135" s="128">
        <f t="shared" si="6"/>
        <v>0</v>
      </c>
    </row>
    <row r="136" spans="1:12" ht="15.75" hidden="1" thickBot="1">
      <c r="A136" s="49"/>
      <c r="B136" s="50"/>
      <c r="C136" s="51"/>
      <c r="D136" s="52"/>
      <c r="E136" s="57"/>
      <c r="F136" s="128">
        <f t="shared" si="9"/>
        <v>0</v>
      </c>
      <c r="G136" s="53"/>
      <c r="H136" s="58"/>
      <c r="I136" s="51"/>
      <c r="J136" s="51"/>
      <c r="K136" s="55"/>
      <c r="L136" s="128">
        <f t="shared" si="6"/>
        <v>0</v>
      </c>
    </row>
    <row r="137" spans="1:12" ht="15.75" hidden="1" thickBot="1">
      <c r="A137" s="49"/>
      <c r="B137" s="50"/>
      <c r="C137" s="51"/>
      <c r="D137" s="52"/>
      <c r="E137" s="57"/>
      <c r="F137" s="128">
        <f t="shared" si="9"/>
        <v>0</v>
      </c>
      <c r="G137" s="53"/>
      <c r="H137" s="58"/>
      <c r="I137" s="51"/>
      <c r="J137" s="51"/>
      <c r="K137" s="55"/>
      <c r="L137" s="128">
        <f t="shared" si="6"/>
        <v>0</v>
      </c>
    </row>
    <row r="138" spans="1:12" ht="15.75" hidden="1" thickBot="1">
      <c r="A138" s="49"/>
      <c r="B138" s="50"/>
      <c r="C138" s="51"/>
      <c r="D138" s="52"/>
      <c r="E138" s="57"/>
      <c r="F138" s="128">
        <f t="shared" si="9"/>
        <v>0</v>
      </c>
      <c r="G138" s="53"/>
      <c r="H138" s="58"/>
      <c r="I138" s="51"/>
      <c r="J138" s="51"/>
      <c r="K138" s="55"/>
      <c r="L138" s="128">
        <f t="shared" si="6"/>
        <v>0</v>
      </c>
    </row>
    <row r="139" spans="1:12" ht="15.75" hidden="1" thickBot="1">
      <c r="A139" s="49"/>
      <c r="B139" s="50"/>
      <c r="C139" s="51"/>
      <c r="D139" s="52"/>
      <c r="E139" s="57"/>
      <c r="F139" s="128">
        <f t="shared" si="9"/>
        <v>0</v>
      </c>
      <c r="G139" s="53"/>
      <c r="H139" s="58"/>
      <c r="I139" s="51"/>
      <c r="J139" s="51"/>
      <c r="K139" s="55"/>
      <c r="L139" s="128">
        <f t="shared" si="6"/>
        <v>0</v>
      </c>
    </row>
    <row r="140" spans="1:12" ht="15.75" hidden="1" thickBot="1">
      <c r="A140" s="49"/>
      <c r="B140" s="50"/>
      <c r="C140" s="51"/>
      <c r="D140" s="52"/>
      <c r="E140" s="57"/>
      <c r="F140" s="128">
        <f t="shared" si="9"/>
        <v>0</v>
      </c>
      <c r="G140" s="53"/>
      <c r="H140" s="58"/>
      <c r="I140" s="51"/>
      <c r="J140" s="51"/>
      <c r="K140" s="55"/>
      <c r="L140" s="128">
        <f t="shared" si="6"/>
        <v>0</v>
      </c>
    </row>
    <row r="141" spans="1:12" ht="15.75" hidden="1" thickBot="1">
      <c r="A141" s="49"/>
      <c r="B141" s="50"/>
      <c r="C141" s="51"/>
      <c r="D141" s="52"/>
      <c r="E141" s="57"/>
      <c r="F141" s="128">
        <f t="shared" si="9"/>
        <v>0</v>
      </c>
      <c r="G141" s="53"/>
      <c r="H141" s="58"/>
      <c r="I141" s="51"/>
      <c r="J141" s="51"/>
      <c r="K141" s="55"/>
      <c r="L141" s="128">
        <f t="shared" si="6"/>
        <v>0</v>
      </c>
    </row>
    <row r="142" spans="1:12" ht="15.75" hidden="1" thickBot="1">
      <c r="A142" s="49"/>
      <c r="B142" s="50"/>
      <c r="C142" s="51"/>
      <c r="D142" s="52"/>
      <c r="E142" s="57"/>
      <c r="F142" s="128">
        <f t="shared" si="9"/>
        <v>0</v>
      </c>
      <c r="G142" s="53"/>
      <c r="H142" s="58"/>
      <c r="I142" s="51"/>
      <c r="J142" s="51"/>
      <c r="K142" s="55"/>
      <c r="L142" s="128">
        <f t="shared" si="6"/>
        <v>0</v>
      </c>
    </row>
    <row r="143" spans="1:12" ht="15.75" hidden="1" thickBot="1">
      <c r="A143" s="49"/>
      <c r="B143" s="50"/>
      <c r="C143" s="51"/>
      <c r="D143" s="52"/>
      <c r="E143" s="57"/>
      <c r="F143" s="128">
        <f t="shared" si="9"/>
        <v>0</v>
      </c>
      <c r="G143" s="53"/>
      <c r="H143" s="58"/>
      <c r="I143" s="51"/>
      <c r="J143" s="51"/>
      <c r="K143" s="55"/>
      <c r="L143" s="128">
        <f t="shared" si="6"/>
        <v>0</v>
      </c>
    </row>
    <row r="144" spans="1:12" ht="15.75" hidden="1" thickBot="1">
      <c r="A144" s="49"/>
      <c r="B144" s="50"/>
      <c r="C144" s="51"/>
      <c r="D144" s="52"/>
      <c r="E144" s="57"/>
      <c r="F144" s="128">
        <f t="shared" si="9"/>
        <v>0</v>
      </c>
      <c r="G144" s="53"/>
      <c r="H144" s="58"/>
      <c r="I144" s="51"/>
      <c r="J144" s="51"/>
      <c r="K144" s="55"/>
      <c r="L144" s="128">
        <f t="shared" ref="L144:L207" si="10">H144+I144+J144</f>
        <v>0</v>
      </c>
    </row>
    <row r="145" spans="1:12" ht="15.75" hidden="1" thickBot="1">
      <c r="A145" s="49"/>
      <c r="B145" s="50"/>
      <c r="C145" s="51"/>
      <c r="D145" s="52"/>
      <c r="E145" s="57"/>
      <c r="F145" s="128">
        <f t="shared" si="9"/>
        <v>0</v>
      </c>
      <c r="G145" s="53"/>
      <c r="H145" s="58"/>
      <c r="I145" s="51"/>
      <c r="J145" s="51"/>
      <c r="K145" s="55"/>
      <c r="L145" s="128">
        <f t="shared" si="10"/>
        <v>0</v>
      </c>
    </row>
    <row r="146" spans="1:12" ht="15.75" hidden="1" thickBot="1">
      <c r="A146" s="49"/>
      <c r="B146" s="50"/>
      <c r="C146" s="51"/>
      <c r="D146" s="52"/>
      <c r="E146" s="57"/>
      <c r="F146" s="128">
        <f t="shared" si="9"/>
        <v>0</v>
      </c>
      <c r="G146" s="53"/>
      <c r="H146" s="58"/>
      <c r="I146" s="51"/>
      <c r="J146" s="51"/>
      <c r="K146" s="55"/>
      <c r="L146" s="128">
        <f t="shared" si="10"/>
        <v>0</v>
      </c>
    </row>
    <row r="147" spans="1:12" ht="15.75" hidden="1" thickBot="1">
      <c r="A147" s="49"/>
      <c r="B147" s="50"/>
      <c r="C147" s="51"/>
      <c r="D147" s="52"/>
      <c r="E147" s="57"/>
      <c r="F147" s="128">
        <f t="shared" si="9"/>
        <v>0</v>
      </c>
      <c r="G147" s="53"/>
      <c r="H147" s="58"/>
      <c r="I147" s="51"/>
      <c r="J147" s="51"/>
      <c r="K147" s="55"/>
      <c r="L147" s="128">
        <f t="shared" si="10"/>
        <v>0</v>
      </c>
    </row>
    <row r="148" spans="1:12" ht="15.75" hidden="1" thickBot="1">
      <c r="A148" s="49"/>
      <c r="B148" s="50"/>
      <c r="C148" s="51"/>
      <c r="D148" s="52"/>
      <c r="E148" s="57"/>
      <c r="F148" s="128">
        <f t="shared" si="9"/>
        <v>0</v>
      </c>
      <c r="G148" s="53"/>
      <c r="H148" s="58"/>
      <c r="I148" s="51"/>
      <c r="J148" s="51"/>
      <c r="K148" s="55"/>
      <c r="L148" s="128">
        <f t="shared" si="10"/>
        <v>0</v>
      </c>
    </row>
    <row r="149" spans="1:12" ht="15.75" hidden="1" thickBot="1">
      <c r="A149" s="49"/>
      <c r="B149" s="50"/>
      <c r="C149" s="51"/>
      <c r="D149" s="52"/>
      <c r="E149" s="57"/>
      <c r="F149" s="128">
        <f t="shared" si="9"/>
        <v>0</v>
      </c>
      <c r="G149" s="53"/>
      <c r="H149" s="58"/>
      <c r="I149" s="51"/>
      <c r="J149" s="51"/>
      <c r="K149" s="55"/>
      <c r="L149" s="128">
        <f t="shared" si="10"/>
        <v>0</v>
      </c>
    </row>
    <row r="150" spans="1:12" ht="15.75" hidden="1" thickBot="1">
      <c r="A150" s="49"/>
      <c r="B150" s="50"/>
      <c r="C150" s="51"/>
      <c r="D150" s="52"/>
      <c r="E150" s="57"/>
      <c r="F150" s="128">
        <f t="shared" si="9"/>
        <v>0</v>
      </c>
      <c r="G150" s="53"/>
      <c r="H150" s="58"/>
      <c r="I150" s="51"/>
      <c r="J150" s="51"/>
      <c r="K150" s="55"/>
      <c r="L150" s="128">
        <f t="shared" si="10"/>
        <v>0</v>
      </c>
    </row>
    <row r="151" spans="1:12" ht="15.75" hidden="1" thickBot="1">
      <c r="A151" s="49"/>
      <c r="B151" s="50"/>
      <c r="C151" s="51"/>
      <c r="D151" s="52"/>
      <c r="E151" s="57"/>
      <c r="F151" s="128">
        <f t="shared" si="9"/>
        <v>0</v>
      </c>
      <c r="G151" s="53"/>
      <c r="H151" s="58"/>
      <c r="I151" s="51"/>
      <c r="J151" s="51"/>
      <c r="K151" s="55"/>
      <c r="L151" s="128">
        <f t="shared" si="10"/>
        <v>0</v>
      </c>
    </row>
    <row r="152" spans="1:12" ht="15.75" hidden="1" thickBot="1">
      <c r="A152" s="49"/>
      <c r="B152" s="50"/>
      <c r="C152" s="51"/>
      <c r="D152" s="52"/>
      <c r="E152" s="57"/>
      <c r="F152" s="128">
        <f t="shared" si="9"/>
        <v>0</v>
      </c>
      <c r="G152" s="53"/>
      <c r="H152" s="58"/>
      <c r="I152" s="51"/>
      <c r="J152" s="51"/>
      <c r="K152" s="55"/>
      <c r="L152" s="128">
        <f t="shared" si="10"/>
        <v>0</v>
      </c>
    </row>
    <row r="153" spans="1:12" ht="15.75" hidden="1" thickBot="1">
      <c r="A153" s="49"/>
      <c r="B153" s="50"/>
      <c r="C153" s="51"/>
      <c r="D153" s="52"/>
      <c r="E153" s="57"/>
      <c r="F153" s="128">
        <f t="shared" si="9"/>
        <v>0</v>
      </c>
      <c r="G153" s="53"/>
      <c r="H153" s="58"/>
      <c r="I153" s="51"/>
      <c r="J153" s="51"/>
      <c r="K153" s="55"/>
      <c r="L153" s="128">
        <f t="shared" si="10"/>
        <v>0</v>
      </c>
    </row>
    <row r="154" spans="1:12" ht="15.75" hidden="1" thickBot="1">
      <c r="A154" s="49"/>
      <c r="B154" s="50"/>
      <c r="C154" s="51"/>
      <c r="D154" s="52"/>
      <c r="E154" s="57"/>
      <c r="F154" s="128">
        <f t="shared" si="9"/>
        <v>0</v>
      </c>
      <c r="G154" s="53"/>
      <c r="H154" s="58"/>
      <c r="I154" s="51"/>
      <c r="J154" s="51"/>
      <c r="K154" s="55"/>
      <c r="L154" s="128">
        <f t="shared" si="10"/>
        <v>0</v>
      </c>
    </row>
    <row r="155" spans="1:12" ht="15.75" hidden="1" thickBot="1">
      <c r="A155" s="49"/>
      <c r="B155" s="50"/>
      <c r="C155" s="51"/>
      <c r="D155" s="52"/>
      <c r="E155" s="57"/>
      <c r="F155" s="128">
        <f t="shared" si="9"/>
        <v>0</v>
      </c>
      <c r="G155" s="53"/>
      <c r="H155" s="58"/>
      <c r="I155" s="51"/>
      <c r="J155" s="51"/>
      <c r="K155" s="55"/>
      <c r="L155" s="128">
        <f t="shared" si="10"/>
        <v>0</v>
      </c>
    </row>
    <row r="156" spans="1:12" ht="15.75" hidden="1" thickBot="1">
      <c r="A156" s="49"/>
      <c r="B156" s="50"/>
      <c r="C156" s="51"/>
      <c r="D156" s="52"/>
      <c r="E156" s="57"/>
      <c r="F156" s="128">
        <f t="shared" si="9"/>
        <v>0</v>
      </c>
      <c r="G156" s="53"/>
      <c r="H156" s="58"/>
      <c r="I156" s="51"/>
      <c r="J156" s="51"/>
      <c r="K156" s="55"/>
      <c r="L156" s="128">
        <f t="shared" si="10"/>
        <v>0</v>
      </c>
    </row>
    <row r="157" spans="1:12" ht="15.75" hidden="1" thickBot="1">
      <c r="A157" s="49"/>
      <c r="B157" s="50"/>
      <c r="C157" s="51"/>
      <c r="D157" s="52"/>
      <c r="E157" s="57"/>
      <c r="F157" s="128">
        <f t="shared" si="9"/>
        <v>0</v>
      </c>
      <c r="G157" s="53"/>
      <c r="H157" s="58"/>
      <c r="I157" s="51"/>
      <c r="J157" s="51"/>
      <c r="K157" s="55"/>
      <c r="L157" s="128">
        <f t="shared" si="10"/>
        <v>0</v>
      </c>
    </row>
    <row r="158" spans="1:12" ht="15.75" hidden="1" thickBot="1">
      <c r="A158" s="49"/>
      <c r="B158" s="50"/>
      <c r="C158" s="51"/>
      <c r="D158" s="52"/>
      <c r="E158" s="57"/>
      <c r="F158" s="128">
        <f t="shared" si="9"/>
        <v>0</v>
      </c>
      <c r="G158" s="53"/>
      <c r="H158" s="58"/>
      <c r="I158" s="51"/>
      <c r="J158" s="51"/>
      <c r="K158" s="55"/>
      <c r="L158" s="128">
        <f t="shared" si="10"/>
        <v>0</v>
      </c>
    </row>
    <row r="159" spans="1:12" ht="15.75" hidden="1" thickBot="1">
      <c r="A159" s="49"/>
      <c r="B159" s="50"/>
      <c r="C159" s="51"/>
      <c r="D159" s="52"/>
      <c r="E159" s="57"/>
      <c r="F159" s="128">
        <f t="shared" si="9"/>
        <v>0</v>
      </c>
      <c r="G159" s="53"/>
      <c r="H159" s="58"/>
      <c r="I159" s="51"/>
      <c r="J159" s="51"/>
      <c r="K159" s="55"/>
      <c r="L159" s="128">
        <f t="shared" si="10"/>
        <v>0</v>
      </c>
    </row>
    <row r="160" spans="1:12" ht="15.75" hidden="1" thickBot="1">
      <c r="A160" s="49"/>
      <c r="B160" s="50"/>
      <c r="C160" s="51"/>
      <c r="D160" s="52"/>
      <c r="E160" s="57"/>
      <c r="F160" s="128">
        <f t="shared" si="9"/>
        <v>0</v>
      </c>
      <c r="G160" s="53"/>
      <c r="H160" s="58"/>
      <c r="I160" s="51"/>
      <c r="J160" s="51"/>
      <c r="K160" s="55"/>
      <c r="L160" s="128">
        <f t="shared" si="10"/>
        <v>0</v>
      </c>
    </row>
    <row r="161" spans="1:12" ht="15.75" hidden="1" thickBot="1">
      <c r="A161" s="49"/>
      <c r="B161" s="50"/>
      <c r="C161" s="51"/>
      <c r="D161" s="52"/>
      <c r="E161" s="57"/>
      <c r="F161" s="128">
        <f t="shared" si="9"/>
        <v>0</v>
      </c>
      <c r="G161" s="53"/>
      <c r="H161" s="58"/>
      <c r="I161" s="51"/>
      <c r="J161" s="51"/>
      <c r="K161" s="55"/>
      <c r="L161" s="128">
        <f t="shared" si="10"/>
        <v>0</v>
      </c>
    </row>
    <row r="162" spans="1:12" ht="15.75" hidden="1" thickBot="1">
      <c r="A162" s="49"/>
      <c r="B162" s="50"/>
      <c r="C162" s="51"/>
      <c r="D162" s="52"/>
      <c r="E162" s="57"/>
      <c r="F162" s="128">
        <f t="shared" si="9"/>
        <v>0</v>
      </c>
      <c r="G162" s="53"/>
      <c r="H162" s="58"/>
      <c r="I162" s="51"/>
      <c r="J162" s="51"/>
      <c r="K162" s="55"/>
      <c r="L162" s="128">
        <f t="shared" si="10"/>
        <v>0</v>
      </c>
    </row>
    <row r="163" spans="1:12" ht="15.75" hidden="1" thickBot="1">
      <c r="A163" s="49"/>
      <c r="B163" s="50"/>
      <c r="C163" s="51"/>
      <c r="D163" s="52"/>
      <c r="E163" s="57"/>
      <c r="F163" s="128">
        <f t="shared" si="9"/>
        <v>0</v>
      </c>
      <c r="G163" s="53"/>
      <c r="H163" s="58"/>
      <c r="I163" s="51"/>
      <c r="J163" s="51"/>
      <c r="K163" s="55"/>
      <c r="L163" s="128">
        <f t="shared" si="10"/>
        <v>0</v>
      </c>
    </row>
    <row r="164" spans="1:12" ht="15.75" hidden="1" thickBot="1">
      <c r="A164" s="49"/>
      <c r="B164" s="50"/>
      <c r="C164" s="51"/>
      <c r="D164" s="52"/>
      <c r="E164" s="57"/>
      <c r="F164" s="128">
        <f t="shared" si="9"/>
        <v>0</v>
      </c>
      <c r="G164" s="53"/>
      <c r="H164" s="58"/>
      <c r="I164" s="51"/>
      <c r="J164" s="51"/>
      <c r="K164" s="55"/>
      <c r="L164" s="128">
        <f t="shared" si="10"/>
        <v>0</v>
      </c>
    </row>
    <row r="165" spans="1:12" ht="15.75" hidden="1" thickBot="1">
      <c r="A165" s="49"/>
      <c r="B165" s="50"/>
      <c r="C165" s="51"/>
      <c r="D165" s="52"/>
      <c r="E165" s="57"/>
      <c r="F165" s="128">
        <f t="shared" si="9"/>
        <v>0</v>
      </c>
      <c r="G165" s="53"/>
      <c r="H165" s="58"/>
      <c r="I165" s="51"/>
      <c r="J165" s="51"/>
      <c r="K165" s="55"/>
      <c r="L165" s="128">
        <f t="shared" si="10"/>
        <v>0</v>
      </c>
    </row>
    <row r="166" spans="1:12" ht="15.75" hidden="1" thickBot="1">
      <c r="A166" s="49"/>
      <c r="B166" s="50"/>
      <c r="C166" s="51"/>
      <c r="D166" s="52"/>
      <c r="E166" s="57"/>
      <c r="F166" s="128">
        <f t="shared" si="9"/>
        <v>0</v>
      </c>
      <c r="G166" s="53"/>
      <c r="H166" s="58"/>
      <c r="I166" s="51"/>
      <c r="J166" s="51"/>
      <c r="K166" s="55"/>
      <c r="L166" s="128">
        <f t="shared" si="10"/>
        <v>0</v>
      </c>
    </row>
    <row r="167" spans="1:12" ht="15.75" hidden="1" thickBot="1">
      <c r="A167" s="49"/>
      <c r="B167" s="50"/>
      <c r="C167" s="51"/>
      <c r="D167" s="52"/>
      <c r="E167" s="57"/>
      <c r="F167" s="128">
        <f t="shared" si="9"/>
        <v>0</v>
      </c>
      <c r="G167" s="53"/>
      <c r="H167" s="58"/>
      <c r="I167" s="51"/>
      <c r="J167" s="51"/>
      <c r="K167" s="55"/>
      <c r="L167" s="128">
        <f t="shared" si="10"/>
        <v>0</v>
      </c>
    </row>
    <row r="168" spans="1:12" ht="15.75" hidden="1" thickBot="1">
      <c r="A168" s="49"/>
      <c r="B168" s="50"/>
      <c r="C168" s="51"/>
      <c r="D168" s="52"/>
      <c r="E168" s="57"/>
      <c r="F168" s="128">
        <f t="shared" si="9"/>
        <v>0</v>
      </c>
      <c r="G168" s="53"/>
      <c r="H168" s="58"/>
      <c r="I168" s="51"/>
      <c r="J168" s="51"/>
      <c r="K168" s="55"/>
      <c r="L168" s="128">
        <f t="shared" si="10"/>
        <v>0</v>
      </c>
    </row>
    <row r="169" spans="1:12" ht="15.75" hidden="1" thickBot="1">
      <c r="A169" s="49"/>
      <c r="B169" s="50"/>
      <c r="C169" s="51"/>
      <c r="D169" s="52"/>
      <c r="E169" s="57"/>
      <c r="F169" s="128">
        <f t="shared" si="9"/>
        <v>0</v>
      </c>
      <c r="G169" s="53"/>
      <c r="H169" s="58"/>
      <c r="I169" s="51"/>
      <c r="J169" s="51"/>
      <c r="K169" s="55"/>
      <c r="L169" s="128">
        <f t="shared" si="10"/>
        <v>0</v>
      </c>
    </row>
    <row r="170" spans="1:12" ht="15.75" hidden="1" thickBot="1">
      <c r="A170" s="49"/>
      <c r="B170" s="50"/>
      <c r="C170" s="51"/>
      <c r="D170" s="52"/>
      <c r="E170" s="57"/>
      <c r="F170" s="128">
        <f t="shared" si="9"/>
        <v>0</v>
      </c>
      <c r="G170" s="53"/>
      <c r="H170" s="58"/>
      <c r="I170" s="51"/>
      <c r="J170" s="51"/>
      <c r="K170" s="55"/>
      <c r="L170" s="128">
        <f t="shared" si="10"/>
        <v>0</v>
      </c>
    </row>
    <row r="171" spans="1:12" ht="15.75" hidden="1" thickBot="1">
      <c r="A171" s="49"/>
      <c r="B171" s="50"/>
      <c r="C171" s="51"/>
      <c r="D171" s="52"/>
      <c r="E171" s="57"/>
      <c r="F171" s="128">
        <f t="shared" si="9"/>
        <v>0</v>
      </c>
      <c r="G171" s="53"/>
      <c r="H171" s="58"/>
      <c r="I171" s="51"/>
      <c r="J171" s="51"/>
      <c r="K171" s="55"/>
      <c r="L171" s="128">
        <f t="shared" si="10"/>
        <v>0</v>
      </c>
    </row>
    <row r="172" spans="1:12" ht="15.75" hidden="1" thickBot="1">
      <c r="A172" s="49"/>
      <c r="B172" s="50"/>
      <c r="C172" s="51"/>
      <c r="D172" s="52"/>
      <c r="E172" s="57"/>
      <c r="F172" s="128">
        <f t="shared" si="9"/>
        <v>0</v>
      </c>
      <c r="G172" s="53"/>
      <c r="H172" s="58"/>
      <c r="I172" s="51"/>
      <c r="J172" s="51"/>
      <c r="K172" s="55"/>
      <c r="L172" s="128">
        <f t="shared" si="10"/>
        <v>0</v>
      </c>
    </row>
    <row r="173" spans="1:12" ht="15.75" hidden="1" thickBot="1">
      <c r="A173" s="49"/>
      <c r="B173" s="50"/>
      <c r="C173" s="51"/>
      <c r="D173" s="52"/>
      <c r="E173" s="57"/>
      <c r="F173" s="128">
        <f t="shared" si="9"/>
        <v>0</v>
      </c>
      <c r="G173" s="53"/>
      <c r="H173" s="58"/>
      <c r="I173" s="51"/>
      <c r="J173" s="51"/>
      <c r="K173" s="55"/>
      <c r="L173" s="128">
        <f t="shared" si="10"/>
        <v>0</v>
      </c>
    </row>
    <row r="174" spans="1:12" ht="15.75" hidden="1" thickBot="1">
      <c r="A174" s="49"/>
      <c r="B174" s="50"/>
      <c r="C174" s="51"/>
      <c r="D174" s="52"/>
      <c r="E174" s="57"/>
      <c r="F174" s="128">
        <f t="shared" si="9"/>
        <v>0</v>
      </c>
      <c r="G174" s="53"/>
      <c r="H174" s="58"/>
      <c r="I174" s="51"/>
      <c r="J174" s="51"/>
      <c r="K174" s="55"/>
      <c r="L174" s="128">
        <f t="shared" si="10"/>
        <v>0</v>
      </c>
    </row>
    <row r="175" spans="1:12" ht="15.75" hidden="1" thickBot="1">
      <c r="A175" s="49"/>
      <c r="B175" s="50"/>
      <c r="C175" s="51"/>
      <c r="D175" s="52"/>
      <c r="E175" s="57"/>
      <c r="F175" s="128">
        <f t="shared" si="9"/>
        <v>0</v>
      </c>
      <c r="G175" s="53"/>
      <c r="H175" s="58"/>
      <c r="I175" s="51"/>
      <c r="J175" s="51"/>
      <c r="K175" s="55"/>
      <c r="L175" s="128">
        <f t="shared" si="10"/>
        <v>0</v>
      </c>
    </row>
    <row r="176" spans="1:12" ht="15.75" hidden="1" thickBot="1">
      <c r="A176" s="49"/>
      <c r="B176" s="50"/>
      <c r="C176" s="51"/>
      <c r="D176" s="52"/>
      <c r="E176" s="57"/>
      <c r="F176" s="128">
        <f t="shared" ref="F176:F239" si="11">C176+D176</f>
        <v>0</v>
      </c>
      <c r="G176" s="53"/>
      <c r="H176" s="58"/>
      <c r="I176" s="51"/>
      <c r="J176" s="51"/>
      <c r="K176" s="55"/>
      <c r="L176" s="128">
        <f t="shared" si="10"/>
        <v>0</v>
      </c>
    </row>
    <row r="177" spans="1:12" ht="15.75" hidden="1" thickBot="1">
      <c r="A177" s="49"/>
      <c r="B177" s="50"/>
      <c r="C177" s="51"/>
      <c r="D177" s="52"/>
      <c r="E177" s="57"/>
      <c r="F177" s="128">
        <f t="shared" si="11"/>
        <v>0</v>
      </c>
      <c r="G177" s="53"/>
      <c r="H177" s="58"/>
      <c r="I177" s="51"/>
      <c r="J177" s="51"/>
      <c r="K177" s="55"/>
      <c r="L177" s="128">
        <f t="shared" si="10"/>
        <v>0</v>
      </c>
    </row>
    <row r="178" spans="1:12" ht="15.75" hidden="1" thickBot="1">
      <c r="A178" s="49"/>
      <c r="B178" s="50"/>
      <c r="C178" s="51"/>
      <c r="D178" s="52"/>
      <c r="E178" s="57"/>
      <c r="F178" s="128">
        <f t="shared" si="11"/>
        <v>0</v>
      </c>
      <c r="G178" s="53"/>
      <c r="H178" s="58"/>
      <c r="I178" s="51"/>
      <c r="J178" s="51"/>
      <c r="K178" s="55"/>
      <c r="L178" s="128">
        <f t="shared" si="10"/>
        <v>0</v>
      </c>
    </row>
    <row r="179" spans="1:12" ht="15.75" hidden="1" thickBot="1">
      <c r="A179" s="49"/>
      <c r="B179" s="50"/>
      <c r="C179" s="51"/>
      <c r="D179" s="52"/>
      <c r="E179" s="57"/>
      <c r="F179" s="128">
        <f t="shared" si="11"/>
        <v>0</v>
      </c>
      <c r="G179" s="53"/>
      <c r="H179" s="58"/>
      <c r="I179" s="51"/>
      <c r="J179" s="51"/>
      <c r="K179" s="55"/>
      <c r="L179" s="128">
        <f t="shared" si="10"/>
        <v>0</v>
      </c>
    </row>
    <row r="180" spans="1:12" ht="15.75" hidden="1" thickBot="1">
      <c r="A180" s="49"/>
      <c r="B180" s="50"/>
      <c r="C180" s="51"/>
      <c r="D180" s="52"/>
      <c r="E180" s="57"/>
      <c r="F180" s="128">
        <f t="shared" si="11"/>
        <v>0</v>
      </c>
      <c r="G180" s="53"/>
      <c r="H180" s="58"/>
      <c r="I180" s="51"/>
      <c r="J180" s="51"/>
      <c r="K180" s="55"/>
      <c r="L180" s="128">
        <f t="shared" si="10"/>
        <v>0</v>
      </c>
    </row>
    <row r="181" spans="1:12" ht="15.75" hidden="1" thickBot="1">
      <c r="A181" s="49"/>
      <c r="B181" s="50"/>
      <c r="C181" s="51"/>
      <c r="D181" s="52"/>
      <c r="E181" s="57"/>
      <c r="F181" s="128">
        <f t="shared" si="11"/>
        <v>0</v>
      </c>
      <c r="G181" s="53"/>
      <c r="H181" s="58"/>
      <c r="I181" s="51"/>
      <c r="J181" s="51"/>
      <c r="K181" s="55"/>
      <c r="L181" s="128">
        <f t="shared" si="10"/>
        <v>0</v>
      </c>
    </row>
    <row r="182" spans="1:12" ht="15.75" hidden="1" thickBot="1">
      <c r="A182" s="49"/>
      <c r="B182" s="50"/>
      <c r="C182" s="51"/>
      <c r="D182" s="52"/>
      <c r="E182" s="57"/>
      <c r="F182" s="128">
        <f t="shared" si="11"/>
        <v>0</v>
      </c>
      <c r="G182" s="53"/>
      <c r="H182" s="58"/>
      <c r="I182" s="51"/>
      <c r="J182" s="51"/>
      <c r="K182" s="55"/>
      <c r="L182" s="128">
        <f t="shared" si="10"/>
        <v>0</v>
      </c>
    </row>
    <row r="183" spans="1:12" ht="15.75" hidden="1" thickBot="1">
      <c r="A183" s="49"/>
      <c r="B183" s="50"/>
      <c r="C183" s="51"/>
      <c r="D183" s="52"/>
      <c r="E183" s="57"/>
      <c r="F183" s="128">
        <f t="shared" si="11"/>
        <v>0</v>
      </c>
      <c r="G183" s="53"/>
      <c r="H183" s="58"/>
      <c r="I183" s="51"/>
      <c r="J183" s="51"/>
      <c r="K183" s="55"/>
      <c r="L183" s="128">
        <f t="shared" si="10"/>
        <v>0</v>
      </c>
    </row>
    <row r="184" spans="1:12" ht="15.75" hidden="1" thickBot="1">
      <c r="A184" s="49"/>
      <c r="B184" s="50"/>
      <c r="C184" s="51"/>
      <c r="D184" s="52"/>
      <c r="E184" s="57"/>
      <c r="F184" s="128">
        <f t="shared" si="11"/>
        <v>0</v>
      </c>
      <c r="G184" s="53"/>
      <c r="H184" s="58"/>
      <c r="I184" s="51"/>
      <c r="J184" s="51"/>
      <c r="K184" s="55"/>
      <c r="L184" s="128">
        <f t="shared" si="10"/>
        <v>0</v>
      </c>
    </row>
    <row r="185" spans="1:12" ht="15.75" hidden="1" thickBot="1">
      <c r="A185" s="49"/>
      <c r="B185" s="50"/>
      <c r="C185" s="51"/>
      <c r="D185" s="52"/>
      <c r="E185" s="57"/>
      <c r="F185" s="128">
        <f t="shared" si="11"/>
        <v>0</v>
      </c>
      <c r="G185" s="53"/>
      <c r="H185" s="58"/>
      <c r="I185" s="51"/>
      <c r="J185" s="51"/>
      <c r="K185" s="55"/>
      <c r="L185" s="128">
        <f t="shared" si="10"/>
        <v>0</v>
      </c>
    </row>
    <row r="186" spans="1:12" ht="15.75" hidden="1" thickBot="1">
      <c r="A186" s="49"/>
      <c r="B186" s="50"/>
      <c r="C186" s="51"/>
      <c r="D186" s="52"/>
      <c r="E186" s="57"/>
      <c r="F186" s="128">
        <f t="shared" si="11"/>
        <v>0</v>
      </c>
      <c r="G186" s="53"/>
      <c r="H186" s="58"/>
      <c r="I186" s="51"/>
      <c r="J186" s="51"/>
      <c r="K186" s="55"/>
      <c r="L186" s="128">
        <f t="shared" si="10"/>
        <v>0</v>
      </c>
    </row>
    <row r="187" spans="1:12" ht="15.75" hidden="1" thickBot="1">
      <c r="A187" s="49"/>
      <c r="B187" s="50"/>
      <c r="C187" s="51"/>
      <c r="D187" s="52"/>
      <c r="E187" s="57"/>
      <c r="F187" s="128">
        <f t="shared" si="11"/>
        <v>0</v>
      </c>
      <c r="G187" s="53"/>
      <c r="H187" s="58"/>
      <c r="I187" s="51"/>
      <c r="J187" s="51"/>
      <c r="K187" s="55"/>
      <c r="L187" s="128">
        <f t="shared" si="10"/>
        <v>0</v>
      </c>
    </row>
    <row r="188" spans="1:12" ht="15.75" hidden="1" thickBot="1">
      <c r="A188" s="49"/>
      <c r="B188" s="50"/>
      <c r="C188" s="51"/>
      <c r="D188" s="52"/>
      <c r="E188" s="57"/>
      <c r="F188" s="128">
        <f t="shared" si="11"/>
        <v>0</v>
      </c>
      <c r="G188" s="53"/>
      <c r="H188" s="58"/>
      <c r="I188" s="51"/>
      <c r="J188" s="51"/>
      <c r="K188" s="55"/>
      <c r="L188" s="128">
        <f t="shared" si="10"/>
        <v>0</v>
      </c>
    </row>
    <row r="189" spans="1:12" ht="15.75" hidden="1" thickBot="1">
      <c r="A189" s="49"/>
      <c r="B189" s="50"/>
      <c r="C189" s="51"/>
      <c r="D189" s="52"/>
      <c r="E189" s="57"/>
      <c r="F189" s="128">
        <f t="shared" si="11"/>
        <v>0</v>
      </c>
      <c r="G189" s="53"/>
      <c r="H189" s="58"/>
      <c r="I189" s="51"/>
      <c r="J189" s="51"/>
      <c r="K189" s="55"/>
      <c r="L189" s="128">
        <f t="shared" si="10"/>
        <v>0</v>
      </c>
    </row>
    <row r="190" spans="1:12" ht="15.75" hidden="1" thickBot="1">
      <c r="A190" s="49"/>
      <c r="B190" s="50"/>
      <c r="C190" s="51"/>
      <c r="D190" s="52"/>
      <c r="E190" s="57"/>
      <c r="F190" s="128">
        <f t="shared" si="11"/>
        <v>0</v>
      </c>
      <c r="G190" s="53"/>
      <c r="H190" s="58"/>
      <c r="I190" s="51"/>
      <c r="J190" s="51"/>
      <c r="K190" s="55"/>
      <c r="L190" s="128">
        <f t="shared" si="10"/>
        <v>0</v>
      </c>
    </row>
    <row r="191" spans="1:12" ht="15.75" hidden="1" thickBot="1">
      <c r="A191" s="49"/>
      <c r="B191" s="50"/>
      <c r="C191" s="51"/>
      <c r="D191" s="52"/>
      <c r="E191" s="57"/>
      <c r="F191" s="128">
        <f t="shared" si="11"/>
        <v>0</v>
      </c>
      <c r="G191" s="53"/>
      <c r="H191" s="58"/>
      <c r="I191" s="51"/>
      <c r="J191" s="51"/>
      <c r="K191" s="55"/>
      <c r="L191" s="128">
        <f t="shared" si="10"/>
        <v>0</v>
      </c>
    </row>
    <row r="192" spans="1:12" ht="15.75" hidden="1" thickBot="1">
      <c r="A192" s="49"/>
      <c r="B192" s="50"/>
      <c r="C192" s="51"/>
      <c r="D192" s="52"/>
      <c r="E192" s="57"/>
      <c r="F192" s="128">
        <f t="shared" si="11"/>
        <v>0</v>
      </c>
      <c r="G192" s="53"/>
      <c r="H192" s="58"/>
      <c r="I192" s="51"/>
      <c r="J192" s="51"/>
      <c r="K192" s="55"/>
      <c r="L192" s="128">
        <f t="shared" si="10"/>
        <v>0</v>
      </c>
    </row>
    <row r="193" spans="1:12" ht="15.75" hidden="1" thickBot="1">
      <c r="A193" s="49"/>
      <c r="B193" s="50"/>
      <c r="C193" s="51"/>
      <c r="D193" s="52"/>
      <c r="E193" s="57"/>
      <c r="F193" s="128">
        <f t="shared" si="11"/>
        <v>0</v>
      </c>
      <c r="G193" s="53"/>
      <c r="H193" s="58"/>
      <c r="I193" s="51"/>
      <c r="J193" s="51"/>
      <c r="K193" s="55"/>
      <c r="L193" s="128">
        <f t="shared" si="10"/>
        <v>0</v>
      </c>
    </row>
    <row r="194" spans="1:12" ht="15.75" hidden="1" thickBot="1">
      <c r="A194" s="49"/>
      <c r="B194" s="50"/>
      <c r="C194" s="51"/>
      <c r="D194" s="52"/>
      <c r="E194" s="57"/>
      <c r="F194" s="128">
        <f t="shared" si="11"/>
        <v>0</v>
      </c>
      <c r="G194" s="53"/>
      <c r="H194" s="58"/>
      <c r="I194" s="51"/>
      <c r="J194" s="51"/>
      <c r="K194" s="55"/>
      <c r="L194" s="128">
        <f t="shared" si="10"/>
        <v>0</v>
      </c>
    </row>
    <row r="195" spans="1:12" ht="15.75" hidden="1" thickBot="1">
      <c r="A195" s="49"/>
      <c r="B195" s="50"/>
      <c r="C195" s="51"/>
      <c r="D195" s="52"/>
      <c r="E195" s="57"/>
      <c r="F195" s="128">
        <f t="shared" si="11"/>
        <v>0</v>
      </c>
      <c r="G195" s="53"/>
      <c r="H195" s="58"/>
      <c r="I195" s="51"/>
      <c r="J195" s="51"/>
      <c r="K195" s="55"/>
      <c r="L195" s="128">
        <f t="shared" si="10"/>
        <v>0</v>
      </c>
    </row>
    <row r="196" spans="1:12" ht="15.75" hidden="1" thickBot="1">
      <c r="A196" s="49"/>
      <c r="B196" s="50"/>
      <c r="C196" s="51"/>
      <c r="D196" s="52"/>
      <c r="E196" s="57"/>
      <c r="F196" s="128">
        <f t="shared" si="11"/>
        <v>0</v>
      </c>
      <c r="G196" s="53"/>
      <c r="H196" s="58"/>
      <c r="I196" s="51"/>
      <c r="J196" s="51"/>
      <c r="K196" s="55"/>
      <c r="L196" s="128">
        <f t="shared" si="10"/>
        <v>0</v>
      </c>
    </row>
    <row r="197" spans="1:12" ht="15.75" hidden="1" thickBot="1">
      <c r="A197" s="49"/>
      <c r="B197" s="50"/>
      <c r="C197" s="51"/>
      <c r="D197" s="52"/>
      <c r="E197" s="57"/>
      <c r="F197" s="128">
        <f t="shared" si="11"/>
        <v>0</v>
      </c>
      <c r="G197" s="53"/>
      <c r="H197" s="58"/>
      <c r="I197" s="51"/>
      <c r="J197" s="51"/>
      <c r="K197" s="55"/>
      <c r="L197" s="128">
        <f t="shared" si="10"/>
        <v>0</v>
      </c>
    </row>
    <row r="198" spans="1:12" ht="15.75" hidden="1" thickBot="1">
      <c r="A198" s="49"/>
      <c r="B198" s="50"/>
      <c r="C198" s="51"/>
      <c r="D198" s="52"/>
      <c r="E198" s="57"/>
      <c r="F198" s="128">
        <f t="shared" si="11"/>
        <v>0</v>
      </c>
      <c r="G198" s="53"/>
      <c r="H198" s="58"/>
      <c r="I198" s="51"/>
      <c r="J198" s="51"/>
      <c r="K198" s="55"/>
      <c r="L198" s="128">
        <f t="shared" si="10"/>
        <v>0</v>
      </c>
    </row>
    <row r="199" spans="1:12" ht="15.75" hidden="1" thickBot="1">
      <c r="A199" s="49"/>
      <c r="B199" s="50"/>
      <c r="C199" s="51"/>
      <c r="D199" s="52"/>
      <c r="E199" s="57"/>
      <c r="F199" s="128">
        <f t="shared" si="11"/>
        <v>0</v>
      </c>
      <c r="G199" s="53"/>
      <c r="H199" s="58"/>
      <c r="I199" s="51"/>
      <c r="J199" s="51"/>
      <c r="K199" s="55"/>
      <c r="L199" s="128">
        <f t="shared" si="10"/>
        <v>0</v>
      </c>
    </row>
    <row r="200" spans="1:12" ht="15.75" hidden="1" thickBot="1">
      <c r="A200" s="49"/>
      <c r="B200" s="50"/>
      <c r="C200" s="51"/>
      <c r="D200" s="52"/>
      <c r="E200" s="57"/>
      <c r="F200" s="128">
        <f t="shared" si="11"/>
        <v>0</v>
      </c>
      <c r="G200" s="53"/>
      <c r="H200" s="58"/>
      <c r="I200" s="51"/>
      <c r="J200" s="51"/>
      <c r="K200" s="55"/>
      <c r="L200" s="128">
        <f t="shared" si="10"/>
        <v>0</v>
      </c>
    </row>
    <row r="201" spans="1:12" ht="15.75" hidden="1" thickBot="1">
      <c r="A201" s="49"/>
      <c r="B201" s="50"/>
      <c r="C201" s="51"/>
      <c r="D201" s="52"/>
      <c r="E201" s="57"/>
      <c r="F201" s="128">
        <f t="shared" si="11"/>
        <v>0</v>
      </c>
      <c r="G201" s="53"/>
      <c r="H201" s="58"/>
      <c r="I201" s="51"/>
      <c r="J201" s="51"/>
      <c r="K201" s="55"/>
      <c r="L201" s="128">
        <f t="shared" si="10"/>
        <v>0</v>
      </c>
    </row>
    <row r="202" spans="1:12" ht="15.75" hidden="1" thickBot="1">
      <c r="A202" s="49"/>
      <c r="B202" s="50"/>
      <c r="C202" s="51"/>
      <c r="D202" s="52"/>
      <c r="E202" s="57"/>
      <c r="F202" s="128">
        <f t="shared" si="11"/>
        <v>0</v>
      </c>
      <c r="G202" s="53"/>
      <c r="H202" s="58"/>
      <c r="I202" s="51"/>
      <c r="J202" s="51"/>
      <c r="K202" s="55"/>
      <c r="L202" s="128">
        <f t="shared" si="10"/>
        <v>0</v>
      </c>
    </row>
    <row r="203" spans="1:12" ht="15.75" hidden="1" thickBot="1">
      <c r="A203" s="49"/>
      <c r="B203" s="50"/>
      <c r="C203" s="51"/>
      <c r="D203" s="52"/>
      <c r="E203" s="57"/>
      <c r="F203" s="128">
        <f t="shared" si="11"/>
        <v>0</v>
      </c>
      <c r="G203" s="53"/>
      <c r="H203" s="58"/>
      <c r="I203" s="51"/>
      <c r="J203" s="51"/>
      <c r="K203" s="55"/>
      <c r="L203" s="128">
        <f t="shared" si="10"/>
        <v>0</v>
      </c>
    </row>
    <row r="204" spans="1:12" ht="15.75" hidden="1" thickBot="1">
      <c r="A204" s="49"/>
      <c r="B204" s="50"/>
      <c r="C204" s="51"/>
      <c r="D204" s="52"/>
      <c r="E204" s="57"/>
      <c r="F204" s="128">
        <f t="shared" si="11"/>
        <v>0</v>
      </c>
      <c r="G204" s="53"/>
      <c r="H204" s="58"/>
      <c r="I204" s="51"/>
      <c r="J204" s="51"/>
      <c r="K204" s="55"/>
      <c r="L204" s="128">
        <f t="shared" si="10"/>
        <v>0</v>
      </c>
    </row>
    <row r="205" spans="1:12" ht="15.75" hidden="1" thickBot="1">
      <c r="A205" s="49"/>
      <c r="B205" s="50"/>
      <c r="C205" s="51"/>
      <c r="D205" s="52"/>
      <c r="E205" s="57"/>
      <c r="F205" s="128">
        <f t="shared" si="11"/>
        <v>0</v>
      </c>
      <c r="G205" s="53"/>
      <c r="H205" s="58"/>
      <c r="I205" s="51"/>
      <c r="J205" s="51"/>
      <c r="K205" s="55"/>
      <c r="L205" s="128">
        <f t="shared" si="10"/>
        <v>0</v>
      </c>
    </row>
    <row r="206" spans="1:12" ht="15.75" hidden="1" thickBot="1">
      <c r="A206" s="49"/>
      <c r="B206" s="50"/>
      <c r="C206" s="51"/>
      <c r="D206" s="52"/>
      <c r="E206" s="57"/>
      <c r="F206" s="128">
        <f t="shared" si="11"/>
        <v>0</v>
      </c>
      <c r="G206" s="53"/>
      <c r="H206" s="58"/>
      <c r="I206" s="51"/>
      <c r="J206" s="51"/>
      <c r="K206" s="55"/>
      <c r="L206" s="128">
        <f t="shared" si="10"/>
        <v>0</v>
      </c>
    </row>
    <row r="207" spans="1:12" ht="15.75" hidden="1" thickBot="1">
      <c r="A207" s="49"/>
      <c r="B207" s="50"/>
      <c r="C207" s="51"/>
      <c r="D207" s="55"/>
      <c r="E207" s="57"/>
      <c r="F207" s="128">
        <f t="shared" si="11"/>
        <v>0</v>
      </c>
      <c r="G207" s="53"/>
      <c r="H207" s="58"/>
      <c r="I207" s="51"/>
      <c r="J207" s="51"/>
      <c r="K207" s="55"/>
      <c r="L207" s="128">
        <f t="shared" si="10"/>
        <v>0</v>
      </c>
    </row>
    <row r="208" spans="1:12" ht="15.75" hidden="1" thickBot="1">
      <c r="A208" s="49"/>
      <c r="B208" s="50"/>
      <c r="C208" s="51"/>
      <c r="D208" s="52"/>
      <c r="E208" s="57"/>
      <c r="F208" s="128">
        <f t="shared" si="11"/>
        <v>0</v>
      </c>
      <c r="G208" s="53"/>
      <c r="H208" s="58"/>
      <c r="I208" s="51"/>
      <c r="J208" s="51"/>
      <c r="K208" s="55"/>
      <c r="L208" s="128">
        <f t="shared" ref="L208:L271" si="12">H208+I208+J208</f>
        <v>0</v>
      </c>
    </row>
    <row r="209" spans="1:12" ht="15.75" hidden="1" thickBot="1">
      <c r="A209" s="49"/>
      <c r="B209" s="50"/>
      <c r="C209" s="51"/>
      <c r="D209" s="52"/>
      <c r="E209" s="57"/>
      <c r="F209" s="128">
        <f t="shared" si="11"/>
        <v>0</v>
      </c>
      <c r="G209" s="53"/>
      <c r="H209" s="58"/>
      <c r="I209" s="51"/>
      <c r="J209" s="51"/>
      <c r="K209" s="55"/>
      <c r="L209" s="128">
        <f t="shared" si="12"/>
        <v>0</v>
      </c>
    </row>
    <row r="210" spans="1:12" ht="15.75" hidden="1" thickBot="1">
      <c r="A210" s="49"/>
      <c r="B210" s="50"/>
      <c r="C210" s="51"/>
      <c r="D210" s="52"/>
      <c r="E210" s="57"/>
      <c r="F210" s="128">
        <f t="shared" si="11"/>
        <v>0</v>
      </c>
      <c r="G210" s="53"/>
      <c r="H210" s="58"/>
      <c r="I210" s="51"/>
      <c r="J210" s="51"/>
      <c r="K210" s="55"/>
      <c r="L210" s="128">
        <f t="shared" si="12"/>
        <v>0</v>
      </c>
    </row>
    <row r="211" spans="1:12" ht="15.75" hidden="1" thickBot="1">
      <c r="A211" s="49"/>
      <c r="B211" s="50"/>
      <c r="C211" s="51"/>
      <c r="D211" s="52"/>
      <c r="E211" s="57"/>
      <c r="F211" s="128">
        <f t="shared" si="11"/>
        <v>0</v>
      </c>
      <c r="G211" s="53"/>
      <c r="H211" s="58"/>
      <c r="I211" s="51"/>
      <c r="J211" s="51"/>
      <c r="K211" s="55"/>
      <c r="L211" s="128">
        <f t="shared" si="12"/>
        <v>0</v>
      </c>
    </row>
    <row r="212" spans="1:12" ht="15.75" hidden="1" thickBot="1">
      <c r="A212" s="49"/>
      <c r="B212" s="50"/>
      <c r="C212" s="51"/>
      <c r="D212" s="52"/>
      <c r="E212" s="57"/>
      <c r="F212" s="128">
        <f t="shared" si="11"/>
        <v>0</v>
      </c>
      <c r="G212" s="53"/>
      <c r="H212" s="58"/>
      <c r="I212" s="51"/>
      <c r="J212" s="51"/>
      <c r="K212" s="55"/>
      <c r="L212" s="128">
        <f t="shared" si="12"/>
        <v>0</v>
      </c>
    </row>
    <row r="213" spans="1:12" ht="15.75" hidden="1" thickBot="1">
      <c r="A213" s="49"/>
      <c r="B213" s="50"/>
      <c r="C213" s="51"/>
      <c r="D213" s="52"/>
      <c r="E213" s="57"/>
      <c r="F213" s="128">
        <f t="shared" si="11"/>
        <v>0</v>
      </c>
      <c r="G213" s="53"/>
      <c r="H213" s="58"/>
      <c r="I213" s="51"/>
      <c r="J213" s="51"/>
      <c r="K213" s="55"/>
      <c r="L213" s="128">
        <f t="shared" si="12"/>
        <v>0</v>
      </c>
    </row>
    <row r="214" spans="1:12" ht="15.75" hidden="1" thickBot="1">
      <c r="A214" s="49"/>
      <c r="B214" s="50"/>
      <c r="C214" s="51"/>
      <c r="D214" s="52"/>
      <c r="E214" s="57"/>
      <c r="F214" s="128">
        <f t="shared" si="11"/>
        <v>0</v>
      </c>
      <c r="G214" s="53"/>
      <c r="H214" s="58"/>
      <c r="I214" s="51"/>
      <c r="J214" s="51"/>
      <c r="K214" s="55"/>
      <c r="L214" s="128">
        <f t="shared" si="12"/>
        <v>0</v>
      </c>
    </row>
    <row r="215" spans="1:12" ht="15.75" hidden="1" thickBot="1">
      <c r="A215" s="49"/>
      <c r="B215" s="50"/>
      <c r="C215" s="51"/>
      <c r="D215" s="52"/>
      <c r="E215" s="57"/>
      <c r="F215" s="128">
        <f t="shared" si="11"/>
        <v>0</v>
      </c>
      <c r="G215" s="53"/>
      <c r="H215" s="58"/>
      <c r="I215" s="51"/>
      <c r="J215" s="51"/>
      <c r="K215" s="55"/>
      <c r="L215" s="128">
        <f t="shared" si="12"/>
        <v>0</v>
      </c>
    </row>
    <row r="216" spans="1:12" ht="15.75" hidden="1" thickBot="1">
      <c r="A216" s="49"/>
      <c r="B216" s="50"/>
      <c r="C216" s="51"/>
      <c r="D216" s="52"/>
      <c r="E216" s="57"/>
      <c r="F216" s="128">
        <f t="shared" si="11"/>
        <v>0</v>
      </c>
      <c r="G216" s="53"/>
      <c r="H216" s="58"/>
      <c r="I216" s="51"/>
      <c r="J216" s="51"/>
      <c r="K216" s="55"/>
      <c r="L216" s="128">
        <f t="shared" si="12"/>
        <v>0</v>
      </c>
    </row>
    <row r="217" spans="1:12" ht="15.75" hidden="1" thickBot="1">
      <c r="A217" s="49"/>
      <c r="B217" s="50"/>
      <c r="C217" s="51"/>
      <c r="D217" s="52"/>
      <c r="E217" s="57"/>
      <c r="F217" s="128">
        <f t="shared" si="11"/>
        <v>0</v>
      </c>
      <c r="G217" s="53"/>
      <c r="H217" s="58"/>
      <c r="I217" s="51"/>
      <c r="J217" s="51"/>
      <c r="K217" s="55"/>
      <c r="L217" s="128">
        <f t="shared" si="12"/>
        <v>0</v>
      </c>
    </row>
    <row r="218" spans="1:12" ht="15.75" hidden="1" thickBot="1">
      <c r="A218" s="49"/>
      <c r="B218" s="50"/>
      <c r="C218" s="51"/>
      <c r="D218" s="52"/>
      <c r="E218" s="57"/>
      <c r="F218" s="128">
        <f t="shared" si="11"/>
        <v>0</v>
      </c>
      <c r="G218" s="53"/>
      <c r="H218" s="58"/>
      <c r="I218" s="51"/>
      <c r="J218" s="51"/>
      <c r="K218" s="55"/>
      <c r="L218" s="128">
        <f t="shared" si="12"/>
        <v>0</v>
      </c>
    </row>
    <row r="219" spans="1:12" ht="15.75" hidden="1" thickBot="1">
      <c r="A219" s="49"/>
      <c r="B219" s="50"/>
      <c r="C219" s="51"/>
      <c r="D219" s="52"/>
      <c r="E219" s="57"/>
      <c r="F219" s="128">
        <f t="shared" si="11"/>
        <v>0</v>
      </c>
      <c r="G219" s="53"/>
      <c r="H219" s="58"/>
      <c r="I219" s="51"/>
      <c r="J219" s="51"/>
      <c r="K219" s="55"/>
      <c r="L219" s="128">
        <f t="shared" si="12"/>
        <v>0</v>
      </c>
    </row>
    <row r="220" spans="1:12" ht="15.75" hidden="1" thickBot="1">
      <c r="A220" s="49"/>
      <c r="B220" s="50"/>
      <c r="C220" s="51"/>
      <c r="D220" s="52"/>
      <c r="E220" s="57"/>
      <c r="F220" s="128">
        <f t="shared" si="11"/>
        <v>0</v>
      </c>
      <c r="G220" s="53"/>
      <c r="H220" s="58"/>
      <c r="I220" s="51"/>
      <c r="J220" s="51"/>
      <c r="K220" s="55"/>
      <c r="L220" s="128">
        <f t="shared" si="12"/>
        <v>0</v>
      </c>
    </row>
    <row r="221" spans="1:12" ht="15.75" hidden="1" thickBot="1">
      <c r="A221" s="49"/>
      <c r="B221" s="50"/>
      <c r="C221" s="51"/>
      <c r="D221" s="52"/>
      <c r="E221" s="57"/>
      <c r="F221" s="128">
        <f t="shared" si="11"/>
        <v>0</v>
      </c>
      <c r="G221" s="53"/>
      <c r="H221" s="58"/>
      <c r="I221" s="51"/>
      <c r="J221" s="51"/>
      <c r="K221" s="55"/>
      <c r="L221" s="128">
        <f t="shared" si="12"/>
        <v>0</v>
      </c>
    </row>
    <row r="222" spans="1:12" ht="15.75" hidden="1" thickBot="1">
      <c r="A222" s="49"/>
      <c r="B222" s="50"/>
      <c r="C222" s="51"/>
      <c r="D222" s="52"/>
      <c r="E222" s="57"/>
      <c r="F222" s="128">
        <f t="shared" si="11"/>
        <v>0</v>
      </c>
      <c r="G222" s="53"/>
      <c r="H222" s="58"/>
      <c r="I222" s="51"/>
      <c r="J222" s="51"/>
      <c r="K222" s="55"/>
      <c r="L222" s="128">
        <f t="shared" si="12"/>
        <v>0</v>
      </c>
    </row>
    <row r="223" spans="1:12" ht="15.75" hidden="1" thickBot="1">
      <c r="A223" s="49"/>
      <c r="B223" s="50"/>
      <c r="C223" s="51"/>
      <c r="D223" s="52"/>
      <c r="E223" s="57"/>
      <c r="F223" s="128">
        <f t="shared" si="11"/>
        <v>0</v>
      </c>
      <c r="G223" s="53"/>
      <c r="H223" s="58"/>
      <c r="I223" s="51"/>
      <c r="J223" s="51"/>
      <c r="K223" s="55"/>
      <c r="L223" s="128">
        <f t="shared" si="12"/>
        <v>0</v>
      </c>
    </row>
    <row r="224" spans="1:12" ht="15.75" hidden="1" thickBot="1">
      <c r="A224" s="49"/>
      <c r="B224" s="50"/>
      <c r="C224" s="51"/>
      <c r="D224" s="52"/>
      <c r="E224" s="57"/>
      <c r="F224" s="128">
        <f t="shared" si="11"/>
        <v>0</v>
      </c>
      <c r="G224" s="53"/>
      <c r="H224" s="58"/>
      <c r="I224" s="51"/>
      <c r="J224" s="51"/>
      <c r="K224" s="55"/>
      <c r="L224" s="128">
        <f t="shared" si="12"/>
        <v>0</v>
      </c>
    </row>
    <row r="225" spans="1:12" ht="15.75" hidden="1" thickBot="1">
      <c r="A225" s="49"/>
      <c r="B225" s="50"/>
      <c r="C225" s="51"/>
      <c r="D225" s="52"/>
      <c r="E225" s="57"/>
      <c r="F225" s="128">
        <f t="shared" si="11"/>
        <v>0</v>
      </c>
      <c r="G225" s="53"/>
      <c r="H225" s="58"/>
      <c r="I225" s="51"/>
      <c r="J225" s="51"/>
      <c r="K225" s="55"/>
      <c r="L225" s="128">
        <f t="shared" si="12"/>
        <v>0</v>
      </c>
    </row>
    <row r="226" spans="1:12" ht="15.75" hidden="1" thickBot="1">
      <c r="A226" s="49"/>
      <c r="B226" s="50"/>
      <c r="C226" s="51"/>
      <c r="D226" s="52"/>
      <c r="E226" s="57"/>
      <c r="F226" s="128">
        <f t="shared" si="11"/>
        <v>0</v>
      </c>
      <c r="G226" s="53"/>
      <c r="H226" s="58"/>
      <c r="I226" s="51"/>
      <c r="J226" s="51"/>
      <c r="K226" s="55"/>
      <c r="L226" s="128">
        <f t="shared" si="12"/>
        <v>0</v>
      </c>
    </row>
    <row r="227" spans="1:12" ht="15.75" hidden="1" thickBot="1">
      <c r="A227" s="49"/>
      <c r="B227" s="50"/>
      <c r="C227" s="51"/>
      <c r="D227" s="52"/>
      <c r="E227" s="57"/>
      <c r="F227" s="128">
        <f t="shared" si="11"/>
        <v>0</v>
      </c>
      <c r="G227" s="53"/>
      <c r="H227" s="58"/>
      <c r="I227" s="51"/>
      <c r="J227" s="51"/>
      <c r="K227" s="55"/>
      <c r="L227" s="128">
        <f t="shared" si="12"/>
        <v>0</v>
      </c>
    </row>
    <row r="228" spans="1:12" ht="15.75" hidden="1" thickBot="1">
      <c r="A228" s="49"/>
      <c r="B228" s="50"/>
      <c r="C228" s="51"/>
      <c r="D228" s="52"/>
      <c r="E228" s="57"/>
      <c r="F228" s="128">
        <f t="shared" si="11"/>
        <v>0</v>
      </c>
      <c r="G228" s="53"/>
      <c r="H228" s="58"/>
      <c r="I228" s="51"/>
      <c r="J228" s="51"/>
      <c r="K228" s="55"/>
      <c r="L228" s="128">
        <f t="shared" si="12"/>
        <v>0</v>
      </c>
    </row>
    <row r="229" spans="1:12" ht="15.75" hidden="1" thickBot="1">
      <c r="A229" s="49"/>
      <c r="B229" s="50"/>
      <c r="C229" s="51"/>
      <c r="D229" s="52"/>
      <c r="E229" s="57"/>
      <c r="F229" s="128">
        <f t="shared" si="11"/>
        <v>0</v>
      </c>
      <c r="G229" s="53"/>
      <c r="H229" s="58"/>
      <c r="I229" s="51"/>
      <c r="J229" s="51"/>
      <c r="K229" s="55"/>
      <c r="L229" s="128">
        <f t="shared" si="12"/>
        <v>0</v>
      </c>
    </row>
    <row r="230" spans="1:12" ht="15.75" hidden="1" thickBot="1">
      <c r="A230" s="49"/>
      <c r="B230" s="50"/>
      <c r="C230" s="51"/>
      <c r="D230" s="52"/>
      <c r="E230" s="57"/>
      <c r="F230" s="128">
        <f t="shared" si="11"/>
        <v>0</v>
      </c>
      <c r="G230" s="53"/>
      <c r="H230" s="58"/>
      <c r="I230" s="51"/>
      <c r="J230" s="51"/>
      <c r="K230" s="55"/>
      <c r="L230" s="128">
        <f t="shared" si="12"/>
        <v>0</v>
      </c>
    </row>
    <row r="231" spans="1:12" ht="15.75" hidden="1" thickBot="1">
      <c r="A231" s="49"/>
      <c r="B231" s="50"/>
      <c r="C231" s="51"/>
      <c r="D231" s="52"/>
      <c r="E231" s="57"/>
      <c r="F231" s="128">
        <f t="shared" si="11"/>
        <v>0</v>
      </c>
      <c r="G231" s="53"/>
      <c r="H231" s="58"/>
      <c r="I231" s="51"/>
      <c r="J231" s="51"/>
      <c r="K231" s="55"/>
      <c r="L231" s="128">
        <f t="shared" si="12"/>
        <v>0</v>
      </c>
    </row>
    <row r="232" spans="1:12" ht="15.75" hidden="1" thickBot="1">
      <c r="A232" s="49"/>
      <c r="B232" s="50"/>
      <c r="C232" s="51"/>
      <c r="D232" s="52"/>
      <c r="E232" s="57"/>
      <c r="F232" s="128">
        <f t="shared" si="11"/>
        <v>0</v>
      </c>
      <c r="G232" s="53"/>
      <c r="H232" s="58"/>
      <c r="I232" s="51"/>
      <c r="J232" s="51"/>
      <c r="K232" s="55"/>
      <c r="L232" s="128">
        <f t="shared" si="12"/>
        <v>0</v>
      </c>
    </row>
    <row r="233" spans="1:12" ht="15.75" hidden="1" thickBot="1">
      <c r="A233" s="49"/>
      <c r="B233" s="50"/>
      <c r="C233" s="51"/>
      <c r="D233" s="52"/>
      <c r="E233" s="57"/>
      <c r="F233" s="128">
        <f t="shared" si="11"/>
        <v>0</v>
      </c>
      <c r="G233" s="53"/>
      <c r="H233" s="58"/>
      <c r="I233" s="51"/>
      <c r="J233" s="51"/>
      <c r="K233" s="55"/>
      <c r="L233" s="128">
        <f t="shared" si="12"/>
        <v>0</v>
      </c>
    </row>
    <row r="234" spans="1:12" ht="15.75" hidden="1" thickBot="1">
      <c r="A234" s="49"/>
      <c r="B234" s="50"/>
      <c r="C234" s="51"/>
      <c r="D234" s="52"/>
      <c r="E234" s="57"/>
      <c r="F234" s="128">
        <f t="shared" si="11"/>
        <v>0</v>
      </c>
      <c r="G234" s="53"/>
      <c r="H234" s="58"/>
      <c r="I234" s="51"/>
      <c r="J234" s="51"/>
      <c r="K234" s="55"/>
      <c r="L234" s="128">
        <f t="shared" si="12"/>
        <v>0</v>
      </c>
    </row>
    <row r="235" spans="1:12" ht="15.75" hidden="1" thickBot="1">
      <c r="A235" s="49"/>
      <c r="B235" s="50"/>
      <c r="C235" s="51"/>
      <c r="D235" s="52"/>
      <c r="E235" s="57"/>
      <c r="F235" s="128">
        <f t="shared" si="11"/>
        <v>0</v>
      </c>
      <c r="G235" s="53"/>
      <c r="H235" s="58"/>
      <c r="I235" s="51"/>
      <c r="J235" s="51"/>
      <c r="K235" s="55"/>
      <c r="L235" s="128">
        <f t="shared" si="12"/>
        <v>0</v>
      </c>
    </row>
    <row r="236" spans="1:12" ht="15.75" hidden="1" thickBot="1">
      <c r="A236" s="49"/>
      <c r="B236" s="50"/>
      <c r="C236" s="51"/>
      <c r="D236" s="52"/>
      <c r="E236" s="57"/>
      <c r="F236" s="128">
        <f t="shared" si="11"/>
        <v>0</v>
      </c>
      <c r="G236" s="53"/>
      <c r="H236" s="58"/>
      <c r="I236" s="51"/>
      <c r="J236" s="51"/>
      <c r="K236" s="55"/>
      <c r="L236" s="128">
        <f t="shared" si="12"/>
        <v>0</v>
      </c>
    </row>
    <row r="237" spans="1:12" ht="15.75" hidden="1" thickBot="1">
      <c r="A237" s="49"/>
      <c r="B237" s="50"/>
      <c r="C237" s="51"/>
      <c r="D237" s="52"/>
      <c r="E237" s="57"/>
      <c r="F237" s="128">
        <f t="shared" si="11"/>
        <v>0</v>
      </c>
      <c r="G237" s="53"/>
      <c r="H237" s="58"/>
      <c r="I237" s="51"/>
      <c r="J237" s="51"/>
      <c r="K237" s="55"/>
      <c r="L237" s="128">
        <f t="shared" si="12"/>
        <v>0</v>
      </c>
    </row>
    <row r="238" spans="1:12" ht="15.75" hidden="1" thickBot="1">
      <c r="A238" s="49"/>
      <c r="B238" s="50"/>
      <c r="C238" s="51"/>
      <c r="D238" s="52"/>
      <c r="E238" s="57"/>
      <c r="F238" s="128">
        <f t="shared" si="11"/>
        <v>0</v>
      </c>
      <c r="G238" s="53"/>
      <c r="H238" s="58"/>
      <c r="I238" s="51"/>
      <c r="J238" s="51"/>
      <c r="K238" s="55"/>
      <c r="L238" s="128">
        <f t="shared" si="12"/>
        <v>0</v>
      </c>
    </row>
    <row r="239" spans="1:12" ht="15.75" hidden="1" thickBot="1">
      <c r="A239" s="49"/>
      <c r="B239" s="50"/>
      <c r="C239" s="51"/>
      <c r="D239" s="52"/>
      <c r="E239" s="57"/>
      <c r="F239" s="128">
        <f t="shared" si="11"/>
        <v>0</v>
      </c>
      <c r="G239" s="53"/>
      <c r="H239" s="58"/>
      <c r="I239" s="51"/>
      <c r="J239" s="51"/>
      <c r="K239" s="55"/>
      <c r="L239" s="128">
        <f t="shared" si="12"/>
        <v>0</v>
      </c>
    </row>
    <row r="240" spans="1:12" ht="15.75" hidden="1" thickBot="1">
      <c r="A240" s="49"/>
      <c r="B240" s="50"/>
      <c r="C240" s="51"/>
      <c r="D240" s="52"/>
      <c r="E240" s="57"/>
      <c r="F240" s="128">
        <f t="shared" ref="F240:F303" si="13">C240+D240</f>
        <v>0</v>
      </c>
      <c r="G240" s="53"/>
      <c r="H240" s="58"/>
      <c r="I240" s="51"/>
      <c r="J240" s="51"/>
      <c r="K240" s="55"/>
      <c r="L240" s="128">
        <f t="shared" si="12"/>
        <v>0</v>
      </c>
    </row>
    <row r="241" spans="1:12" ht="15.75" hidden="1" thickBot="1">
      <c r="A241" s="49"/>
      <c r="B241" s="50"/>
      <c r="C241" s="51"/>
      <c r="D241" s="52"/>
      <c r="E241" s="57"/>
      <c r="F241" s="128">
        <f t="shared" si="13"/>
        <v>0</v>
      </c>
      <c r="G241" s="53"/>
      <c r="H241" s="58"/>
      <c r="I241" s="51"/>
      <c r="J241" s="51"/>
      <c r="K241" s="55"/>
      <c r="L241" s="128">
        <f t="shared" si="12"/>
        <v>0</v>
      </c>
    </row>
    <row r="242" spans="1:12" ht="15.75" hidden="1" thickBot="1">
      <c r="A242" s="49"/>
      <c r="B242" s="50"/>
      <c r="C242" s="51"/>
      <c r="D242" s="52"/>
      <c r="E242" s="57"/>
      <c r="F242" s="128">
        <f t="shared" si="13"/>
        <v>0</v>
      </c>
      <c r="G242" s="53"/>
      <c r="H242" s="58"/>
      <c r="I242" s="51"/>
      <c r="J242" s="51"/>
      <c r="K242" s="55"/>
      <c r="L242" s="128">
        <f t="shared" si="12"/>
        <v>0</v>
      </c>
    </row>
    <row r="243" spans="1:12" ht="15.75" hidden="1" thickBot="1">
      <c r="A243" s="49"/>
      <c r="B243" s="50"/>
      <c r="C243" s="51"/>
      <c r="D243" s="52"/>
      <c r="E243" s="57"/>
      <c r="F243" s="128">
        <f t="shared" si="13"/>
        <v>0</v>
      </c>
      <c r="G243" s="53"/>
      <c r="H243" s="58"/>
      <c r="I243" s="51"/>
      <c r="J243" s="51"/>
      <c r="K243" s="55"/>
      <c r="L243" s="128">
        <f t="shared" si="12"/>
        <v>0</v>
      </c>
    </row>
    <row r="244" spans="1:12" ht="15.75" hidden="1" thickBot="1">
      <c r="A244" s="49"/>
      <c r="B244" s="50"/>
      <c r="C244" s="51"/>
      <c r="D244" s="52"/>
      <c r="E244" s="57"/>
      <c r="F244" s="128">
        <f t="shared" si="13"/>
        <v>0</v>
      </c>
      <c r="G244" s="53"/>
      <c r="H244" s="58"/>
      <c r="I244" s="51"/>
      <c r="J244" s="51"/>
      <c r="K244" s="55"/>
      <c r="L244" s="128">
        <f t="shared" si="12"/>
        <v>0</v>
      </c>
    </row>
    <row r="245" spans="1:12" ht="15.75" hidden="1" thickBot="1">
      <c r="A245" s="49"/>
      <c r="B245" s="50"/>
      <c r="C245" s="51"/>
      <c r="D245" s="52"/>
      <c r="E245" s="57"/>
      <c r="F245" s="128">
        <f t="shared" si="13"/>
        <v>0</v>
      </c>
      <c r="G245" s="53"/>
      <c r="H245" s="58"/>
      <c r="I245" s="51"/>
      <c r="J245" s="51"/>
      <c r="K245" s="55"/>
      <c r="L245" s="128">
        <f t="shared" si="12"/>
        <v>0</v>
      </c>
    </row>
    <row r="246" spans="1:12" ht="15.75" hidden="1" thickBot="1">
      <c r="A246" s="49"/>
      <c r="B246" s="50"/>
      <c r="C246" s="51"/>
      <c r="D246" s="52"/>
      <c r="E246" s="57"/>
      <c r="F246" s="128">
        <f t="shared" si="13"/>
        <v>0</v>
      </c>
      <c r="G246" s="53"/>
      <c r="H246" s="58"/>
      <c r="I246" s="51"/>
      <c r="J246" s="51"/>
      <c r="K246" s="55"/>
      <c r="L246" s="128">
        <f t="shared" si="12"/>
        <v>0</v>
      </c>
    </row>
    <row r="247" spans="1:12" ht="15.75" hidden="1" thickBot="1">
      <c r="A247" s="49"/>
      <c r="B247" s="50"/>
      <c r="C247" s="51"/>
      <c r="D247" s="52"/>
      <c r="E247" s="57"/>
      <c r="F247" s="128">
        <f t="shared" si="13"/>
        <v>0</v>
      </c>
      <c r="G247" s="53"/>
      <c r="H247" s="58"/>
      <c r="I247" s="51"/>
      <c r="J247" s="51"/>
      <c r="K247" s="55"/>
      <c r="L247" s="128">
        <f t="shared" si="12"/>
        <v>0</v>
      </c>
    </row>
    <row r="248" spans="1:12" ht="15.75" hidden="1" thickBot="1">
      <c r="A248" s="49"/>
      <c r="B248" s="50"/>
      <c r="C248" s="51"/>
      <c r="D248" s="52"/>
      <c r="E248" s="57"/>
      <c r="F248" s="128">
        <f t="shared" si="13"/>
        <v>0</v>
      </c>
      <c r="G248" s="53"/>
      <c r="H248" s="58"/>
      <c r="I248" s="51"/>
      <c r="J248" s="51"/>
      <c r="K248" s="55"/>
      <c r="L248" s="128">
        <f t="shared" si="12"/>
        <v>0</v>
      </c>
    </row>
    <row r="249" spans="1:12" ht="15.75" hidden="1" thickBot="1">
      <c r="A249" s="49"/>
      <c r="B249" s="50"/>
      <c r="C249" s="51"/>
      <c r="D249" s="52"/>
      <c r="E249" s="57"/>
      <c r="F249" s="128">
        <f t="shared" si="13"/>
        <v>0</v>
      </c>
      <c r="G249" s="53"/>
      <c r="H249" s="58"/>
      <c r="I249" s="51"/>
      <c r="J249" s="51"/>
      <c r="K249" s="55"/>
      <c r="L249" s="128">
        <f t="shared" si="12"/>
        <v>0</v>
      </c>
    </row>
    <row r="250" spans="1:12" ht="15.75" hidden="1" thickBot="1">
      <c r="A250" s="49"/>
      <c r="B250" s="50"/>
      <c r="C250" s="51"/>
      <c r="D250" s="52"/>
      <c r="E250" s="57"/>
      <c r="F250" s="128">
        <f t="shared" si="13"/>
        <v>0</v>
      </c>
      <c r="G250" s="53"/>
      <c r="H250" s="58"/>
      <c r="I250" s="51"/>
      <c r="J250" s="51"/>
      <c r="K250" s="55"/>
      <c r="L250" s="128">
        <f t="shared" si="12"/>
        <v>0</v>
      </c>
    </row>
    <row r="251" spans="1:12" ht="15.75" hidden="1" thickBot="1">
      <c r="A251" s="49"/>
      <c r="B251" s="50"/>
      <c r="C251" s="51"/>
      <c r="D251" s="52"/>
      <c r="E251" s="57"/>
      <c r="F251" s="128">
        <f t="shared" si="13"/>
        <v>0</v>
      </c>
      <c r="G251" s="53"/>
      <c r="H251" s="58"/>
      <c r="I251" s="51"/>
      <c r="J251" s="51"/>
      <c r="K251" s="55"/>
      <c r="L251" s="128">
        <f t="shared" si="12"/>
        <v>0</v>
      </c>
    </row>
    <row r="252" spans="1:12" ht="15.75" hidden="1" thickBot="1">
      <c r="A252" s="49"/>
      <c r="B252" s="50"/>
      <c r="C252" s="51"/>
      <c r="D252" s="52"/>
      <c r="E252" s="57"/>
      <c r="F252" s="128">
        <f t="shared" si="13"/>
        <v>0</v>
      </c>
      <c r="G252" s="53"/>
      <c r="H252" s="58"/>
      <c r="I252" s="51"/>
      <c r="J252" s="51"/>
      <c r="K252" s="55"/>
      <c r="L252" s="128">
        <f t="shared" si="12"/>
        <v>0</v>
      </c>
    </row>
    <row r="253" spans="1:12" ht="15.75" hidden="1" thickBot="1">
      <c r="A253" s="49"/>
      <c r="B253" s="50"/>
      <c r="C253" s="51"/>
      <c r="D253" s="52"/>
      <c r="E253" s="57"/>
      <c r="F253" s="128">
        <f t="shared" si="13"/>
        <v>0</v>
      </c>
      <c r="G253" s="53"/>
      <c r="H253" s="58"/>
      <c r="I253" s="51"/>
      <c r="J253" s="51"/>
      <c r="K253" s="55"/>
      <c r="L253" s="128">
        <f t="shared" si="12"/>
        <v>0</v>
      </c>
    </row>
    <row r="254" spans="1:12" ht="15.75" hidden="1" thickBot="1">
      <c r="A254" s="49"/>
      <c r="B254" s="50"/>
      <c r="C254" s="51"/>
      <c r="D254" s="52"/>
      <c r="E254" s="57"/>
      <c r="F254" s="128">
        <f t="shared" si="13"/>
        <v>0</v>
      </c>
      <c r="G254" s="53"/>
      <c r="H254" s="58"/>
      <c r="I254" s="51"/>
      <c r="J254" s="51"/>
      <c r="K254" s="55"/>
      <c r="L254" s="128">
        <f t="shared" si="12"/>
        <v>0</v>
      </c>
    </row>
    <row r="255" spans="1:12" ht="15.75" hidden="1" thickBot="1">
      <c r="A255" s="49"/>
      <c r="B255" s="50"/>
      <c r="C255" s="51"/>
      <c r="D255" s="52"/>
      <c r="E255" s="57"/>
      <c r="F255" s="128">
        <f t="shared" si="13"/>
        <v>0</v>
      </c>
      <c r="G255" s="53"/>
      <c r="H255" s="58"/>
      <c r="I255" s="51"/>
      <c r="J255" s="51"/>
      <c r="K255" s="55"/>
      <c r="L255" s="128">
        <f t="shared" si="12"/>
        <v>0</v>
      </c>
    </row>
    <row r="256" spans="1:12" ht="15.75" hidden="1" thickBot="1">
      <c r="A256" s="49"/>
      <c r="B256" s="50"/>
      <c r="C256" s="51"/>
      <c r="D256" s="52"/>
      <c r="E256" s="57"/>
      <c r="F256" s="128">
        <f t="shared" si="13"/>
        <v>0</v>
      </c>
      <c r="G256" s="53"/>
      <c r="H256" s="58"/>
      <c r="I256" s="51"/>
      <c r="J256" s="51"/>
      <c r="K256" s="55"/>
      <c r="L256" s="128">
        <f t="shared" si="12"/>
        <v>0</v>
      </c>
    </row>
    <row r="257" spans="1:12" ht="15.75" hidden="1" thickBot="1">
      <c r="A257" s="49"/>
      <c r="B257" s="50"/>
      <c r="C257" s="51"/>
      <c r="D257" s="52"/>
      <c r="E257" s="57"/>
      <c r="F257" s="128">
        <f t="shared" si="13"/>
        <v>0</v>
      </c>
      <c r="G257" s="53"/>
      <c r="H257" s="58"/>
      <c r="I257" s="51"/>
      <c r="J257" s="51"/>
      <c r="K257" s="55"/>
      <c r="L257" s="128">
        <f t="shared" si="12"/>
        <v>0</v>
      </c>
    </row>
    <row r="258" spans="1:12" ht="15.75" hidden="1" thickBot="1">
      <c r="A258" s="49"/>
      <c r="B258" s="50"/>
      <c r="C258" s="51"/>
      <c r="D258" s="52"/>
      <c r="E258" s="57"/>
      <c r="F258" s="128">
        <f t="shared" si="13"/>
        <v>0</v>
      </c>
      <c r="G258" s="53"/>
      <c r="H258" s="58"/>
      <c r="I258" s="51"/>
      <c r="J258" s="51"/>
      <c r="K258" s="55"/>
      <c r="L258" s="128">
        <f t="shared" si="12"/>
        <v>0</v>
      </c>
    </row>
    <row r="259" spans="1:12" ht="15.75" hidden="1" thickBot="1">
      <c r="A259" s="49"/>
      <c r="B259" s="50"/>
      <c r="C259" s="51"/>
      <c r="D259" s="52"/>
      <c r="E259" s="57"/>
      <c r="F259" s="128">
        <f t="shared" si="13"/>
        <v>0</v>
      </c>
      <c r="G259" s="53"/>
      <c r="H259" s="58"/>
      <c r="I259" s="51"/>
      <c r="J259" s="51"/>
      <c r="K259" s="55"/>
      <c r="L259" s="128">
        <f t="shared" si="12"/>
        <v>0</v>
      </c>
    </row>
    <row r="260" spans="1:12" ht="15.75" hidden="1" thickBot="1">
      <c r="A260" s="49"/>
      <c r="B260" s="50"/>
      <c r="C260" s="51"/>
      <c r="D260" s="52"/>
      <c r="E260" s="57"/>
      <c r="F260" s="128">
        <f t="shared" si="13"/>
        <v>0</v>
      </c>
      <c r="G260" s="53"/>
      <c r="H260" s="58"/>
      <c r="I260" s="51"/>
      <c r="J260" s="51"/>
      <c r="K260" s="55"/>
      <c r="L260" s="128">
        <f t="shared" si="12"/>
        <v>0</v>
      </c>
    </row>
    <row r="261" spans="1:12" ht="15.75" hidden="1" thickBot="1">
      <c r="A261" s="49"/>
      <c r="B261" s="50"/>
      <c r="C261" s="51"/>
      <c r="D261" s="52"/>
      <c r="E261" s="57"/>
      <c r="F261" s="128">
        <f t="shared" si="13"/>
        <v>0</v>
      </c>
      <c r="G261" s="53"/>
      <c r="H261" s="58"/>
      <c r="I261" s="51"/>
      <c r="J261" s="51"/>
      <c r="K261" s="55"/>
      <c r="L261" s="128">
        <f t="shared" si="12"/>
        <v>0</v>
      </c>
    </row>
    <row r="262" spans="1:12" ht="15.75" hidden="1" thickBot="1">
      <c r="A262" s="49"/>
      <c r="B262" s="50"/>
      <c r="C262" s="51"/>
      <c r="D262" s="52"/>
      <c r="E262" s="57"/>
      <c r="F262" s="128">
        <f t="shared" si="13"/>
        <v>0</v>
      </c>
      <c r="G262" s="53"/>
      <c r="H262" s="58"/>
      <c r="I262" s="51"/>
      <c r="J262" s="51"/>
      <c r="K262" s="55"/>
      <c r="L262" s="128">
        <f t="shared" si="12"/>
        <v>0</v>
      </c>
    </row>
    <row r="263" spans="1:12" ht="15.75" hidden="1" thickBot="1">
      <c r="A263" s="49"/>
      <c r="B263" s="50"/>
      <c r="C263" s="51"/>
      <c r="D263" s="52"/>
      <c r="E263" s="57"/>
      <c r="F263" s="128">
        <f t="shared" si="13"/>
        <v>0</v>
      </c>
      <c r="G263" s="53"/>
      <c r="H263" s="58"/>
      <c r="I263" s="51"/>
      <c r="J263" s="51"/>
      <c r="K263" s="55"/>
      <c r="L263" s="128">
        <f t="shared" si="12"/>
        <v>0</v>
      </c>
    </row>
    <row r="264" spans="1:12" ht="15.75" hidden="1" thickBot="1">
      <c r="A264" s="49"/>
      <c r="B264" s="50"/>
      <c r="C264" s="51"/>
      <c r="D264" s="52"/>
      <c r="E264" s="57"/>
      <c r="F264" s="128">
        <f t="shared" si="13"/>
        <v>0</v>
      </c>
      <c r="G264" s="53"/>
      <c r="H264" s="58"/>
      <c r="I264" s="51"/>
      <c r="J264" s="51"/>
      <c r="K264" s="55"/>
      <c r="L264" s="128">
        <f t="shared" si="12"/>
        <v>0</v>
      </c>
    </row>
    <row r="265" spans="1:12" ht="15.75" hidden="1" thickBot="1">
      <c r="A265" s="49"/>
      <c r="B265" s="50"/>
      <c r="C265" s="51"/>
      <c r="D265" s="52"/>
      <c r="E265" s="57"/>
      <c r="F265" s="128">
        <f t="shared" si="13"/>
        <v>0</v>
      </c>
      <c r="G265" s="53"/>
      <c r="H265" s="58"/>
      <c r="I265" s="51"/>
      <c r="J265" s="51"/>
      <c r="K265" s="55"/>
      <c r="L265" s="128">
        <f t="shared" si="12"/>
        <v>0</v>
      </c>
    </row>
    <row r="266" spans="1:12" ht="15.75" hidden="1" thickBot="1">
      <c r="A266" s="49"/>
      <c r="B266" s="50"/>
      <c r="C266" s="51"/>
      <c r="D266" s="52"/>
      <c r="E266" s="57"/>
      <c r="F266" s="128">
        <f t="shared" si="13"/>
        <v>0</v>
      </c>
      <c r="G266" s="53"/>
      <c r="H266" s="58"/>
      <c r="I266" s="51"/>
      <c r="J266" s="51"/>
      <c r="K266" s="55"/>
      <c r="L266" s="128">
        <f t="shared" si="12"/>
        <v>0</v>
      </c>
    </row>
    <row r="267" spans="1:12" ht="15.75" hidden="1" thickBot="1">
      <c r="A267" s="49"/>
      <c r="B267" s="50"/>
      <c r="C267" s="51"/>
      <c r="D267" s="52"/>
      <c r="E267" s="57"/>
      <c r="F267" s="128">
        <f t="shared" si="13"/>
        <v>0</v>
      </c>
      <c r="G267" s="53"/>
      <c r="H267" s="58"/>
      <c r="I267" s="51"/>
      <c r="J267" s="51"/>
      <c r="K267" s="55"/>
      <c r="L267" s="128">
        <f t="shared" si="12"/>
        <v>0</v>
      </c>
    </row>
    <row r="268" spans="1:12" ht="15.75" hidden="1" thickBot="1">
      <c r="A268" s="49"/>
      <c r="B268" s="50"/>
      <c r="C268" s="51"/>
      <c r="D268" s="52"/>
      <c r="E268" s="57"/>
      <c r="F268" s="128">
        <f t="shared" si="13"/>
        <v>0</v>
      </c>
      <c r="G268" s="53"/>
      <c r="H268" s="58"/>
      <c r="I268" s="51"/>
      <c r="J268" s="51"/>
      <c r="K268" s="55"/>
      <c r="L268" s="128">
        <f t="shared" si="12"/>
        <v>0</v>
      </c>
    </row>
    <row r="269" spans="1:12" ht="15.75" hidden="1" thickBot="1">
      <c r="A269" s="49"/>
      <c r="B269" s="50"/>
      <c r="C269" s="51"/>
      <c r="D269" s="52"/>
      <c r="E269" s="57"/>
      <c r="F269" s="128">
        <f t="shared" si="13"/>
        <v>0</v>
      </c>
      <c r="G269" s="53"/>
      <c r="H269" s="58"/>
      <c r="I269" s="51"/>
      <c r="J269" s="51"/>
      <c r="K269" s="55"/>
      <c r="L269" s="128">
        <f t="shared" si="12"/>
        <v>0</v>
      </c>
    </row>
    <row r="270" spans="1:12" ht="15.75" hidden="1" thickBot="1">
      <c r="A270" s="49"/>
      <c r="B270" s="50"/>
      <c r="C270" s="51"/>
      <c r="D270" s="52"/>
      <c r="E270" s="57"/>
      <c r="F270" s="128">
        <f t="shared" si="13"/>
        <v>0</v>
      </c>
      <c r="G270" s="53"/>
      <c r="H270" s="58"/>
      <c r="I270" s="51"/>
      <c r="J270" s="51"/>
      <c r="K270" s="55"/>
      <c r="L270" s="128">
        <f t="shared" si="12"/>
        <v>0</v>
      </c>
    </row>
    <row r="271" spans="1:12" ht="15.75" hidden="1" thickBot="1">
      <c r="A271" s="49"/>
      <c r="B271" s="50"/>
      <c r="C271" s="51"/>
      <c r="D271" s="52"/>
      <c r="E271" s="57"/>
      <c r="F271" s="128">
        <f t="shared" si="13"/>
        <v>0</v>
      </c>
      <c r="G271" s="53"/>
      <c r="H271" s="58"/>
      <c r="I271" s="51"/>
      <c r="J271" s="51"/>
      <c r="K271" s="55"/>
      <c r="L271" s="128">
        <f t="shared" si="12"/>
        <v>0</v>
      </c>
    </row>
    <row r="272" spans="1:12" ht="15.75" hidden="1" thickBot="1">
      <c r="A272" s="49"/>
      <c r="B272" s="50"/>
      <c r="C272" s="51"/>
      <c r="D272" s="52"/>
      <c r="E272" s="57"/>
      <c r="F272" s="128">
        <f t="shared" si="13"/>
        <v>0</v>
      </c>
      <c r="G272" s="53"/>
      <c r="H272" s="58"/>
      <c r="I272" s="51"/>
      <c r="J272" s="51"/>
      <c r="K272" s="55"/>
      <c r="L272" s="128">
        <f t="shared" ref="L272:L335" si="14">H272+I272+J272</f>
        <v>0</v>
      </c>
    </row>
    <row r="273" spans="1:12" ht="15.75" hidden="1" thickBot="1">
      <c r="A273" s="49"/>
      <c r="B273" s="50"/>
      <c r="C273" s="51"/>
      <c r="D273" s="52"/>
      <c r="E273" s="57"/>
      <c r="F273" s="128">
        <f t="shared" si="13"/>
        <v>0</v>
      </c>
      <c r="G273" s="53"/>
      <c r="H273" s="58"/>
      <c r="I273" s="51"/>
      <c r="J273" s="51"/>
      <c r="K273" s="55"/>
      <c r="L273" s="128">
        <f t="shared" si="14"/>
        <v>0</v>
      </c>
    </row>
    <row r="274" spans="1:12" ht="15.75" hidden="1" thickBot="1">
      <c r="A274" s="49"/>
      <c r="B274" s="50"/>
      <c r="C274" s="51"/>
      <c r="D274" s="52"/>
      <c r="E274" s="57"/>
      <c r="F274" s="128">
        <f t="shared" si="13"/>
        <v>0</v>
      </c>
      <c r="G274" s="53"/>
      <c r="H274" s="58"/>
      <c r="I274" s="51"/>
      <c r="J274" s="51"/>
      <c r="K274" s="55"/>
      <c r="L274" s="128">
        <f t="shared" si="14"/>
        <v>0</v>
      </c>
    </row>
    <row r="275" spans="1:12" ht="15.75" hidden="1" thickBot="1">
      <c r="A275" s="49"/>
      <c r="B275" s="50"/>
      <c r="C275" s="51"/>
      <c r="D275" s="52"/>
      <c r="E275" s="57"/>
      <c r="F275" s="128">
        <f t="shared" si="13"/>
        <v>0</v>
      </c>
      <c r="G275" s="53"/>
      <c r="H275" s="58"/>
      <c r="I275" s="51"/>
      <c r="J275" s="51"/>
      <c r="K275" s="55"/>
      <c r="L275" s="128">
        <f t="shared" si="14"/>
        <v>0</v>
      </c>
    </row>
    <row r="276" spans="1:12" ht="15.75" hidden="1" thickBot="1">
      <c r="A276" s="49"/>
      <c r="B276" s="50"/>
      <c r="C276" s="51"/>
      <c r="D276" s="52"/>
      <c r="E276" s="57"/>
      <c r="F276" s="128">
        <f t="shared" si="13"/>
        <v>0</v>
      </c>
      <c r="G276" s="53"/>
      <c r="H276" s="58"/>
      <c r="I276" s="51"/>
      <c r="J276" s="51"/>
      <c r="K276" s="55"/>
      <c r="L276" s="128">
        <f t="shared" si="14"/>
        <v>0</v>
      </c>
    </row>
    <row r="277" spans="1:12" ht="15.75" hidden="1" thickBot="1">
      <c r="A277" s="49"/>
      <c r="B277" s="50"/>
      <c r="C277" s="51"/>
      <c r="D277" s="52"/>
      <c r="E277" s="57"/>
      <c r="F277" s="128">
        <f t="shared" si="13"/>
        <v>0</v>
      </c>
      <c r="G277" s="53"/>
      <c r="H277" s="58"/>
      <c r="I277" s="51"/>
      <c r="J277" s="51"/>
      <c r="K277" s="55"/>
      <c r="L277" s="128">
        <f t="shared" si="14"/>
        <v>0</v>
      </c>
    </row>
    <row r="278" spans="1:12" ht="15.75" hidden="1" thickBot="1">
      <c r="A278" s="49"/>
      <c r="B278" s="50"/>
      <c r="C278" s="51"/>
      <c r="D278" s="52"/>
      <c r="E278" s="57"/>
      <c r="F278" s="128">
        <f t="shared" si="13"/>
        <v>0</v>
      </c>
      <c r="G278" s="53"/>
      <c r="H278" s="58"/>
      <c r="I278" s="51"/>
      <c r="J278" s="51"/>
      <c r="K278" s="55"/>
      <c r="L278" s="128">
        <f t="shared" si="14"/>
        <v>0</v>
      </c>
    </row>
    <row r="279" spans="1:12" ht="15.75" hidden="1" thickBot="1">
      <c r="A279" s="49"/>
      <c r="B279" s="50"/>
      <c r="C279" s="51"/>
      <c r="D279" s="52"/>
      <c r="E279" s="57"/>
      <c r="F279" s="128">
        <f t="shared" si="13"/>
        <v>0</v>
      </c>
      <c r="G279" s="53"/>
      <c r="H279" s="58"/>
      <c r="I279" s="51"/>
      <c r="J279" s="51"/>
      <c r="K279" s="55"/>
      <c r="L279" s="128">
        <f t="shared" si="14"/>
        <v>0</v>
      </c>
    </row>
    <row r="280" spans="1:12" ht="15.75" hidden="1" thickBot="1">
      <c r="A280" s="49"/>
      <c r="B280" s="50"/>
      <c r="C280" s="51"/>
      <c r="D280" s="52"/>
      <c r="E280" s="57"/>
      <c r="F280" s="128">
        <f t="shared" si="13"/>
        <v>0</v>
      </c>
      <c r="G280" s="53"/>
      <c r="H280" s="58"/>
      <c r="I280" s="51"/>
      <c r="J280" s="51"/>
      <c r="K280" s="55"/>
      <c r="L280" s="128">
        <f t="shared" si="14"/>
        <v>0</v>
      </c>
    </row>
    <row r="281" spans="1:12" ht="15.75" hidden="1" thickBot="1">
      <c r="A281" s="49"/>
      <c r="B281" s="50"/>
      <c r="C281" s="51"/>
      <c r="D281" s="52"/>
      <c r="E281" s="57"/>
      <c r="F281" s="128">
        <f t="shared" si="13"/>
        <v>0</v>
      </c>
      <c r="G281" s="53"/>
      <c r="H281" s="58"/>
      <c r="I281" s="51"/>
      <c r="J281" s="51"/>
      <c r="K281" s="55"/>
      <c r="L281" s="128">
        <f t="shared" si="14"/>
        <v>0</v>
      </c>
    </row>
    <row r="282" spans="1:12" ht="15.75" hidden="1" thickBot="1">
      <c r="A282" s="49"/>
      <c r="B282" s="50"/>
      <c r="C282" s="51"/>
      <c r="D282" s="52"/>
      <c r="E282" s="57"/>
      <c r="F282" s="128">
        <f t="shared" si="13"/>
        <v>0</v>
      </c>
      <c r="G282" s="53"/>
      <c r="H282" s="58"/>
      <c r="I282" s="51"/>
      <c r="J282" s="51"/>
      <c r="K282" s="55"/>
      <c r="L282" s="128">
        <f t="shared" si="14"/>
        <v>0</v>
      </c>
    </row>
    <row r="283" spans="1:12" ht="15.75" hidden="1" thickBot="1">
      <c r="A283" s="49"/>
      <c r="B283" s="50"/>
      <c r="C283" s="51"/>
      <c r="D283" s="52"/>
      <c r="E283" s="57"/>
      <c r="F283" s="128">
        <f t="shared" si="13"/>
        <v>0</v>
      </c>
      <c r="G283" s="53"/>
      <c r="H283" s="58"/>
      <c r="I283" s="51"/>
      <c r="J283" s="51"/>
      <c r="K283" s="55"/>
      <c r="L283" s="128">
        <f t="shared" si="14"/>
        <v>0</v>
      </c>
    </row>
    <row r="284" spans="1:12" ht="15.75" hidden="1" thickBot="1">
      <c r="A284" s="49"/>
      <c r="B284" s="50"/>
      <c r="C284" s="51"/>
      <c r="D284" s="52"/>
      <c r="E284" s="57"/>
      <c r="F284" s="128">
        <f t="shared" si="13"/>
        <v>0</v>
      </c>
      <c r="G284" s="53"/>
      <c r="H284" s="58"/>
      <c r="I284" s="51"/>
      <c r="J284" s="51"/>
      <c r="K284" s="55"/>
      <c r="L284" s="128">
        <f t="shared" si="14"/>
        <v>0</v>
      </c>
    </row>
    <row r="285" spans="1:12" ht="15.75" hidden="1" thickBot="1">
      <c r="A285" s="49"/>
      <c r="B285" s="50"/>
      <c r="C285" s="51"/>
      <c r="D285" s="52"/>
      <c r="E285" s="57"/>
      <c r="F285" s="128">
        <f t="shared" si="13"/>
        <v>0</v>
      </c>
      <c r="G285" s="53"/>
      <c r="H285" s="58"/>
      <c r="I285" s="51"/>
      <c r="J285" s="51"/>
      <c r="K285" s="55"/>
      <c r="L285" s="128">
        <f t="shared" si="14"/>
        <v>0</v>
      </c>
    </row>
    <row r="286" spans="1:12" ht="15.75" hidden="1" thickBot="1">
      <c r="A286" s="49"/>
      <c r="B286" s="50"/>
      <c r="C286" s="51"/>
      <c r="D286" s="52"/>
      <c r="E286" s="57"/>
      <c r="F286" s="128">
        <f t="shared" si="13"/>
        <v>0</v>
      </c>
      <c r="G286" s="53"/>
      <c r="H286" s="58"/>
      <c r="I286" s="51"/>
      <c r="J286" s="51"/>
      <c r="K286" s="55"/>
      <c r="L286" s="128">
        <f t="shared" si="14"/>
        <v>0</v>
      </c>
    </row>
    <row r="287" spans="1:12" ht="15.75" hidden="1" thickBot="1">
      <c r="A287" s="49"/>
      <c r="B287" s="50"/>
      <c r="C287" s="51"/>
      <c r="D287" s="52"/>
      <c r="E287" s="57"/>
      <c r="F287" s="128">
        <f t="shared" si="13"/>
        <v>0</v>
      </c>
      <c r="G287" s="53"/>
      <c r="H287" s="58"/>
      <c r="I287" s="51"/>
      <c r="J287" s="51"/>
      <c r="K287" s="55"/>
      <c r="L287" s="128">
        <f t="shared" si="14"/>
        <v>0</v>
      </c>
    </row>
    <row r="288" spans="1:12" ht="15.75" hidden="1" thickBot="1">
      <c r="A288" s="49"/>
      <c r="B288" s="50"/>
      <c r="C288" s="51"/>
      <c r="D288" s="52"/>
      <c r="E288" s="57"/>
      <c r="F288" s="128">
        <f t="shared" si="13"/>
        <v>0</v>
      </c>
      <c r="G288" s="53"/>
      <c r="H288" s="58"/>
      <c r="I288" s="51"/>
      <c r="J288" s="51"/>
      <c r="K288" s="55"/>
      <c r="L288" s="128">
        <f t="shared" si="14"/>
        <v>0</v>
      </c>
    </row>
    <row r="289" spans="1:12" ht="15.75" hidden="1" thickBot="1">
      <c r="A289" s="49"/>
      <c r="B289" s="50"/>
      <c r="C289" s="51"/>
      <c r="D289" s="52"/>
      <c r="E289" s="57"/>
      <c r="F289" s="128">
        <f t="shared" si="13"/>
        <v>0</v>
      </c>
      <c r="G289" s="53"/>
      <c r="H289" s="58"/>
      <c r="I289" s="51"/>
      <c r="J289" s="51"/>
      <c r="K289" s="55"/>
      <c r="L289" s="128">
        <f t="shared" si="14"/>
        <v>0</v>
      </c>
    </row>
    <row r="290" spans="1:12" ht="15.75" hidden="1" thickBot="1">
      <c r="A290" s="49"/>
      <c r="B290" s="50"/>
      <c r="C290" s="51"/>
      <c r="D290" s="52"/>
      <c r="E290" s="57"/>
      <c r="F290" s="128">
        <f t="shared" si="13"/>
        <v>0</v>
      </c>
      <c r="G290" s="53"/>
      <c r="H290" s="58"/>
      <c r="I290" s="51"/>
      <c r="J290" s="51"/>
      <c r="K290" s="55"/>
      <c r="L290" s="128">
        <f t="shared" si="14"/>
        <v>0</v>
      </c>
    </row>
    <row r="291" spans="1:12" ht="15.75" hidden="1" thickBot="1">
      <c r="A291" s="49"/>
      <c r="B291" s="50"/>
      <c r="C291" s="51"/>
      <c r="D291" s="52"/>
      <c r="E291" s="57"/>
      <c r="F291" s="128">
        <f t="shared" si="13"/>
        <v>0</v>
      </c>
      <c r="G291" s="53"/>
      <c r="H291" s="58"/>
      <c r="I291" s="51"/>
      <c r="J291" s="51"/>
      <c r="K291" s="55"/>
      <c r="L291" s="128">
        <f t="shared" si="14"/>
        <v>0</v>
      </c>
    </row>
    <row r="292" spans="1:12" ht="15.75" hidden="1" thickBot="1">
      <c r="A292" s="49"/>
      <c r="B292" s="50"/>
      <c r="C292" s="51"/>
      <c r="D292" s="52"/>
      <c r="E292" s="57"/>
      <c r="F292" s="128">
        <f t="shared" si="13"/>
        <v>0</v>
      </c>
      <c r="G292" s="53"/>
      <c r="H292" s="58"/>
      <c r="I292" s="51"/>
      <c r="J292" s="51"/>
      <c r="K292" s="55"/>
      <c r="L292" s="128">
        <f t="shared" si="14"/>
        <v>0</v>
      </c>
    </row>
    <row r="293" spans="1:12" ht="15.75" hidden="1" thickBot="1">
      <c r="A293" s="49"/>
      <c r="B293" s="50"/>
      <c r="C293" s="51"/>
      <c r="D293" s="52"/>
      <c r="E293" s="57"/>
      <c r="F293" s="128">
        <f t="shared" si="13"/>
        <v>0</v>
      </c>
      <c r="G293" s="53"/>
      <c r="H293" s="58"/>
      <c r="I293" s="51"/>
      <c r="J293" s="51"/>
      <c r="K293" s="55"/>
      <c r="L293" s="128">
        <f t="shared" si="14"/>
        <v>0</v>
      </c>
    </row>
    <row r="294" spans="1:12" ht="15.75" hidden="1" thickBot="1">
      <c r="A294" s="49"/>
      <c r="B294" s="50"/>
      <c r="C294" s="51"/>
      <c r="D294" s="52"/>
      <c r="E294" s="57"/>
      <c r="F294" s="128">
        <f t="shared" si="13"/>
        <v>0</v>
      </c>
      <c r="G294" s="53"/>
      <c r="H294" s="58"/>
      <c r="I294" s="51"/>
      <c r="J294" s="51"/>
      <c r="K294" s="55"/>
      <c r="L294" s="128">
        <f t="shared" si="14"/>
        <v>0</v>
      </c>
    </row>
    <row r="295" spans="1:12" ht="15.75" hidden="1" thickBot="1">
      <c r="A295" s="49"/>
      <c r="B295" s="50"/>
      <c r="C295" s="51"/>
      <c r="D295" s="52"/>
      <c r="E295" s="57"/>
      <c r="F295" s="128">
        <f t="shared" si="13"/>
        <v>0</v>
      </c>
      <c r="G295" s="53"/>
      <c r="H295" s="58"/>
      <c r="I295" s="51"/>
      <c r="J295" s="51"/>
      <c r="K295" s="55"/>
      <c r="L295" s="128">
        <f t="shared" si="14"/>
        <v>0</v>
      </c>
    </row>
    <row r="296" spans="1:12" ht="15.75" hidden="1" thickBot="1">
      <c r="A296" s="49"/>
      <c r="B296" s="50"/>
      <c r="C296" s="51"/>
      <c r="D296" s="52"/>
      <c r="E296" s="57"/>
      <c r="F296" s="128">
        <f t="shared" si="13"/>
        <v>0</v>
      </c>
      <c r="G296" s="53"/>
      <c r="H296" s="58"/>
      <c r="I296" s="51"/>
      <c r="J296" s="51"/>
      <c r="K296" s="55"/>
      <c r="L296" s="128">
        <f t="shared" si="14"/>
        <v>0</v>
      </c>
    </row>
    <row r="297" spans="1:12" ht="15.75" hidden="1" thickBot="1">
      <c r="A297" s="49"/>
      <c r="B297" s="50"/>
      <c r="C297" s="51"/>
      <c r="D297" s="52"/>
      <c r="E297" s="57"/>
      <c r="F297" s="128">
        <f t="shared" si="13"/>
        <v>0</v>
      </c>
      <c r="G297" s="53"/>
      <c r="H297" s="58"/>
      <c r="I297" s="51"/>
      <c r="J297" s="51"/>
      <c r="K297" s="55"/>
      <c r="L297" s="128">
        <f t="shared" si="14"/>
        <v>0</v>
      </c>
    </row>
    <row r="298" spans="1:12" ht="15.75" hidden="1" thickBot="1">
      <c r="A298" s="49"/>
      <c r="B298" s="50"/>
      <c r="C298" s="51"/>
      <c r="D298" s="52"/>
      <c r="E298" s="57"/>
      <c r="F298" s="128">
        <f t="shared" si="13"/>
        <v>0</v>
      </c>
      <c r="G298" s="53"/>
      <c r="H298" s="58"/>
      <c r="I298" s="51"/>
      <c r="J298" s="51"/>
      <c r="K298" s="55"/>
      <c r="L298" s="128">
        <f t="shared" si="14"/>
        <v>0</v>
      </c>
    </row>
    <row r="299" spans="1:12" ht="15.75" hidden="1" thickBot="1">
      <c r="A299" s="49"/>
      <c r="B299" s="50"/>
      <c r="C299" s="51"/>
      <c r="D299" s="52"/>
      <c r="E299" s="57"/>
      <c r="F299" s="128">
        <f t="shared" si="13"/>
        <v>0</v>
      </c>
      <c r="G299" s="53"/>
      <c r="H299" s="58"/>
      <c r="I299" s="51"/>
      <c r="J299" s="51"/>
      <c r="K299" s="55"/>
      <c r="L299" s="128">
        <f t="shared" si="14"/>
        <v>0</v>
      </c>
    </row>
    <row r="300" spans="1:12" ht="15.75" hidden="1" thickBot="1">
      <c r="A300" s="49"/>
      <c r="B300" s="50"/>
      <c r="C300" s="51"/>
      <c r="D300" s="52"/>
      <c r="E300" s="57"/>
      <c r="F300" s="128">
        <f t="shared" si="13"/>
        <v>0</v>
      </c>
      <c r="G300" s="53"/>
      <c r="H300" s="58"/>
      <c r="I300" s="51"/>
      <c r="J300" s="51"/>
      <c r="K300" s="55"/>
      <c r="L300" s="128">
        <f t="shared" si="14"/>
        <v>0</v>
      </c>
    </row>
    <row r="301" spans="1:12" ht="15.75" hidden="1" thickBot="1">
      <c r="A301" s="49"/>
      <c r="B301" s="50"/>
      <c r="C301" s="51"/>
      <c r="D301" s="52"/>
      <c r="E301" s="57"/>
      <c r="F301" s="128">
        <f t="shared" si="13"/>
        <v>0</v>
      </c>
      <c r="G301" s="53"/>
      <c r="H301" s="58"/>
      <c r="I301" s="51"/>
      <c r="J301" s="51"/>
      <c r="K301" s="55"/>
      <c r="L301" s="128">
        <f t="shared" si="14"/>
        <v>0</v>
      </c>
    </row>
    <row r="302" spans="1:12" ht="15.75" hidden="1" thickBot="1">
      <c r="A302" s="49"/>
      <c r="B302" s="50"/>
      <c r="C302" s="51"/>
      <c r="D302" s="52"/>
      <c r="E302" s="57"/>
      <c r="F302" s="128">
        <f t="shared" si="13"/>
        <v>0</v>
      </c>
      <c r="G302" s="53"/>
      <c r="H302" s="58"/>
      <c r="I302" s="51"/>
      <c r="J302" s="51"/>
      <c r="K302" s="55"/>
      <c r="L302" s="128">
        <f t="shared" si="14"/>
        <v>0</v>
      </c>
    </row>
    <row r="303" spans="1:12" ht="15.75" hidden="1" thickBot="1">
      <c r="A303" s="49"/>
      <c r="B303" s="50"/>
      <c r="C303" s="51"/>
      <c r="D303" s="52"/>
      <c r="E303" s="57"/>
      <c r="F303" s="128">
        <f t="shared" si="13"/>
        <v>0</v>
      </c>
      <c r="G303" s="53"/>
      <c r="H303" s="58"/>
      <c r="I303" s="51"/>
      <c r="J303" s="51"/>
      <c r="K303" s="55"/>
      <c r="L303" s="128">
        <f t="shared" si="14"/>
        <v>0</v>
      </c>
    </row>
    <row r="304" spans="1:12" ht="15.75" hidden="1" thickBot="1">
      <c r="A304" s="49"/>
      <c r="B304" s="50"/>
      <c r="C304" s="51"/>
      <c r="D304" s="52"/>
      <c r="E304" s="57"/>
      <c r="F304" s="128">
        <f t="shared" ref="F304:F367" si="15">C304+D304</f>
        <v>0</v>
      </c>
      <c r="G304" s="53"/>
      <c r="H304" s="58"/>
      <c r="I304" s="51"/>
      <c r="J304" s="51"/>
      <c r="K304" s="55"/>
      <c r="L304" s="128">
        <f t="shared" si="14"/>
        <v>0</v>
      </c>
    </row>
    <row r="305" spans="1:12" ht="15.75" hidden="1" thickBot="1">
      <c r="A305" s="49"/>
      <c r="B305" s="50"/>
      <c r="C305" s="51"/>
      <c r="D305" s="55"/>
      <c r="E305" s="57"/>
      <c r="F305" s="128">
        <f t="shared" si="15"/>
        <v>0</v>
      </c>
      <c r="G305" s="53"/>
      <c r="H305" s="58"/>
      <c r="I305" s="51"/>
      <c r="J305" s="51"/>
      <c r="K305" s="55"/>
      <c r="L305" s="128">
        <f t="shared" si="14"/>
        <v>0</v>
      </c>
    </row>
    <row r="306" spans="1:12" ht="15.75" hidden="1" thickBot="1">
      <c r="A306" s="49"/>
      <c r="B306" s="50"/>
      <c r="C306" s="51"/>
      <c r="D306" s="52"/>
      <c r="E306" s="57"/>
      <c r="F306" s="128">
        <f t="shared" si="15"/>
        <v>0</v>
      </c>
      <c r="G306" s="53"/>
      <c r="H306" s="58"/>
      <c r="I306" s="51"/>
      <c r="J306" s="51"/>
      <c r="K306" s="55"/>
      <c r="L306" s="128">
        <f t="shared" si="14"/>
        <v>0</v>
      </c>
    </row>
    <row r="307" spans="1:12" ht="15.75" hidden="1" thickBot="1">
      <c r="A307" s="49"/>
      <c r="B307" s="50"/>
      <c r="C307" s="51"/>
      <c r="D307" s="52"/>
      <c r="E307" s="57"/>
      <c r="F307" s="128">
        <f t="shared" si="15"/>
        <v>0</v>
      </c>
      <c r="G307" s="53"/>
      <c r="H307" s="58"/>
      <c r="I307" s="51"/>
      <c r="J307" s="51"/>
      <c r="K307" s="55"/>
      <c r="L307" s="128">
        <f t="shared" si="14"/>
        <v>0</v>
      </c>
    </row>
    <row r="308" spans="1:12" ht="15.75" hidden="1" thickBot="1">
      <c r="A308" s="49"/>
      <c r="B308" s="50"/>
      <c r="C308" s="51"/>
      <c r="D308" s="52"/>
      <c r="E308" s="57"/>
      <c r="F308" s="128">
        <f t="shared" si="15"/>
        <v>0</v>
      </c>
      <c r="G308" s="53"/>
      <c r="H308" s="58"/>
      <c r="I308" s="51"/>
      <c r="J308" s="51"/>
      <c r="K308" s="55"/>
      <c r="L308" s="128">
        <f t="shared" si="14"/>
        <v>0</v>
      </c>
    </row>
    <row r="309" spans="1:12" ht="15.75" hidden="1" thickBot="1">
      <c r="A309" s="49"/>
      <c r="B309" s="50"/>
      <c r="C309" s="51"/>
      <c r="D309" s="52"/>
      <c r="E309" s="57"/>
      <c r="F309" s="128">
        <f t="shared" si="15"/>
        <v>0</v>
      </c>
      <c r="G309" s="53"/>
      <c r="H309" s="58"/>
      <c r="I309" s="51"/>
      <c r="J309" s="51"/>
      <c r="K309" s="55"/>
      <c r="L309" s="128">
        <f t="shared" si="14"/>
        <v>0</v>
      </c>
    </row>
    <row r="310" spans="1:12" ht="15.75" hidden="1" thickBot="1">
      <c r="A310" s="49"/>
      <c r="B310" s="50"/>
      <c r="C310" s="51"/>
      <c r="D310" s="52"/>
      <c r="E310" s="57"/>
      <c r="F310" s="128">
        <f t="shared" si="15"/>
        <v>0</v>
      </c>
      <c r="G310" s="53"/>
      <c r="H310" s="58"/>
      <c r="I310" s="51"/>
      <c r="J310" s="51"/>
      <c r="K310" s="55"/>
      <c r="L310" s="128">
        <f t="shared" si="14"/>
        <v>0</v>
      </c>
    </row>
    <row r="311" spans="1:12" ht="15.75" hidden="1" thickBot="1">
      <c r="A311" s="49"/>
      <c r="B311" s="50"/>
      <c r="C311" s="51"/>
      <c r="D311" s="52"/>
      <c r="E311" s="57"/>
      <c r="F311" s="128">
        <f t="shared" si="15"/>
        <v>0</v>
      </c>
      <c r="G311" s="53"/>
      <c r="H311" s="58"/>
      <c r="I311" s="51"/>
      <c r="J311" s="51"/>
      <c r="K311" s="55"/>
      <c r="L311" s="128">
        <f t="shared" si="14"/>
        <v>0</v>
      </c>
    </row>
    <row r="312" spans="1:12" ht="15.75" hidden="1" thickBot="1">
      <c r="A312" s="49"/>
      <c r="B312" s="50"/>
      <c r="C312" s="51"/>
      <c r="D312" s="52"/>
      <c r="E312" s="57"/>
      <c r="F312" s="128">
        <f t="shared" si="15"/>
        <v>0</v>
      </c>
      <c r="G312" s="53"/>
      <c r="H312" s="58"/>
      <c r="I312" s="51"/>
      <c r="J312" s="51"/>
      <c r="K312" s="55"/>
      <c r="L312" s="128">
        <f t="shared" si="14"/>
        <v>0</v>
      </c>
    </row>
    <row r="313" spans="1:12" ht="15.75" hidden="1" thickBot="1">
      <c r="A313" s="49"/>
      <c r="B313" s="50"/>
      <c r="C313" s="51"/>
      <c r="D313" s="52"/>
      <c r="E313" s="57"/>
      <c r="F313" s="128">
        <f t="shared" si="15"/>
        <v>0</v>
      </c>
      <c r="G313" s="53"/>
      <c r="H313" s="58"/>
      <c r="I313" s="51"/>
      <c r="J313" s="51"/>
      <c r="K313" s="55"/>
      <c r="L313" s="128">
        <f t="shared" si="14"/>
        <v>0</v>
      </c>
    </row>
    <row r="314" spans="1:12" ht="15.75" hidden="1" thickBot="1">
      <c r="A314" s="49"/>
      <c r="B314" s="50"/>
      <c r="C314" s="51"/>
      <c r="D314" s="52"/>
      <c r="E314" s="57"/>
      <c r="F314" s="128">
        <f t="shared" si="15"/>
        <v>0</v>
      </c>
      <c r="G314" s="53"/>
      <c r="H314" s="58"/>
      <c r="I314" s="51"/>
      <c r="J314" s="51"/>
      <c r="K314" s="55"/>
      <c r="L314" s="128">
        <f t="shared" si="14"/>
        <v>0</v>
      </c>
    </row>
    <row r="315" spans="1:12" ht="15.75" hidden="1" thickBot="1">
      <c r="A315" s="49"/>
      <c r="B315" s="50"/>
      <c r="C315" s="51"/>
      <c r="D315" s="52"/>
      <c r="E315" s="57"/>
      <c r="F315" s="128">
        <f t="shared" si="15"/>
        <v>0</v>
      </c>
      <c r="G315" s="53"/>
      <c r="H315" s="58"/>
      <c r="I315" s="51"/>
      <c r="J315" s="51"/>
      <c r="K315" s="55"/>
      <c r="L315" s="128">
        <f t="shared" si="14"/>
        <v>0</v>
      </c>
    </row>
    <row r="316" spans="1:12" ht="15.75" hidden="1" thickBot="1">
      <c r="A316" s="49"/>
      <c r="B316" s="50"/>
      <c r="C316" s="51"/>
      <c r="D316" s="52"/>
      <c r="E316" s="57"/>
      <c r="F316" s="128">
        <f t="shared" si="15"/>
        <v>0</v>
      </c>
      <c r="G316" s="53"/>
      <c r="H316" s="58"/>
      <c r="I316" s="51"/>
      <c r="J316" s="51"/>
      <c r="K316" s="55"/>
      <c r="L316" s="128">
        <f t="shared" si="14"/>
        <v>0</v>
      </c>
    </row>
    <row r="317" spans="1:12" ht="15.75" hidden="1" thickBot="1">
      <c r="A317" s="49"/>
      <c r="B317" s="50"/>
      <c r="C317" s="51"/>
      <c r="D317" s="52"/>
      <c r="E317" s="57"/>
      <c r="F317" s="128">
        <f t="shared" si="15"/>
        <v>0</v>
      </c>
      <c r="G317" s="53"/>
      <c r="H317" s="58"/>
      <c r="I317" s="51"/>
      <c r="J317" s="51"/>
      <c r="K317" s="55"/>
      <c r="L317" s="128">
        <f t="shared" si="14"/>
        <v>0</v>
      </c>
    </row>
    <row r="318" spans="1:12" ht="15.75" hidden="1" thickBot="1">
      <c r="A318" s="49"/>
      <c r="B318" s="50"/>
      <c r="C318" s="51"/>
      <c r="D318" s="52"/>
      <c r="E318" s="57"/>
      <c r="F318" s="128">
        <f t="shared" si="15"/>
        <v>0</v>
      </c>
      <c r="G318" s="53"/>
      <c r="H318" s="58"/>
      <c r="I318" s="51"/>
      <c r="J318" s="51"/>
      <c r="K318" s="55"/>
      <c r="L318" s="128">
        <f t="shared" si="14"/>
        <v>0</v>
      </c>
    </row>
    <row r="319" spans="1:12" ht="15.75" hidden="1" thickBot="1">
      <c r="A319" s="49"/>
      <c r="B319" s="50"/>
      <c r="C319" s="51"/>
      <c r="D319" s="52"/>
      <c r="E319" s="57"/>
      <c r="F319" s="128">
        <f t="shared" si="15"/>
        <v>0</v>
      </c>
      <c r="G319" s="53"/>
      <c r="H319" s="58"/>
      <c r="I319" s="51"/>
      <c r="J319" s="51"/>
      <c r="K319" s="55"/>
      <c r="L319" s="128">
        <f t="shared" si="14"/>
        <v>0</v>
      </c>
    </row>
    <row r="320" spans="1:12" ht="15.75" hidden="1" thickBot="1">
      <c r="A320" s="49"/>
      <c r="B320" s="50"/>
      <c r="C320" s="51"/>
      <c r="D320" s="52"/>
      <c r="E320" s="57"/>
      <c r="F320" s="128">
        <f t="shared" si="15"/>
        <v>0</v>
      </c>
      <c r="G320" s="53"/>
      <c r="H320" s="58"/>
      <c r="I320" s="51"/>
      <c r="J320" s="51"/>
      <c r="K320" s="55"/>
      <c r="L320" s="128">
        <f t="shared" si="14"/>
        <v>0</v>
      </c>
    </row>
    <row r="321" spans="1:12" ht="15.75" hidden="1" thickBot="1">
      <c r="A321" s="49"/>
      <c r="B321" s="50"/>
      <c r="C321" s="51"/>
      <c r="D321" s="52"/>
      <c r="E321" s="57"/>
      <c r="F321" s="128">
        <f t="shared" si="15"/>
        <v>0</v>
      </c>
      <c r="G321" s="53"/>
      <c r="H321" s="58"/>
      <c r="I321" s="51"/>
      <c r="J321" s="51"/>
      <c r="K321" s="55"/>
      <c r="L321" s="128">
        <f t="shared" si="14"/>
        <v>0</v>
      </c>
    </row>
    <row r="322" spans="1:12" ht="15.75" hidden="1" thickBot="1">
      <c r="A322" s="49"/>
      <c r="B322" s="50"/>
      <c r="C322" s="51"/>
      <c r="D322" s="55"/>
      <c r="E322" s="57"/>
      <c r="F322" s="128">
        <f t="shared" si="15"/>
        <v>0</v>
      </c>
      <c r="G322" s="53"/>
      <c r="H322" s="58"/>
      <c r="I322" s="51"/>
      <c r="J322" s="51"/>
      <c r="K322" s="55"/>
      <c r="L322" s="128">
        <f t="shared" si="14"/>
        <v>0</v>
      </c>
    </row>
    <row r="323" spans="1:12" ht="15.75" hidden="1" thickBot="1">
      <c r="A323" s="49"/>
      <c r="B323" s="50"/>
      <c r="C323" s="51"/>
      <c r="D323" s="52"/>
      <c r="E323" s="57"/>
      <c r="F323" s="128">
        <f t="shared" si="15"/>
        <v>0</v>
      </c>
      <c r="G323" s="53"/>
      <c r="H323" s="58"/>
      <c r="I323" s="51"/>
      <c r="J323" s="51"/>
      <c r="K323" s="55"/>
      <c r="L323" s="128">
        <f t="shared" si="14"/>
        <v>0</v>
      </c>
    </row>
    <row r="324" spans="1:12" ht="15.75" hidden="1" thickBot="1">
      <c r="A324" s="49"/>
      <c r="B324" s="50"/>
      <c r="C324" s="51"/>
      <c r="D324" s="52"/>
      <c r="E324" s="57"/>
      <c r="F324" s="128">
        <f t="shared" si="15"/>
        <v>0</v>
      </c>
      <c r="G324" s="53"/>
      <c r="H324" s="58"/>
      <c r="I324" s="51"/>
      <c r="J324" s="51"/>
      <c r="K324" s="55"/>
      <c r="L324" s="128">
        <f t="shared" si="14"/>
        <v>0</v>
      </c>
    </row>
    <row r="325" spans="1:12" ht="15.75" hidden="1" thickBot="1">
      <c r="A325" s="49"/>
      <c r="B325" s="50"/>
      <c r="C325" s="51"/>
      <c r="D325" s="52"/>
      <c r="E325" s="57"/>
      <c r="F325" s="128">
        <f t="shared" si="15"/>
        <v>0</v>
      </c>
      <c r="G325" s="53"/>
      <c r="H325" s="58"/>
      <c r="I325" s="51"/>
      <c r="J325" s="51"/>
      <c r="K325" s="55"/>
      <c r="L325" s="128">
        <f t="shared" si="14"/>
        <v>0</v>
      </c>
    </row>
    <row r="326" spans="1:12" ht="15.75" hidden="1" thickBot="1">
      <c r="A326" s="49"/>
      <c r="B326" s="50"/>
      <c r="C326" s="51"/>
      <c r="D326" s="52"/>
      <c r="E326" s="57"/>
      <c r="F326" s="128">
        <f t="shared" si="15"/>
        <v>0</v>
      </c>
      <c r="G326" s="53"/>
      <c r="H326" s="58"/>
      <c r="I326" s="51"/>
      <c r="J326" s="51"/>
      <c r="K326" s="55"/>
      <c r="L326" s="128">
        <f t="shared" si="14"/>
        <v>0</v>
      </c>
    </row>
    <row r="327" spans="1:12" ht="15.75" hidden="1" thickBot="1">
      <c r="A327" s="49"/>
      <c r="B327" s="50"/>
      <c r="C327" s="51"/>
      <c r="D327" s="52"/>
      <c r="E327" s="57"/>
      <c r="F327" s="128">
        <f t="shared" si="15"/>
        <v>0</v>
      </c>
      <c r="G327" s="53"/>
      <c r="H327" s="58"/>
      <c r="I327" s="51"/>
      <c r="J327" s="51"/>
      <c r="K327" s="55"/>
      <c r="L327" s="128">
        <f t="shared" si="14"/>
        <v>0</v>
      </c>
    </row>
    <row r="328" spans="1:12" ht="15.75" hidden="1" thickBot="1">
      <c r="A328" s="49"/>
      <c r="B328" s="50"/>
      <c r="C328" s="51"/>
      <c r="D328" s="52"/>
      <c r="E328" s="57"/>
      <c r="F328" s="128">
        <f t="shared" si="15"/>
        <v>0</v>
      </c>
      <c r="G328" s="53"/>
      <c r="H328" s="58"/>
      <c r="I328" s="51"/>
      <c r="J328" s="51"/>
      <c r="K328" s="55"/>
      <c r="L328" s="128">
        <f t="shared" si="14"/>
        <v>0</v>
      </c>
    </row>
    <row r="329" spans="1:12" ht="15.75" hidden="1" thickBot="1">
      <c r="A329" s="49"/>
      <c r="B329" s="50"/>
      <c r="C329" s="51"/>
      <c r="D329" s="52"/>
      <c r="E329" s="57"/>
      <c r="F329" s="128">
        <f t="shared" si="15"/>
        <v>0</v>
      </c>
      <c r="G329" s="53"/>
      <c r="H329" s="58"/>
      <c r="I329" s="51"/>
      <c r="J329" s="51"/>
      <c r="K329" s="55"/>
      <c r="L329" s="128">
        <f t="shared" si="14"/>
        <v>0</v>
      </c>
    </row>
    <row r="330" spans="1:12" ht="15.75" hidden="1" thickBot="1">
      <c r="A330" s="49"/>
      <c r="B330" s="50"/>
      <c r="C330" s="51"/>
      <c r="D330" s="52"/>
      <c r="E330" s="57"/>
      <c r="F330" s="128">
        <f t="shared" si="15"/>
        <v>0</v>
      </c>
      <c r="G330" s="53"/>
      <c r="H330" s="58"/>
      <c r="I330" s="51"/>
      <c r="J330" s="51"/>
      <c r="K330" s="55"/>
      <c r="L330" s="128">
        <f t="shared" si="14"/>
        <v>0</v>
      </c>
    </row>
    <row r="331" spans="1:12" ht="15.75" hidden="1" thickBot="1">
      <c r="A331" s="49"/>
      <c r="B331" s="50"/>
      <c r="C331" s="51"/>
      <c r="D331" s="52"/>
      <c r="E331" s="57"/>
      <c r="F331" s="128">
        <f t="shared" si="15"/>
        <v>0</v>
      </c>
      <c r="G331" s="53"/>
      <c r="H331" s="58"/>
      <c r="I331" s="51"/>
      <c r="J331" s="51"/>
      <c r="K331" s="55"/>
      <c r="L331" s="128">
        <f t="shared" si="14"/>
        <v>0</v>
      </c>
    </row>
    <row r="332" spans="1:12" ht="15.75" hidden="1" thickBot="1">
      <c r="A332" s="49"/>
      <c r="B332" s="50"/>
      <c r="C332" s="51"/>
      <c r="D332" s="52"/>
      <c r="E332" s="57"/>
      <c r="F332" s="128">
        <f t="shared" si="15"/>
        <v>0</v>
      </c>
      <c r="G332" s="53"/>
      <c r="H332" s="58"/>
      <c r="I332" s="51"/>
      <c r="J332" s="51"/>
      <c r="K332" s="55"/>
      <c r="L332" s="128">
        <f t="shared" si="14"/>
        <v>0</v>
      </c>
    </row>
    <row r="333" spans="1:12" ht="15.75" hidden="1" thickBot="1">
      <c r="A333" s="49"/>
      <c r="B333" s="50"/>
      <c r="C333" s="51"/>
      <c r="D333" s="52"/>
      <c r="E333" s="57"/>
      <c r="F333" s="128">
        <f t="shared" si="15"/>
        <v>0</v>
      </c>
      <c r="G333" s="53"/>
      <c r="H333" s="58"/>
      <c r="I333" s="51"/>
      <c r="J333" s="51"/>
      <c r="K333" s="55"/>
      <c r="L333" s="128">
        <f t="shared" si="14"/>
        <v>0</v>
      </c>
    </row>
    <row r="334" spans="1:12" ht="15.75" hidden="1" thickBot="1">
      <c r="A334" s="49"/>
      <c r="B334" s="50"/>
      <c r="C334" s="51"/>
      <c r="D334" s="52"/>
      <c r="E334" s="57"/>
      <c r="F334" s="128">
        <f t="shared" si="15"/>
        <v>0</v>
      </c>
      <c r="G334" s="53"/>
      <c r="H334" s="58"/>
      <c r="I334" s="51"/>
      <c r="J334" s="51"/>
      <c r="K334" s="55"/>
      <c r="L334" s="128">
        <f t="shared" si="14"/>
        <v>0</v>
      </c>
    </row>
    <row r="335" spans="1:12" ht="15.75" hidden="1" thickBot="1">
      <c r="A335" s="49"/>
      <c r="B335" s="50"/>
      <c r="C335" s="51"/>
      <c r="D335" s="52"/>
      <c r="E335" s="57"/>
      <c r="F335" s="128">
        <f t="shared" si="15"/>
        <v>0</v>
      </c>
      <c r="G335" s="53"/>
      <c r="H335" s="58"/>
      <c r="I335" s="51"/>
      <c r="J335" s="51"/>
      <c r="K335" s="55"/>
      <c r="L335" s="128">
        <f t="shared" si="14"/>
        <v>0</v>
      </c>
    </row>
    <row r="336" spans="1:12" ht="15.75" hidden="1" thickBot="1">
      <c r="A336" s="49"/>
      <c r="B336" s="50"/>
      <c r="C336" s="51"/>
      <c r="D336" s="52"/>
      <c r="E336" s="57"/>
      <c r="F336" s="128">
        <f t="shared" si="15"/>
        <v>0</v>
      </c>
      <c r="G336" s="53"/>
      <c r="H336" s="58"/>
      <c r="I336" s="51"/>
      <c r="J336" s="51"/>
      <c r="K336" s="55"/>
      <c r="L336" s="128">
        <f t="shared" ref="L336:L399" si="16">H336+I336+J336</f>
        <v>0</v>
      </c>
    </row>
    <row r="337" spans="1:12" ht="15.75" hidden="1" thickBot="1">
      <c r="A337" s="49"/>
      <c r="B337" s="50"/>
      <c r="C337" s="51"/>
      <c r="D337" s="52"/>
      <c r="E337" s="57"/>
      <c r="F337" s="128">
        <f t="shared" si="15"/>
        <v>0</v>
      </c>
      <c r="G337" s="53"/>
      <c r="H337" s="58"/>
      <c r="I337" s="51"/>
      <c r="J337" s="51"/>
      <c r="K337" s="55"/>
      <c r="L337" s="128">
        <f t="shared" si="16"/>
        <v>0</v>
      </c>
    </row>
    <row r="338" spans="1:12" ht="15.75" hidden="1" thickBot="1">
      <c r="A338" s="49"/>
      <c r="B338" s="50"/>
      <c r="C338" s="51"/>
      <c r="D338" s="52"/>
      <c r="E338" s="57"/>
      <c r="F338" s="128">
        <f t="shared" si="15"/>
        <v>0</v>
      </c>
      <c r="G338" s="53"/>
      <c r="H338" s="58"/>
      <c r="I338" s="51"/>
      <c r="J338" s="51"/>
      <c r="K338" s="55"/>
      <c r="L338" s="128">
        <f t="shared" si="16"/>
        <v>0</v>
      </c>
    </row>
    <row r="339" spans="1:12" ht="15.75" hidden="1" thickBot="1">
      <c r="A339" s="49"/>
      <c r="B339" s="50"/>
      <c r="C339" s="51"/>
      <c r="D339" s="52"/>
      <c r="E339" s="57"/>
      <c r="F339" s="128">
        <f t="shared" si="15"/>
        <v>0</v>
      </c>
      <c r="G339" s="53"/>
      <c r="H339" s="58"/>
      <c r="I339" s="51"/>
      <c r="J339" s="51"/>
      <c r="K339" s="55"/>
      <c r="L339" s="128">
        <f t="shared" si="16"/>
        <v>0</v>
      </c>
    </row>
    <row r="340" spans="1:12" ht="15.75" hidden="1" thickBot="1">
      <c r="A340" s="49"/>
      <c r="B340" s="50"/>
      <c r="C340" s="51"/>
      <c r="D340" s="52"/>
      <c r="E340" s="57"/>
      <c r="F340" s="128">
        <f t="shared" si="15"/>
        <v>0</v>
      </c>
      <c r="G340" s="53"/>
      <c r="H340" s="58"/>
      <c r="I340" s="51"/>
      <c r="J340" s="51"/>
      <c r="K340" s="55"/>
      <c r="L340" s="128">
        <f t="shared" si="16"/>
        <v>0</v>
      </c>
    </row>
    <row r="341" spans="1:12" ht="15.75" hidden="1" thickBot="1">
      <c r="A341" s="49"/>
      <c r="B341" s="50"/>
      <c r="C341" s="51"/>
      <c r="D341" s="52"/>
      <c r="E341" s="57"/>
      <c r="F341" s="128">
        <f t="shared" si="15"/>
        <v>0</v>
      </c>
      <c r="G341" s="53"/>
      <c r="H341" s="58"/>
      <c r="I341" s="51"/>
      <c r="J341" s="51"/>
      <c r="K341" s="55"/>
      <c r="L341" s="128">
        <f t="shared" si="16"/>
        <v>0</v>
      </c>
    </row>
    <row r="342" spans="1:12" ht="15.75" hidden="1" thickBot="1">
      <c r="A342" s="49"/>
      <c r="B342" s="50"/>
      <c r="C342" s="51"/>
      <c r="D342" s="52"/>
      <c r="E342" s="57"/>
      <c r="F342" s="128">
        <f t="shared" si="15"/>
        <v>0</v>
      </c>
      <c r="G342" s="53"/>
      <c r="H342" s="58"/>
      <c r="I342" s="51"/>
      <c r="J342" s="51"/>
      <c r="K342" s="55"/>
      <c r="L342" s="128">
        <f t="shared" si="16"/>
        <v>0</v>
      </c>
    </row>
    <row r="343" spans="1:12" ht="15.75" hidden="1" thickBot="1">
      <c r="A343" s="49"/>
      <c r="B343" s="50"/>
      <c r="C343" s="51"/>
      <c r="D343" s="52"/>
      <c r="E343" s="57"/>
      <c r="F343" s="128">
        <f t="shared" si="15"/>
        <v>0</v>
      </c>
      <c r="G343" s="53"/>
      <c r="H343" s="58"/>
      <c r="I343" s="51"/>
      <c r="J343" s="51"/>
      <c r="K343" s="55"/>
      <c r="L343" s="128">
        <f t="shared" si="16"/>
        <v>0</v>
      </c>
    </row>
    <row r="344" spans="1:12" ht="15.75" hidden="1" thickBot="1">
      <c r="A344" s="49"/>
      <c r="B344" s="50"/>
      <c r="C344" s="51"/>
      <c r="D344" s="52"/>
      <c r="E344" s="57"/>
      <c r="F344" s="128">
        <f t="shared" si="15"/>
        <v>0</v>
      </c>
      <c r="G344" s="53"/>
      <c r="H344" s="58"/>
      <c r="I344" s="51"/>
      <c r="J344" s="51"/>
      <c r="K344" s="55"/>
      <c r="L344" s="128">
        <f t="shared" si="16"/>
        <v>0</v>
      </c>
    </row>
    <row r="345" spans="1:12" ht="15.75" hidden="1" thickBot="1">
      <c r="A345" s="49"/>
      <c r="B345" s="50"/>
      <c r="C345" s="51"/>
      <c r="D345" s="52"/>
      <c r="E345" s="57"/>
      <c r="F345" s="128">
        <f t="shared" si="15"/>
        <v>0</v>
      </c>
      <c r="G345" s="53"/>
      <c r="H345" s="58"/>
      <c r="I345" s="51"/>
      <c r="J345" s="51"/>
      <c r="K345" s="55"/>
      <c r="L345" s="128">
        <f t="shared" si="16"/>
        <v>0</v>
      </c>
    </row>
    <row r="346" spans="1:12" ht="15.75" hidden="1" thickBot="1">
      <c r="A346" s="49"/>
      <c r="B346" s="50"/>
      <c r="C346" s="51"/>
      <c r="D346" s="52"/>
      <c r="E346" s="57"/>
      <c r="F346" s="128">
        <f t="shared" si="15"/>
        <v>0</v>
      </c>
      <c r="G346" s="53"/>
      <c r="H346" s="58"/>
      <c r="I346" s="51"/>
      <c r="J346" s="51"/>
      <c r="K346" s="55"/>
      <c r="L346" s="128">
        <f t="shared" si="16"/>
        <v>0</v>
      </c>
    </row>
    <row r="347" spans="1:12" ht="15.75" hidden="1" thickBot="1">
      <c r="A347" s="49"/>
      <c r="B347" s="50"/>
      <c r="C347" s="51"/>
      <c r="D347" s="52"/>
      <c r="E347" s="57"/>
      <c r="F347" s="128">
        <f t="shared" si="15"/>
        <v>0</v>
      </c>
      <c r="G347" s="53"/>
      <c r="H347" s="58"/>
      <c r="I347" s="51"/>
      <c r="J347" s="51"/>
      <c r="K347" s="55"/>
      <c r="L347" s="128">
        <f t="shared" si="16"/>
        <v>0</v>
      </c>
    </row>
    <row r="348" spans="1:12" ht="15.75" hidden="1" thickBot="1">
      <c r="A348" s="49"/>
      <c r="B348" s="50"/>
      <c r="C348" s="51"/>
      <c r="D348" s="52"/>
      <c r="E348" s="57"/>
      <c r="F348" s="128">
        <f t="shared" si="15"/>
        <v>0</v>
      </c>
      <c r="G348" s="53"/>
      <c r="H348" s="58"/>
      <c r="I348" s="51"/>
      <c r="J348" s="51"/>
      <c r="K348" s="55"/>
      <c r="L348" s="128">
        <f t="shared" si="16"/>
        <v>0</v>
      </c>
    </row>
    <row r="349" spans="1:12" ht="15.75" hidden="1" thickBot="1">
      <c r="A349" s="49"/>
      <c r="B349" s="50"/>
      <c r="C349" s="51"/>
      <c r="D349" s="52"/>
      <c r="E349" s="57"/>
      <c r="F349" s="128">
        <f t="shared" si="15"/>
        <v>0</v>
      </c>
      <c r="G349" s="53"/>
      <c r="H349" s="58"/>
      <c r="I349" s="51"/>
      <c r="J349" s="51"/>
      <c r="K349" s="55"/>
      <c r="L349" s="128">
        <f t="shared" si="16"/>
        <v>0</v>
      </c>
    </row>
    <row r="350" spans="1:12" ht="15.75" hidden="1" thickBot="1">
      <c r="A350" s="49"/>
      <c r="B350" s="50"/>
      <c r="C350" s="51"/>
      <c r="D350" s="52"/>
      <c r="E350" s="57"/>
      <c r="F350" s="128">
        <f t="shared" si="15"/>
        <v>0</v>
      </c>
      <c r="G350" s="53"/>
      <c r="H350" s="58"/>
      <c r="I350" s="51"/>
      <c r="J350" s="51"/>
      <c r="K350" s="55"/>
      <c r="L350" s="128">
        <f t="shared" si="16"/>
        <v>0</v>
      </c>
    </row>
    <row r="351" spans="1:12" ht="15.75" hidden="1" thickBot="1">
      <c r="A351" s="49"/>
      <c r="B351" s="50"/>
      <c r="C351" s="51"/>
      <c r="D351" s="52"/>
      <c r="E351" s="57"/>
      <c r="F351" s="128">
        <f t="shared" si="15"/>
        <v>0</v>
      </c>
      <c r="G351" s="53"/>
      <c r="H351" s="58"/>
      <c r="I351" s="51"/>
      <c r="J351" s="51"/>
      <c r="K351" s="55"/>
      <c r="L351" s="128">
        <f t="shared" si="16"/>
        <v>0</v>
      </c>
    </row>
    <row r="352" spans="1:12" ht="15.75" hidden="1" thickBot="1">
      <c r="A352" s="49"/>
      <c r="B352" s="50"/>
      <c r="C352" s="51"/>
      <c r="D352" s="52"/>
      <c r="E352" s="57"/>
      <c r="F352" s="128">
        <f t="shared" si="15"/>
        <v>0</v>
      </c>
      <c r="G352" s="53"/>
      <c r="H352" s="58"/>
      <c r="I352" s="51"/>
      <c r="J352" s="51"/>
      <c r="K352" s="55"/>
      <c r="L352" s="128">
        <f t="shared" si="16"/>
        <v>0</v>
      </c>
    </row>
    <row r="353" spans="1:12" ht="15.75" hidden="1" thickBot="1">
      <c r="A353" s="49"/>
      <c r="B353" s="50"/>
      <c r="C353" s="51"/>
      <c r="D353" s="52"/>
      <c r="E353" s="57"/>
      <c r="F353" s="128">
        <f t="shared" si="15"/>
        <v>0</v>
      </c>
      <c r="G353" s="53"/>
      <c r="H353" s="58"/>
      <c r="I353" s="51"/>
      <c r="J353" s="51"/>
      <c r="K353" s="55"/>
      <c r="L353" s="128">
        <f t="shared" si="16"/>
        <v>0</v>
      </c>
    </row>
    <row r="354" spans="1:12" ht="15.75" hidden="1" thickBot="1">
      <c r="A354" s="49"/>
      <c r="B354" s="50"/>
      <c r="C354" s="51"/>
      <c r="D354" s="52"/>
      <c r="E354" s="57"/>
      <c r="F354" s="128">
        <f t="shared" si="15"/>
        <v>0</v>
      </c>
      <c r="G354" s="53"/>
      <c r="H354" s="58"/>
      <c r="I354" s="51"/>
      <c r="J354" s="51"/>
      <c r="K354" s="55"/>
      <c r="L354" s="128">
        <f t="shared" si="16"/>
        <v>0</v>
      </c>
    </row>
    <row r="355" spans="1:12" ht="15.75" hidden="1" thickBot="1">
      <c r="A355" s="49"/>
      <c r="B355" s="50"/>
      <c r="C355" s="51"/>
      <c r="D355" s="52"/>
      <c r="E355" s="57"/>
      <c r="F355" s="128">
        <f t="shared" si="15"/>
        <v>0</v>
      </c>
      <c r="G355" s="53"/>
      <c r="H355" s="58"/>
      <c r="I355" s="51"/>
      <c r="J355" s="51"/>
      <c r="K355" s="55"/>
      <c r="L355" s="128">
        <f t="shared" si="16"/>
        <v>0</v>
      </c>
    </row>
    <row r="356" spans="1:12" ht="15.75" hidden="1" thickBot="1">
      <c r="A356" s="49"/>
      <c r="B356" s="50"/>
      <c r="C356" s="51"/>
      <c r="D356" s="52"/>
      <c r="E356" s="57"/>
      <c r="F356" s="128">
        <f t="shared" si="15"/>
        <v>0</v>
      </c>
      <c r="G356" s="53"/>
      <c r="H356" s="58"/>
      <c r="I356" s="51"/>
      <c r="J356" s="51"/>
      <c r="K356" s="55"/>
      <c r="L356" s="128">
        <f t="shared" si="16"/>
        <v>0</v>
      </c>
    </row>
    <row r="357" spans="1:12" ht="15.75" hidden="1" thickBot="1">
      <c r="A357" s="49"/>
      <c r="B357" s="50"/>
      <c r="C357" s="51"/>
      <c r="D357" s="52"/>
      <c r="E357" s="57"/>
      <c r="F357" s="128">
        <f t="shared" si="15"/>
        <v>0</v>
      </c>
      <c r="G357" s="53"/>
      <c r="H357" s="58"/>
      <c r="I357" s="51"/>
      <c r="J357" s="51"/>
      <c r="K357" s="55"/>
      <c r="L357" s="128">
        <f t="shared" si="16"/>
        <v>0</v>
      </c>
    </row>
    <row r="358" spans="1:12" ht="15.75" hidden="1" thickBot="1">
      <c r="A358" s="49"/>
      <c r="B358" s="50"/>
      <c r="C358" s="51"/>
      <c r="D358" s="52"/>
      <c r="E358" s="57"/>
      <c r="F358" s="128">
        <f t="shared" si="15"/>
        <v>0</v>
      </c>
      <c r="G358" s="53"/>
      <c r="H358" s="58"/>
      <c r="I358" s="51"/>
      <c r="J358" s="51"/>
      <c r="K358" s="55"/>
      <c r="L358" s="128">
        <f t="shared" si="16"/>
        <v>0</v>
      </c>
    </row>
    <row r="359" spans="1:12" ht="15.75" hidden="1" thickBot="1">
      <c r="A359" s="49"/>
      <c r="B359" s="50"/>
      <c r="C359" s="51"/>
      <c r="D359" s="52"/>
      <c r="E359" s="57"/>
      <c r="F359" s="128">
        <f t="shared" si="15"/>
        <v>0</v>
      </c>
      <c r="G359" s="53"/>
      <c r="H359" s="58"/>
      <c r="I359" s="51"/>
      <c r="J359" s="51"/>
      <c r="K359" s="55"/>
      <c r="L359" s="128">
        <f t="shared" si="16"/>
        <v>0</v>
      </c>
    </row>
    <row r="360" spans="1:12" ht="15.75" hidden="1" thickBot="1">
      <c r="A360" s="49"/>
      <c r="B360" s="50"/>
      <c r="C360" s="51"/>
      <c r="D360" s="52"/>
      <c r="E360" s="57"/>
      <c r="F360" s="128">
        <f t="shared" si="15"/>
        <v>0</v>
      </c>
      <c r="G360" s="53"/>
      <c r="H360" s="58"/>
      <c r="I360" s="51"/>
      <c r="J360" s="51"/>
      <c r="K360" s="55"/>
      <c r="L360" s="128">
        <f t="shared" si="16"/>
        <v>0</v>
      </c>
    </row>
    <row r="361" spans="1:12" ht="15.75" hidden="1" thickBot="1">
      <c r="A361" s="49"/>
      <c r="B361" s="50"/>
      <c r="C361" s="51"/>
      <c r="D361" s="52"/>
      <c r="E361" s="57"/>
      <c r="F361" s="128">
        <f t="shared" si="15"/>
        <v>0</v>
      </c>
      <c r="G361" s="53"/>
      <c r="H361" s="58"/>
      <c r="I361" s="51"/>
      <c r="J361" s="51"/>
      <c r="K361" s="55"/>
      <c r="L361" s="128">
        <f t="shared" si="16"/>
        <v>0</v>
      </c>
    </row>
    <row r="362" spans="1:12" ht="15.75" hidden="1" thickBot="1">
      <c r="A362" s="49"/>
      <c r="B362" s="50"/>
      <c r="C362" s="51"/>
      <c r="D362" s="52"/>
      <c r="E362" s="57"/>
      <c r="F362" s="128">
        <f t="shared" si="15"/>
        <v>0</v>
      </c>
      <c r="G362" s="53"/>
      <c r="H362" s="58"/>
      <c r="I362" s="51"/>
      <c r="J362" s="51"/>
      <c r="K362" s="55"/>
      <c r="L362" s="128">
        <f t="shared" si="16"/>
        <v>0</v>
      </c>
    </row>
    <row r="363" spans="1:12" ht="15.75" hidden="1" thickBot="1">
      <c r="A363" s="49"/>
      <c r="B363" s="50"/>
      <c r="C363" s="51"/>
      <c r="D363" s="52"/>
      <c r="E363" s="57"/>
      <c r="F363" s="128">
        <f t="shared" si="15"/>
        <v>0</v>
      </c>
      <c r="G363" s="53"/>
      <c r="H363" s="58"/>
      <c r="I363" s="51"/>
      <c r="J363" s="51"/>
      <c r="K363" s="55"/>
      <c r="L363" s="128">
        <f t="shared" si="16"/>
        <v>0</v>
      </c>
    </row>
    <row r="364" spans="1:12" ht="15.75" hidden="1" thickBot="1">
      <c r="A364" s="49"/>
      <c r="B364" s="50"/>
      <c r="C364" s="51"/>
      <c r="D364" s="52"/>
      <c r="E364" s="57"/>
      <c r="F364" s="128">
        <f t="shared" si="15"/>
        <v>0</v>
      </c>
      <c r="G364" s="53"/>
      <c r="H364" s="58"/>
      <c r="I364" s="51"/>
      <c r="J364" s="51"/>
      <c r="K364" s="55"/>
      <c r="L364" s="128">
        <f t="shared" si="16"/>
        <v>0</v>
      </c>
    </row>
    <row r="365" spans="1:12" ht="15.75" hidden="1" thickBot="1">
      <c r="A365" s="49"/>
      <c r="B365" s="50"/>
      <c r="C365" s="51"/>
      <c r="D365" s="52"/>
      <c r="E365" s="57"/>
      <c r="F365" s="128">
        <f t="shared" si="15"/>
        <v>0</v>
      </c>
      <c r="G365" s="53"/>
      <c r="H365" s="58"/>
      <c r="I365" s="51"/>
      <c r="J365" s="51"/>
      <c r="K365" s="55"/>
      <c r="L365" s="128">
        <f t="shared" si="16"/>
        <v>0</v>
      </c>
    </row>
    <row r="366" spans="1:12" ht="15.75" hidden="1" thickBot="1">
      <c r="A366" s="49"/>
      <c r="B366" s="50"/>
      <c r="C366" s="51"/>
      <c r="D366" s="52"/>
      <c r="E366" s="57"/>
      <c r="F366" s="128">
        <f t="shared" si="15"/>
        <v>0</v>
      </c>
      <c r="G366" s="53"/>
      <c r="H366" s="58"/>
      <c r="I366" s="51"/>
      <c r="J366" s="51"/>
      <c r="K366" s="55"/>
      <c r="L366" s="128">
        <f t="shared" si="16"/>
        <v>0</v>
      </c>
    </row>
    <row r="367" spans="1:12" ht="15.75" hidden="1" thickBot="1">
      <c r="A367" s="49"/>
      <c r="B367" s="50"/>
      <c r="C367" s="51"/>
      <c r="D367" s="52"/>
      <c r="E367" s="57"/>
      <c r="F367" s="128">
        <f t="shared" si="15"/>
        <v>0</v>
      </c>
      <c r="G367" s="53"/>
      <c r="H367" s="58"/>
      <c r="I367" s="51"/>
      <c r="J367" s="51"/>
      <c r="K367" s="55"/>
      <c r="L367" s="128">
        <f t="shared" si="16"/>
        <v>0</v>
      </c>
    </row>
    <row r="368" spans="1:12" ht="15.75" hidden="1" thickBot="1">
      <c r="A368" s="49"/>
      <c r="B368" s="50"/>
      <c r="C368" s="51"/>
      <c r="D368" s="52"/>
      <c r="E368" s="57"/>
      <c r="F368" s="128">
        <f t="shared" ref="F368:F404" si="17">C368+D368</f>
        <v>0</v>
      </c>
      <c r="G368" s="53"/>
      <c r="H368" s="58"/>
      <c r="I368" s="51"/>
      <c r="J368" s="51"/>
      <c r="K368" s="55"/>
      <c r="L368" s="128">
        <f t="shared" si="16"/>
        <v>0</v>
      </c>
    </row>
    <row r="369" spans="1:12" ht="15.75" hidden="1" thickBot="1">
      <c r="A369" s="49"/>
      <c r="B369" s="50"/>
      <c r="C369" s="51"/>
      <c r="D369" s="52"/>
      <c r="E369" s="57"/>
      <c r="F369" s="128">
        <f t="shared" si="17"/>
        <v>0</v>
      </c>
      <c r="G369" s="53"/>
      <c r="H369" s="58"/>
      <c r="I369" s="51"/>
      <c r="J369" s="51"/>
      <c r="K369" s="55"/>
      <c r="L369" s="128">
        <f t="shared" si="16"/>
        <v>0</v>
      </c>
    </row>
    <row r="370" spans="1:12" ht="15.75" hidden="1" thickBot="1">
      <c r="A370" s="49"/>
      <c r="B370" s="50"/>
      <c r="C370" s="51"/>
      <c r="D370" s="52"/>
      <c r="E370" s="57"/>
      <c r="F370" s="128">
        <f t="shared" si="17"/>
        <v>0</v>
      </c>
      <c r="G370" s="53"/>
      <c r="H370" s="58"/>
      <c r="I370" s="51"/>
      <c r="J370" s="51"/>
      <c r="K370" s="55"/>
      <c r="L370" s="128">
        <f t="shared" si="16"/>
        <v>0</v>
      </c>
    </row>
    <row r="371" spans="1:12" ht="15.75" hidden="1" thickBot="1">
      <c r="A371" s="49"/>
      <c r="B371" s="50"/>
      <c r="C371" s="51"/>
      <c r="D371" s="52"/>
      <c r="E371" s="57"/>
      <c r="F371" s="128">
        <f t="shared" si="17"/>
        <v>0</v>
      </c>
      <c r="G371" s="53"/>
      <c r="H371" s="58"/>
      <c r="I371" s="51"/>
      <c r="J371" s="51"/>
      <c r="K371" s="55"/>
      <c r="L371" s="128">
        <f t="shared" si="16"/>
        <v>0</v>
      </c>
    </row>
    <row r="372" spans="1:12" ht="15.75" hidden="1" thickBot="1">
      <c r="A372" s="49"/>
      <c r="B372" s="50"/>
      <c r="C372" s="51"/>
      <c r="D372" s="52"/>
      <c r="E372" s="57"/>
      <c r="F372" s="128">
        <f t="shared" si="17"/>
        <v>0</v>
      </c>
      <c r="G372" s="53"/>
      <c r="H372" s="58"/>
      <c r="I372" s="51"/>
      <c r="J372" s="51"/>
      <c r="K372" s="55"/>
      <c r="L372" s="128">
        <f t="shared" si="16"/>
        <v>0</v>
      </c>
    </row>
    <row r="373" spans="1:12" ht="15.75" hidden="1" thickBot="1">
      <c r="A373" s="49"/>
      <c r="B373" s="50"/>
      <c r="C373" s="51"/>
      <c r="D373" s="52"/>
      <c r="E373" s="57"/>
      <c r="F373" s="128">
        <f t="shared" si="17"/>
        <v>0</v>
      </c>
      <c r="G373" s="53"/>
      <c r="H373" s="58"/>
      <c r="I373" s="51"/>
      <c r="J373" s="51"/>
      <c r="K373" s="55"/>
      <c r="L373" s="128">
        <f t="shared" si="16"/>
        <v>0</v>
      </c>
    </row>
    <row r="374" spans="1:12" ht="15.75" hidden="1" thickBot="1">
      <c r="A374" s="49"/>
      <c r="B374" s="50"/>
      <c r="C374" s="51"/>
      <c r="D374" s="52"/>
      <c r="E374" s="57"/>
      <c r="F374" s="128">
        <f t="shared" si="17"/>
        <v>0</v>
      </c>
      <c r="G374" s="53"/>
      <c r="H374" s="58"/>
      <c r="I374" s="51"/>
      <c r="J374" s="51"/>
      <c r="K374" s="55"/>
      <c r="L374" s="128">
        <f t="shared" si="16"/>
        <v>0</v>
      </c>
    </row>
    <row r="375" spans="1:12" ht="15.75" hidden="1" thickBot="1">
      <c r="A375" s="49"/>
      <c r="B375" s="50"/>
      <c r="C375" s="51"/>
      <c r="D375" s="52"/>
      <c r="E375" s="57"/>
      <c r="F375" s="128">
        <f t="shared" si="17"/>
        <v>0</v>
      </c>
      <c r="G375" s="53"/>
      <c r="H375" s="58"/>
      <c r="I375" s="51"/>
      <c r="J375" s="51"/>
      <c r="K375" s="55"/>
      <c r="L375" s="128">
        <f t="shared" si="16"/>
        <v>0</v>
      </c>
    </row>
    <row r="376" spans="1:12" ht="15.75" hidden="1" thickBot="1">
      <c r="A376" s="49"/>
      <c r="B376" s="50"/>
      <c r="C376" s="51"/>
      <c r="D376" s="52"/>
      <c r="E376" s="57"/>
      <c r="F376" s="128">
        <f t="shared" si="17"/>
        <v>0</v>
      </c>
      <c r="G376" s="53"/>
      <c r="H376" s="58"/>
      <c r="I376" s="51"/>
      <c r="J376" s="51"/>
      <c r="K376" s="55"/>
      <c r="L376" s="128">
        <f t="shared" si="16"/>
        <v>0</v>
      </c>
    </row>
    <row r="377" spans="1:12" ht="15.75" hidden="1" thickBot="1">
      <c r="A377" s="49"/>
      <c r="B377" s="50"/>
      <c r="C377" s="51"/>
      <c r="D377" s="52"/>
      <c r="E377" s="57"/>
      <c r="F377" s="128">
        <f t="shared" si="17"/>
        <v>0</v>
      </c>
      <c r="G377" s="53"/>
      <c r="H377" s="58"/>
      <c r="I377" s="51"/>
      <c r="J377" s="51"/>
      <c r="K377" s="55"/>
      <c r="L377" s="128">
        <f t="shared" si="16"/>
        <v>0</v>
      </c>
    </row>
    <row r="378" spans="1:12" ht="15.75" hidden="1" thickBot="1">
      <c r="A378" s="49"/>
      <c r="B378" s="50"/>
      <c r="C378" s="51"/>
      <c r="D378" s="52"/>
      <c r="E378" s="57"/>
      <c r="F378" s="128">
        <f t="shared" si="17"/>
        <v>0</v>
      </c>
      <c r="G378" s="53"/>
      <c r="H378" s="58"/>
      <c r="I378" s="51"/>
      <c r="J378" s="51"/>
      <c r="K378" s="55"/>
      <c r="L378" s="128">
        <f t="shared" si="16"/>
        <v>0</v>
      </c>
    </row>
    <row r="379" spans="1:12" ht="15.75" hidden="1" thickBot="1">
      <c r="A379" s="49"/>
      <c r="B379" s="50"/>
      <c r="C379" s="51"/>
      <c r="D379" s="52"/>
      <c r="E379" s="57"/>
      <c r="F379" s="128">
        <f t="shared" si="17"/>
        <v>0</v>
      </c>
      <c r="G379" s="53"/>
      <c r="H379" s="58"/>
      <c r="I379" s="51"/>
      <c r="J379" s="51"/>
      <c r="K379" s="55"/>
      <c r="L379" s="128">
        <f t="shared" si="16"/>
        <v>0</v>
      </c>
    </row>
    <row r="380" spans="1:12" ht="15.75" hidden="1" thickBot="1">
      <c r="A380" s="49"/>
      <c r="B380" s="50"/>
      <c r="C380" s="51"/>
      <c r="D380" s="52"/>
      <c r="E380" s="57"/>
      <c r="F380" s="128">
        <f t="shared" si="17"/>
        <v>0</v>
      </c>
      <c r="G380" s="53"/>
      <c r="H380" s="58"/>
      <c r="I380" s="51"/>
      <c r="J380" s="51"/>
      <c r="K380" s="55"/>
      <c r="L380" s="128">
        <f t="shared" si="16"/>
        <v>0</v>
      </c>
    </row>
    <row r="381" spans="1:12" ht="15.75" hidden="1" thickBot="1">
      <c r="A381" s="49"/>
      <c r="B381" s="50"/>
      <c r="C381" s="51"/>
      <c r="D381" s="52"/>
      <c r="E381" s="57"/>
      <c r="F381" s="128">
        <f t="shared" si="17"/>
        <v>0</v>
      </c>
      <c r="G381" s="53"/>
      <c r="H381" s="58"/>
      <c r="I381" s="51"/>
      <c r="J381" s="51"/>
      <c r="K381" s="55"/>
      <c r="L381" s="128">
        <f t="shared" si="16"/>
        <v>0</v>
      </c>
    </row>
    <row r="382" spans="1:12" ht="15.75" hidden="1" thickBot="1">
      <c r="A382" s="49"/>
      <c r="B382" s="50"/>
      <c r="C382" s="51"/>
      <c r="D382" s="52"/>
      <c r="E382" s="57"/>
      <c r="F382" s="128">
        <f t="shared" si="17"/>
        <v>0</v>
      </c>
      <c r="G382" s="53"/>
      <c r="H382" s="58"/>
      <c r="I382" s="51"/>
      <c r="J382" s="51"/>
      <c r="K382" s="55"/>
      <c r="L382" s="128">
        <f t="shared" si="16"/>
        <v>0</v>
      </c>
    </row>
    <row r="383" spans="1:12" ht="15.75" hidden="1" thickBot="1">
      <c r="A383" s="49"/>
      <c r="B383" s="50"/>
      <c r="C383" s="51"/>
      <c r="D383" s="52"/>
      <c r="E383" s="57"/>
      <c r="F383" s="128">
        <f t="shared" si="17"/>
        <v>0</v>
      </c>
      <c r="G383" s="53"/>
      <c r="H383" s="58"/>
      <c r="I383" s="51"/>
      <c r="J383" s="51"/>
      <c r="K383" s="55"/>
      <c r="L383" s="128">
        <f t="shared" si="16"/>
        <v>0</v>
      </c>
    </row>
    <row r="384" spans="1:12" ht="15.75" hidden="1" thickBot="1">
      <c r="A384" s="49"/>
      <c r="B384" s="50"/>
      <c r="C384" s="51"/>
      <c r="D384" s="52"/>
      <c r="E384" s="57"/>
      <c r="F384" s="128">
        <f t="shared" si="17"/>
        <v>0</v>
      </c>
      <c r="G384" s="53"/>
      <c r="H384" s="58"/>
      <c r="I384" s="51"/>
      <c r="J384" s="51"/>
      <c r="K384" s="55"/>
      <c r="L384" s="128">
        <f t="shared" si="16"/>
        <v>0</v>
      </c>
    </row>
    <row r="385" spans="1:12" ht="15.75" hidden="1" thickBot="1">
      <c r="A385" s="49"/>
      <c r="B385" s="50"/>
      <c r="C385" s="51"/>
      <c r="D385" s="52"/>
      <c r="E385" s="57"/>
      <c r="F385" s="128">
        <f t="shared" si="17"/>
        <v>0</v>
      </c>
      <c r="G385" s="53"/>
      <c r="H385" s="58"/>
      <c r="I385" s="51"/>
      <c r="J385" s="51"/>
      <c r="K385" s="55"/>
      <c r="L385" s="128">
        <f t="shared" si="16"/>
        <v>0</v>
      </c>
    </row>
    <row r="386" spans="1:12" ht="15.75" hidden="1" thickBot="1">
      <c r="A386" s="49"/>
      <c r="B386" s="50"/>
      <c r="C386" s="51"/>
      <c r="D386" s="52"/>
      <c r="E386" s="57"/>
      <c r="F386" s="128">
        <f t="shared" si="17"/>
        <v>0</v>
      </c>
      <c r="G386" s="53"/>
      <c r="H386" s="58"/>
      <c r="I386" s="51"/>
      <c r="J386" s="51"/>
      <c r="K386" s="55"/>
      <c r="L386" s="128">
        <f t="shared" si="16"/>
        <v>0</v>
      </c>
    </row>
    <row r="387" spans="1:12" ht="15.75" hidden="1" thickBot="1">
      <c r="A387" s="49"/>
      <c r="B387" s="50"/>
      <c r="C387" s="51"/>
      <c r="D387" s="52"/>
      <c r="E387" s="57"/>
      <c r="F387" s="128">
        <f t="shared" si="17"/>
        <v>0</v>
      </c>
      <c r="G387" s="53"/>
      <c r="H387" s="58"/>
      <c r="I387" s="51"/>
      <c r="J387" s="51"/>
      <c r="K387" s="55"/>
      <c r="L387" s="128">
        <f t="shared" si="16"/>
        <v>0</v>
      </c>
    </row>
    <row r="388" spans="1:12" ht="15.75" hidden="1" thickBot="1">
      <c r="A388" s="49"/>
      <c r="B388" s="50"/>
      <c r="C388" s="51"/>
      <c r="D388" s="52"/>
      <c r="E388" s="57"/>
      <c r="F388" s="128">
        <f t="shared" si="17"/>
        <v>0</v>
      </c>
      <c r="G388" s="53"/>
      <c r="H388" s="58"/>
      <c r="I388" s="51"/>
      <c r="J388" s="51"/>
      <c r="K388" s="55"/>
      <c r="L388" s="128">
        <f t="shared" si="16"/>
        <v>0</v>
      </c>
    </row>
    <row r="389" spans="1:12" ht="15.75" hidden="1" thickBot="1">
      <c r="A389" s="49"/>
      <c r="B389" s="50"/>
      <c r="C389" s="51"/>
      <c r="D389" s="52"/>
      <c r="E389" s="57"/>
      <c r="F389" s="128">
        <f t="shared" si="17"/>
        <v>0</v>
      </c>
      <c r="G389" s="53"/>
      <c r="H389" s="58"/>
      <c r="I389" s="51"/>
      <c r="J389" s="51"/>
      <c r="K389" s="55"/>
      <c r="L389" s="128">
        <f t="shared" si="16"/>
        <v>0</v>
      </c>
    </row>
    <row r="390" spans="1:12" ht="15.75" hidden="1" thickBot="1">
      <c r="A390" s="49"/>
      <c r="B390" s="50"/>
      <c r="C390" s="51"/>
      <c r="D390" s="52"/>
      <c r="E390" s="57"/>
      <c r="F390" s="128">
        <f t="shared" si="17"/>
        <v>0</v>
      </c>
      <c r="G390" s="53"/>
      <c r="H390" s="58"/>
      <c r="I390" s="51"/>
      <c r="J390" s="51"/>
      <c r="K390" s="55"/>
      <c r="L390" s="128">
        <f t="shared" si="16"/>
        <v>0</v>
      </c>
    </row>
    <row r="391" spans="1:12" ht="15.75" hidden="1" thickBot="1">
      <c r="A391" s="49"/>
      <c r="B391" s="50"/>
      <c r="C391" s="51"/>
      <c r="D391" s="52"/>
      <c r="E391" s="57"/>
      <c r="F391" s="128">
        <f t="shared" si="17"/>
        <v>0</v>
      </c>
      <c r="G391" s="53"/>
      <c r="H391" s="58"/>
      <c r="I391" s="51"/>
      <c r="J391" s="51"/>
      <c r="K391" s="55"/>
      <c r="L391" s="128">
        <f t="shared" si="16"/>
        <v>0</v>
      </c>
    </row>
    <row r="392" spans="1:12" ht="15.75" hidden="1" thickBot="1">
      <c r="A392" s="49"/>
      <c r="B392" s="50"/>
      <c r="C392" s="51"/>
      <c r="D392" s="52"/>
      <c r="E392" s="57"/>
      <c r="F392" s="128">
        <f t="shared" si="17"/>
        <v>0</v>
      </c>
      <c r="G392" s="53"/>
      <c r="H392" s="58"/>
      <c r="I392" s="51"/>
      <c r="J392" s="51"/>
      <c r="K392" s="55"/>
      <c r="L392" s="128">
        <f t="shared" si="16"/>
        <v>0</v>
      </c>
    </row>
    <row r="393" spans="1:12" ht="15.75" hidden="1" thickBot="1">
      <c r="A393" s="49"/>
      <c r="B393" s="50"/>
      <c r="C393" s="51"/>
      <c r="D393" s="52"/>
      <c r="E393" s="57"/>
      <c r="F393" s="128">
        <f t="shared" si="17"/>
        <v>0</v>
      </c>
      <c r="G393" s="53"/>
      <c r="H393" s="58"/>
      <c r="I393" s="51"/>
      <c r="J393" s="51"/>
      <c r="K393" s="55"/>
      <c r="L393" s="128">
        <f t="shared" si="16"/>
        <v>0</v>
      </c>
    </row>
    <row r="394" spans="1:12" ht="15.75" hidden="1" thickBot="1">
      <c r="A394" s="49"/>
      <c r="B394" s="50"/>
      <c r="C394" s="51"/>
      <c r="D394" s="52"/>
      <c r="E394" s="57"/>
      <c r="F394" s="128">
        <f t="shared" si="17"/>
        <v>0</v>
      </c>
      <c r="G394" s="53"/>
      <c r="H394" s="58"/>
      <c r="I394" s="51"/>
      <c r="J394" s="51"/>
      <c r="K394" s="55"/>
      <c r="L394" s="128">
        <f t="shared" si="16"/>
        <v>0</v>
      </c>
    </row>
    <row r="395" spans="1:12" ht="15.75" hidden="1" thickBot="1">
      <c r="A395" s="49"/>
      <c r="B395" s="50"/>
      <c r="C395" s="51"/>
      <c r="D395" s="52"/>
      <c r="E395" s="57"/>
      <c r="F395" s="128">
        <f t="shared" si="17"/>
        <v>0</v>
      </c>
      <c r="G395" s="53"/>
      <c r="H395" s="58"/>
      <c r="I395" s="51"/>
      <c r="J395" s="51"/>
      <c r="K395" s="55"/>
      <c r="L395" s="128">
        <f t="shared" si="16"/>
        <v>0</v>
      </c>
    </row>
    <row r="396" spans="1:12" ht="15.75" hidden="1" thickBot="1">
      <c r="A396" s="49"/>
      <c r="B396" s="50"/>
      <c r="C396" s="51"/>
      <c r="D396" s="52"/>
      <c r="E396" s="57"/>
      <c r="F396" s="128">
        <f t="shared" si="17"/>
        <v>0</v>
      </c>
      <c r="G396" s="53"/>
      <c r="H396" s="58"/>
      <c r="I396" s="51"/>
      <c r="J396" s="51"/>
      <c r="K396" s="55"/>
      <c r="L396" s="128">
        <f t="shared" si="16"/>
        <v>0</v>
      </c>
    </row>
    <row r="397" spans="1:12" ht="15.75" hidden="1" thickBot="1">
      <c r="A397" s="49"/>
      <c r="B397" s="50"/>
      <c r="C397" s="51"/>
      <c r="D397" s="52"/>
      <c r="E397" s="57"/>
      <c r="F397" s="128">
        <f t="shared" si="17"/>
        <v>0</v>
      </c>
      <c r="G397" s="53"/>
      <c r="H397" s="58"/>
      <c r="I397" s="51"/>
      <c r="J397" s="51"/>
      <c r="K397" s="55"/>
      <c r="L397" s="128">
        <f t="shared" si="16"/>
        <v>0</v>
      </c>
    </row>
    <row r="398" spans="1:12" ht="15.75" hidden="1" thickBot="1">
      <c r="A398" s="49"/>
      <c r="B398" s="50"/>
      <c r="C398" s="51"/>
      <c r="D398" s="52"/>
      <c r="E398" s="57"/>
      <c r="F398" s="128">
        <f t="shared" si="17"/>
        <v>0</v>
      </c>
      <c r="G398" s="53"/>
      <c r="H398" s="58"/>
      <c r="I398" s="51"/>
      <c r="J398" s="51"/>
      <c r="K398" s="55"/>
      <c r="L398" s="128">
        <f t="shared" si="16"/>
        <v>0</v>
      </c>
    </row>
    <row r="399" spans="1:12" ht="15.75" hidden="1" thickBot="1">
      <c r="A399" s="49"/>
      <c r="B399" s="50"/>
      <c r="C399" s="51"/>
      <c r="D399" s="52"/>
      <c r="E399" s="57"/>
      <c r="F399" s="128">
        <f t="shared" si="17"/>
        <v>0</v>
      </c>
      <c r="G399" s="53"/>
      <c r="H399" s="58"/>
      <c r="I399" s="51"/>
      <c r="J399" s="51"/>
      <c r="K399" s="55"/>
      <c r="L399" s="128">
        <f t="shared" si="16"/>
        <v>0</v>
      </c>
    </row>
    <row r="400" spans="1:12" ht="15.75" hidden="1" thickBot="1">
      <c r="A400" s="49"/>
      <c r="B400" s="50"/>
      <c r="C400" s="51"/>
      <c r="D400" s="52"/>
      <c r="E400" s="57"/>
      <c r="F400" s="128">
        <f t="shared" si="17"/>
        <v>0</v>
      </c>
      <c r="G400" s="53"/>
      <c r="H400" s="58"/>
      <c r="I400" s="51"/>
      <c r="J400" s="51"/>
      <c r="K400" s="55"/>
      <c r="L400" s="128">
        <f t="shared" ref="L400:L404" si="18">H400+I400+J400</f>
        <v>0</v>
      </c>
    </row>
    <row r="401" spans="1:12" ht="15.75" hidden="1" thickBot="1">
      <c r="A401" s="49"/>
      <c r="B401" s="50"/>
      <c r="C401" s="51"/>
      <c r="D401" s="52"/>
      <c r="E401" s="57"/>
      <c r="F401" s="128">
        <f t="shared" si="17"/>
        <v>0</v>
      </c>
      <c r="G401" s="53"/>
      <c r="H401" s="58"/>
      <c r="I401" s="51"/>
      <c r="J401" s="51"/>
      <c r="K401" s="55"/>
      <c r="L401" s="128">
        <f t="shared" si="18"/>
        <v>0</v>
      </c>
    </row>
    <row r="402" spans="1:12" ht="15.75" hidden="1" thickBot="1">
      <c r="A402" s="49"/>
      <c r="B402" s="50"/>
      <c r="C402" s="51"/>
      <c r="D402" s="52"/>
      <c r="E402" s="57"/>
      <c r="F402" s="128">
        <f t="shared" si="17"/>
        <v>0</v>
      </c>
      <c r="G402" s="53"/>
      <c r="H402" s="58"/>
      <c r="I402" s="51"/>
      <c r="J402" s="51"/>
      <c r="K402" s="55"/>
      <c r="L402" s="128">
        <f t="shared" si="18"/>
        <v>0</v>
      </c>
    </row>
    <row r="403" spans="1:12" ht="15.75" hidden="1" thickBot="1">
      <c r="A403" s="49"/>
      <c r="B403" s="50"/>
      <c r="C403" s="51"/>
      <c r="D403" s="52"/>
      <c r="E403" s="57"/>
      <c r="F403" s="128">
        <f t="shared" si="17"/>
        <v>0</v>
      </c>
      <c r="G403" s="53"/>
      <c r="H403" s="58"/>
      <c r="I403" s="51"/>
      <c r="J403" s="51"/>
      <c r="K403" s="55"/>
      <c r="L403" s="128">
        <f t="shared" si="18"/>
        <v>0</v>
      </c>
    </row>
    <row r="404" spans="1:12" ht="15.75" hidden="1" thickBot="1">
      <c r="A404" s="49"/>
      <c r="B404" s="50"/>
      <c r="C404" s="51"/>
      <c r="D404" s="52"/>
      <c r="E404" s="57"/>
      <c r="F404" s="128">
        <f t="shared" si="17"/>
        <v>0</v>
      </c>
      <c r="G404" s="53"/>
      <c r="H404" s="58"/>
      <c r="I404" s="51"/>
      <c r="J404" s="51"/>
      <c r="K404" s="55"/>
      <c r="L404" s="128">
        <f t="shared" si="18"/>
        <v>0</v>
      </c>
    </row>
  </sheetData>
  <mergeCells count="13">
    <mergeCell ref="A78:A79"/>
    <mergeCell ref="B78:B79"/>
    <mergeCell ref="C78:F78"/>
    <mergeCell ref="H78:L78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29"/>
  <sheetViews>
    <sheetView showGridLines="0" zoomScaleNormal="100" workbookViewId="0">
      <pane ySplit="5" topLeftCell="A6" activePane="bottomLeft" state="frozen"/>
      <selection pane="bottomLeft" activeCell="I37" sqref="I3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1" width="11.42578125" style="34"/>
  </cols>
  <sheetData>
    <row r="1" spans="1:12" ht="15.75">
      <c r="A1" s="222" t="s">
        <v>1313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17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2" t="s">
        <v>9</v>
      </c>
    </row>
    <row r="10" spans="1:12">
      <c r="A10" s="13" t="s">
        <v>608</v>
      </c>
      <c r="B10" s="13" t="s">
        <v>39</v>
      </c>
      <c r="C10" s="157">
        <v>107411.09999999999</v>
      </c>
      <c r="D10" s="157"/>
      <c r="E10" s="157">
        <v>3440.2</v>
      </c>
      <c r="F10" s="157">
        <f>C10+D10</f>
        <v>107411.09999999999</v>
      </c>
      <c r="G10" s="53"/>
      <c r="H10" s="157">
        <v>35803.699999999997</v>
      </c>
      <c r="I10" s="157">
        <v>17901.849999999999</v>
      </c>
      <c r="J10" s="157">
        <v>143214.79999999999</v>
      </c>
      <c r="K10" s="157">
        <f>H10+I10+J10</f>
        <v>196920.34999999998</v>
      </c>
    </row>
    <row r="11" spans="1:12">
      <c r="A11" s="9" t="s">
        <v>1314</v>
      </c>
      <c r="B11" s="9" t="s">
        <v>75</v>
      </c>
      <c r="C11" s="63">
        <v>54591.3</v>
      </c>
      <c r="D11" s="63"/>
      <c r="E11" s="63">
        <v>2307.1999999999998</v>
      </c>
      <c r="F11" s="63">
        <f t="shared" ref="F11:F16" si="0">C11+D11</f>
        <v>54591.3</v>
      </c>
      <c r="G11" s="53"/>
      <c r="H11" s="63">
        <v>18197.099999999999</v>
      </c>
      <c r="I11" s="63">
        <v>9098.5499999999993</v>
      </c>
      <c r="J11" s="63">
        <v>72788.399999999994</v>
      </c>
      <c r="K11" s="63">
        <f t="shared" ref="K11:K16" si="1">H11+I11+J11</f>
        <v>100084.04999999999</v>
      </c>
    </row>
    <row r="12" spans="1:12">
      <c r="A12" s="9" t="s">
        <v>1315</v>
      </c>
      <c r="B12" s="9" t="s">
        <v>1316</v>
      </c>
      <c r="C12" s="63">
        <v>41903.699999999997</v>
      </c>
      <c r="D12" s="63"/>
      <c r="E12" s="63">
        <v>2060</v>
      </c>
      <c r="F12" s="63">
        <f t="shared" si="0"/>
        <v>41903.699999999997</v>
      </c>
      <c r="G12" s="53"/>
      <c r="H12" s="63">
        <v>13967.9</v>
      </c>
      <c r="I12" s="63">
        <v>6983.95</v>
      </c>
      <c r="J12" s="63">
        <v>55871.6</v>
      </c>
      <c r="K12" s="63">
        <f t="shared" si="1"/>
        <v>76823.45</v>
      </c>
    </row>
    <row r="13" spans="1:12">
      <c r="A13" s="9" t="s">
        <v>1317</v>
      </c>
      <c r="B13" s="9" t="s">
        <v>1318</v>
      </c>
      <c r="C13" s="63">
        <v>35155.199999999997</v>
      </c>
      <c r="D13" s="63"/>
      <c r="E13" s="63">
        <v>1998.2</v>
      </c>
      <c r="F13" s="63">
        <f t="shared" si="0"/>
        <v>35155.199999999997</v>
      </c>
      <c r="G13" s="53"/>
      <c r="H13" s="63">
        <v>11718</v>
      </c>
      <c r="I13" s="63">
        <v>5859</v>
      </c>
      <c r="J13" s="63">
        <v>46873.599999999999</v>
      </c>
      <c r="K13" s="63">
        <f t="shared" si="1"/>
        <v>64450.6</v>
      </c>
    </row>
    <row r="14" spans="1:12">
      <c r="A14" s="9" t="s">
        <v>1319</v>
      </c>
      <c r="B14" s="9" t="s">
        <v>1320</v>
      </c>
      <c r="C14" s="63">
        <v>27044.7</v>
      </c>
      <c r="D14" s="63"/>
      <c r="E14" s="63">
        <v>1812.8</v>
      </c>
      <c r="F14" s="63">
        <f t="shared" si="0"/>
        <v>27044.7</v>
      </c>
      <c r="G14" s="53"/>
      <c r="H14" s="63">
        <v>9014.9</v>
      </c>
      <c r="I14" s="63">
        <v>4507.45</v>
      </c>
      <c r="J14" s="63">
        <v>36059.599999999999</v>
      </c>
      <c r="K14" s="63">
        <f t="shared" si="1"/>
        <v>49581.95</v>
      </c>
    </row>
    <row r="15" spans="1:12">
      <c r="A15" s="9" t="s">
        <v>1321</v>
      </c>
      <c r="B15" s="9" t="s">
        <v>1322</v>
      </c>
      <c r="C15" s="63">
        <v>21634.5</v>
      </c>
      <c r="D15" s="63"/>
      <c r="E15" s="63">
        <v>1668.6</v>
      </c>
      <c r="F15" s="63">
        <f t="shared" si="0"/>
        <v>21634.5</v>
      </c>
      <c r="G15" s="53"/>
      <c r="H15" s="63">
        <v>7211.5</v>
      </c>
      <c r="I15" s="63">
        <v>3605.75</v>
      </c>
      <c r="J15" s="63">
        <v>28846</v>
      </c>
      <c r="K15" s="63">
        <f t="shared" si="1"/>
        <v>39663.25</v>
      </c>
    </row>
    <row r="16" spans="1:12">
      <c r="A16" s="9" t="s">
        <v>609</v>
      </c>
      <c r="B16" s="9" t="s">
        <v>1323</v>
      </c>
      <c r="C16" s="104">
        <v>17360</v>
      </c>
      <c r="D16" s="103"/>
      <c r="E16" s="103">
        <v>1566</v>
      </c>
      <c r="F16" s="104">
        <f t="shared" si="0"/>
        <v>17360</v>
      </c>
      <c r="G16" s="53"/>
      <c r="H16" s="104">
        <v>5787</v>
      </c>
      <c r="I16" s="104">
        <v>2893</v>
      </c>
      <c r="J16" s="104">
        <v>28934</v>
      </c>
      <c r="K16" s="104">
        <f t="shared" si="1"/>
        <v>37614</v>
      </c>
    </row>
    <row r="17" spans="1:11" ht="15.75">
      <c r="A17" s="28"/>
      <c r="B17" s="18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>
      <c r="A18" s="30" t="s">
        <v>43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</row>
    <row r="19" spans="1:11">
      <c r="A19" s="217" t="s">
        <v>0</v>
      </c>
      <c r="B19" s="217" t="s">
        <v>3</v>
      </c>
      <c r="C19" s="218" t="s">
        <v>4</v>
      </c>
      <c r="D19" s="218"/>
      <c r="E19" s="218"/>
      <c r="F19" s="218"/>
      <c r="G19" s="204"/>
      <c r="H19" s="218" t="s">
        <v>5</v>
      </c>
      <c r="I19" s="218"/>
      <c r="J19" s="218"/>
      <c r="K19" s="218"/>
    </row>
    <row r="20" spans="1:11" ht="22.5">
      <c r="A20" s="217"/>
      <c r="B20" s="217"/>
      <c r="C20" s="152" t="s">
        <v>6</v>
      </c>
      <c r="D20" s="152" t="s">
        <v>7</v>
      </c>
      <c r="E20" s="152" t="s">
        <v>8</v>
      </c>
      <c r="F20" s="152" t="s">
        <v>9</v>
      </c>
      <c r="G20" s="204"/>
      <c r="H20" s="151" t="s">
        <v>10</v>
      </c>
      <c r="I20" s="151" t="s">
        <v>11</v>
      </c>
      <c r="J20" s="152" t="s">
        <v>12</v>
      </c>
      <c r="K20" s="152" t="s">
        <v>9</v>
      </c>
    </row>
    <row r="21" spans="1:11">
      <c r="A21" s="13" t="s">
        <v>1324</v>
      </c>
      <c r="B21" s="13" t="s">
        <v>50</v>
      </c>
      <c r="C21" s="157">
        <v>15746.4</v>
      </c>
      <c r="D21" s="157"/>
      <c r="E21" s="157">
        <v>1178.32</v>
      </c>
      <c r="F21" s="157">
        <f>C21+D21</f>
        <v>15746.4</v>
      </c>
      <c r="G21" s="53"/>
      <c r="H21" s="157">
        <v>5248.8</v>
      </c>
      <c r="I21" s="157">
        <v>2624.4</v>
      </c>
      <c r="J21" s="157">
        <v>26244</v>
      </c>
      <c r="K21" s="157">
        <f>H21+I21+J21</f>
        <v>34117.199999999997</v>
      </c>
    </row>
    <row r="22" spans="1:11">
      <c r="A22" s="9" t="s">
        <v>1325</v>
      </c>
      <c r="B22" s="9" t="s">
        <v>48</v>
      </c>
      <c r="C22" s="63">
        <v>13121.1</v>
      </c>
      <c r="D22" s="63"/>
      <c r="E22" s="63">
        <v>1178.32</v>
      </c>
      <c r="F22" s="63">
        <f t="shared" ref="F22:F29" si="2">C22+D22</f>
        <v>13121.1</v>
      </c>
      <c r="G22" s="53"/>
      <c r="H22" s="63">
        <v>4373.7</v>
      </c>
      <c r="I22" s="63">
        <v>2186.85</v>
      </c>
      <c r="J22" s="63">
        <v>21868.5</v>
      </c>
      <c r="K22" s="63">
        <f t="shared" ref="K22:K29" si="3">H22+I22+J22</f>
        <v>28429.05</v>
      </c>
    </row>
    <row r="23" spans="1:11">
      <c r="A23" s="9" t="s">
        <v>1326</v>
      </c>
      <c r="B23" s="9" t="s">
        <v>46</v>
      </c>
      <c r="C23" s="63">
        <v>11983.5</v>
      </c>
      <c r="D23" s="63"/>
      <c r="E23" s="63">
        <v>1178.32</v>
      </c>
      <c r="F23" s="63">
        <f t="shared" si="2"/>
        <v>11983.5</v>
      </c>
      <c r="G23" s="53"/>
      <c r="H23" s="63">
        <v>3994.5</v>
      </c>
      <c r="I23" s="63">
        <v>1997.25</v>
      </c>
      <c r="J23" s="63">
        <v>19972.5</v>
      </c>
      <c r="K23" s="63">
        <f t="shared" si="3"/>
        <v>25964.25</v>
      </c>
    </row>
    <row r="24" spans="1:11">
      <c r="A24" s="9" t="s">
        <v>1327</v>
      </c>
      <c r="B24" s="9" t="s">
        <v>1328</v>
      </c>
      <c r="C24" s="63">
        <v>9632.4</v>
      </c>
      <c r="D24" s="63"/>
      <c r="E24" s="63">
        <v>1178.32</v>
      </c>
      <c r="F24" s="63">
        <f t="shared" si="2"/>
        <v>9632.4</v>
      </c>
      <c r="G24" s="53"/>
      <c r="H24" s="63">
        <v>3210.7999999999997</v>
      </c>
      <c r="I24" s="63">
        <v>1605.3999999999999</v>
      </c>
      <c r="J24" s="63">
        <v>16054</v>
      </c>
      <c r="K24" s="63">
        <f t="shared" si="3"/>
        <v>20870.2</v>
      </c>
    </row>
    <row r="25" spans="1:11">
      <c r="A25" s="9" t="s">
        <v>1329</v>
      </c>
      <c r="B25" s="9" t="s">
        <v>1330</v>
      </c>
      <c r="C25" s="63">
        <v>8799.6</v>
      </c>
      <c r="D25" s="63"/>
      <c r="E25" s="63">
        <v>1178.32</v>
      </c>
      <c r="F25" s="63">
        <f t="shared" si="2"/>
        <v>8799.6</v>
      </c>
      <c r="G25" s="53"/>
      <c r="H25" s="63">
        <v>2933.2</v>
      </c>
      <c r="I25" s="63">
        <v>1466.6</v>
      </c>
      <c r="J25" s="63">
        <v>14666</v>
      </c>
      <c r="K25" s="63">
        <f t="shared" si="3"/>
        <v>19065.8</v>
      </c>
    </row>
    <row r="26" spans="1:11">
      <c r="A26" s="9" t="s">
        <v>1331</v>
      </c>
      <c r="B26" s="9" t="s">
        <v>1332</v>
      </c>
      <c r="C26" s="63">
        <v>8286.9000000000015</v>
      </c>
      <c r="D26" s="63"/>
      <c r="E26" s="63">
        <v>1178.32</v>
      </c>
      <c r="F26" s="63">
        <f t="shared" si="2"/>
        <v>8286.9000000000015</v>
      </c>
      <c r="G26" s="53"/>
      <c r="H26" s="63">
        <v>2762.3000000000006</v>
      </c>
      <c r="I26" s="63">
        <v>1381.1500000000003</v>
      </c>
      <c r="J26" s="63">
        <v>13811.500000000004</v>
      </c>
      <c r="K26" s="63">
        <f t="shared" si="3"/>
        <v>17954.950000000004</v>
      </c>
    </row>
    <row r="27" spans="1:11">
      <c r="A27" s="9" t="s">
        <v>1333</v>
      </c>
      <c r="B27" s="9" t="s">
        <v>1334</v>
      </c>
      <c r="C27" s="63">
        <v>7850.1</v>
      </c>
      <c r="D27" s="63"/>
      <c r="E27" s="63">
        <v>1178.32</v>
      </c>
      <c r="F27" s="63">
        <f t="shared" si="2"/>
        <v>7850.1</v>
      </c>
      <c r="G27" s="53"/>
      <c r="H27" s="63">
        <v>2616.7000000000003</v>
      </c>
      <c r="I27" s="63">
        <v>1308.3500000000001</v>
      </c>
      <c r="J27" s="63">
        <v>13083.5</v>
      </c>
      <c r="K27" s="63">
        <f t="shared" si="3"/>
        <v>17008.55</v>
      </c>
    </row>
    <row r="28" spans="1:11">
      <c r="A28" s="9" t="s">
        <v>1335</v>
      </c>
      <c r="B28" s="9" t="s">
        <v>1336</v>
      </c>
      <c r="C28" s="63">
        <v>7301.1</v>
      </c>
      <c r="D28" s="63"/>
      <c r="E28" s="63">
        <v>1178.32</v>
      </c>
      <c r="F28" s="63">
        <f t="shared" si="2"/>
        <v>7301.1</v>
      </c>
      <c r="G28" s="53"/>
      <c r="H28" s="63">
        <v>2433.6999999999998</v>
      </c>
      <c r="I28" s="63">
        <v>1216.8499999999999</v>
      </c>
      <c r="J28" s="63">
        <v>12168.5</v>
      </c>
      <c r="K28" s="63">
        <f t="shared" si="3"/>
        <v>15819.05</v>
      </c>
    </row>
    <row r="29" spans="1:11">
      <c r="A29" s="9" t="s">
        <v>1337</v>
      </c>
      <c r="B29" s="9" t="s">
        <v>1338</v>
      </c>
      <c r="C29" s="63">
        <v>6992.0999999999995</v>
      </c>
      <c r="D29" s="63"/>
      <c r="E29" s="63">
        <v>1178.32</v>
      </c>
      <c r="F29" s="63">
        <f t="shared" si="2"/>
        <v>6992.0999999999995</v>
      </c>
      <c r="G29" s="53"/>
      <c r="H29" s="63">
        <v>2330.6999999999998</v>
      </c>
      <c r="I29" s="63">
        <v>1165.3499999999999</v>
      </c>
      <c r="J29" s="63">
        <v>11653.5</v>
      </c>
      <c r="K29" s="63">
        <f t="shared" si="3"/>
        <v>15149.55</v>
      </c>
    </row>
  </sheetData>
  <mergeCells count="13">
    <mergeCell ref="A19:A20"/>
    <mergeCell ref="B19:B20"/>
    <mergeCell ref="C19:F19"/>
    <mergeCell ref="H19:K19"/>
    <mergeCell ref="A1:K1"/>
    <mergeCell ref="A2:K2"/>
    <mergeCell ref="A3:K3"/>
    <mergeCell ref="A4:K4"/>
    <mergeCell ref="A5:K5"/>
    <mergeCell ref="A8:A9"/>
    <mergeCell ref="B8:B9"/>
    <mergeCell ref="C8:F8"/>
    <mergeCell ref="H8:K8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27"/>
  <sheetViews>
    <sheetView showGridLines="0" zoomScaleNormal="100" workbookViewId="0">
      <pane ySplit="5" topLeftCell="A6" activePane="bottomLeft" state="frozen"/>
      <selection pane="bottomLeft" activeCell="J32" sqref="I32:J32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8" ht="15.75">
      <c r="A1" s="222" t="s">
        <v>1339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8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8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8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8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8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8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8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8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8">
      <c r="A10" s="13" t="s">
        <v>478</v>
      </c>
      <c r="B10" s="13" t="s">
        <v>39</v>
      </c>
      <c r="C10" s="157">
        <v>75492</v>
      </c>
      <c r="D10" s="157">
        <v>0</v>
      </c>
      <c r="E10" s="157">
        <v>0</v>
      </c>
      <c r="F10" s="157">
        <v>79465</v>
      </c>
      <c r="G10" s="32"/>
      <c r="H10" s="157">
        <v>25164</v>
      </c>
      <c r="I10" s="157">
        <v>12582</v>
      </c>
      <c r="J10" s="157">
        <v>100656</v>
      </c>
      <c r="K10" s="185">
        <v>0</v>
      </c>
      <c r="L10" s="157">
        <v>138402</v>
      </c>
      <c r="M10" s="23"/>
      <c r="N10" s="23"/>
      <c r="O10" s="23"/>
      <c r="P10" s="23"/>
      <c r="Q10" s="23"/>
      <c r="R10" s="23"/>
    </row>
    <row r="11" spans="1:18">
      <c r="A11" s="9" t="s">
        <v>1340</v>
      </c>
      <c r="B11" s="9" t="s">
        <v>1341</v>
      </c>
      <c r="C11" s="63">
        <v>42610</v>
      </c>
      <c r="D11" s="63">
        <v>0</v>
      </c>
      <c r="E11" s="63">
        <v>0</v>
      </c>
      <c r="F11" s="63">
        <v>42610</v>
      </c>
      <c r="G11" s="32"/>
      <c r="H11" s="63">
        <v>14203</v>
      </c>
      <c r="I11" s="63">
        <v>7102</v>
      </c>
      <c r="J11" s="63">
        <v>56813</v>
      </c>
      <c r="K11" s="127">
        <v>0</v>
      </c>
      <c r="L11" s="63">
        <v>78118</v>
      </c>
      <c r="M11" s="23"/>
      <c r="N11" s="23"/>
      <c r="O11" s="23"/>
      <c r="P11" s="23"/>
      <c r="Q11" s="23"/>
      <c r="R11" s="23"/>
    </row>
    <row r="12" spans="1:18">
      <c r="A12" s="9" t="s">
        <v>482</v>
      </c>
      <c r="B12" s="9" t="s">
        <v>1342</v>
      </c>
      <c r="C12" s="63">
        <v>32867</v>
      </c>
      <c r="D12" s="63">
        <v>0</v>
      </c>
      <c r="E12" s="63">
        <v>0</v>
      </c>
      <c r="F12" s="63">
        <v>32867</v>
      </c>
      <c r="G12" s="32"/>
      <c r="H12" s="63">
        <v>10956</v>
      </c>
      <c r="I12" s="63">
        <v>5478</v>
      </c>
      <c r="J12" s="63">
        <v>43823</v>
      </c>
      <c r="K12" s="127">
        <v>0</v>
      </c>
      <c r="L12" s="63">
        <v>60256</v>
      </c>
      <c r="M12" s="23"/>
      <c r="N12" s="23"/>
      <c r="O12" s="23"/>
      <c r="P12" s="23"/>
      <c r="Q12" s="23"/>
      <c r="R12" s="23"/>
    </row>
    <row r="13" spans="1:18" ht="15.75">
      <c r="A13" s="2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8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8">
      <c r="A15" s="217" t="s">
        <v>0</v>
      </c>
      <c r="B15" s="217" t="s">
        <v>3</v>
      </c>
      <c r="C15" s="218" t="s">
        <v>4</v>
      </c>
      <c r="D15" s="218"/>
      <c r="E15" s="218"/>
      <c r="F15" s="218"/>
      <c r="H15" s="218" t="s">
        <v>5</v>
      </c>
      <c r="I15" s="218"/>
      <c r="J15" s="218"/>
      <c r="K15" s="218"/>
      <c r="L15" s="218"/>
    </row>
    <row r="16" spans="1:18" ht="33.75">
      <c r="A16" s="217"/>
      <c r="B16" s="217"/>
      <c r="C16" s="152" t="s">
        <v>6</v>
      </c>
      <c r="D16" s="152" t="s">
        <v>7</v>
      </c>
      <c r="E16" s="152" t="s">
        <v>8</v>
      </c>
      <c r="F16" s="152" t="s">
        <v>9</v>
      </c>
      <c r="H16" s="151" t="s">
        <v>10</v>
      </c>
      <c r="I16" s="151" t="s">
        <v>11</v>
      </c>
      <c r="J16" s="152" t="s">
        <v>12</v>
      </c>
      <c r="K16" s="151" t="s">
        <v>120</v>
      </c>
      <c r="L16" s="152" t="s">
        <v>9</v>
      </c>
    </row>
    <row r="17" spans="1:18">
      <c r="A17" s="13" t="s">
        <v>27</v>
      </c>
      <c r="B17" s="13" t="s">
        <v>1342</v>
      </c>
      <c r="C17" s="157">
        <v>19369</v>
      </c>
      <c r="D17" s="157">
        <v>0</v>
      </c>
      <c r="E17" s="157">
        <v>975</v>
      </c>
      <c r="F17" s="157">
        <v>19369</v>
      </c>
      <c r="G17" s="32"/>
      <c r="H17" s="157">
        <v>6456</v>
      </c>
      <c r="I17" s="157">
        <v>3228</v>
      </c>
      <c r="J17" s="157">
        <v>32281.666666666668</v>
      </c>
      <c r="K17" s="185">
        <v>0</v>
      </c>
      <c r="L17" s="157">
        <v>35510</v>
      </c>
      <c r="M17" s="23"/>
      <c r="N17" s="23"/>
      <c r="O17" s="23"/>
      <c r="P17" s="23"/>
      <c r="Q17" s="23"/>
      <c r="R17" s="23"/>
    </row>
    <row r="18" spans="1:18">
      <c r="A18" s="9" t="s">
        <v>624</v>
      </c>
      <c r="B18" s="9" t="s">
        <v>450</v>
      </c>
      <c r="C18" s="63">
        <v>17632</v>
      </c>
      <c r="D18" s="63">
        <v>0</v>
      </c>
      <c r="E18" s="63">
        <v>975</v>
      </c>
      <c r="F18" s="63">
        <v>17632</v>
      </c>
      <c r="G18" s="32"/>
      <c r="H18" s="63">
        <v>5877</v>
      </c>
      <c r="I18" s="63">
        <v>2939</v>
      </c>
      <c r="J18" s="63">
        <v>29386.666666666668</v>
      </c>
      <c r="K18" s="127">
        <v>0</v>
      </c>
      <c r="L18" s="63">
        <v>32325</v>
      </c>
      <c r="M18" s="23"/>
      <c r="N18" s="23"/>
      <c r="O18" s="23"/>
      <c r="P18" s="23"/>
      <c r="Q18" s="23"/>
      <c r="R18" s="23"/>
    </row>
    <row r="19" spans="1:18">
      <c r="A19" s="9" t="s">
        <v>476</v>
      </c>
      <c r="B19" s="9" t="s">
        <v>1066</v>
      </c>
      <c r="C19" s="63">
        <v>17225</v>
      </c>
      <c r="D19" s="63">
        <v>0</v>
      </c>
      <c r="E19" s="63">
        <v>975</v>
      </c>
      <c r="F19" s="63">
        <v>17225</v>
      </c>
      <c r="G19" s="32"/>
      <c r="H19" s="63">
        <v>5742</v>
      </c>
      <c r="I19" s="63">
        <v>2871</v>
      </c>
      <c r="J19" s="63">
        <v>28708.333333333332</v>
      </c>
      <c r="K19" s="127">
        <v>0</v>
      </c>
      <c r="L19" s="63">
        <v>31579</v>
      </c>
      <c r="M19" s="23"/>
      <c r="N19" s="23"/>
      <c r="O19" s="23"/>
      <c r="P19" s="23"/>
      <c r="Q19" s="23"/>
      <c r="R19" s="23"/>
    </row>
    <row r="20" spans="1:18">
      <c r="A20" s="9" t="s">
        <v>915</v>
      </c>
      <c r="B20" s="9" t="s">
        <v>1066</v>
      </c>
      <c r="C20" s="63">
        <v>16657</v>
      </c>
      <c r="D20" s="63">
        <v>0</v>
      </c>
      <c r="E20" s="63">
        <v>975</v>
      </c>
      <c r="F20" s="63">
        <v>16657</v>
      </c>
      <c r="G20" s="32"/>
      <c r="H20" s="63">
        <v>5552</v>
      </c>
      <c r="I20" s="63">
        <v>2776</v>
      </c>
      <c r="J20" s="63">
        <v>27761.666666666668</v>
      </c>
      <c r="K20" s="127">
        <v>0</v>
      </c>
      <c r="L20" s="63">
        <v>30538</v>
      </c>
      <c r="M20" s="23"/>
      <c r="N20" s="23"/>
      <c r="O20" s="23"/>
      <c r="P20" s="23"/>
      <c r="Q20" s="23"/>
      <c r="R20" s="23"/>
    </row>
    <row r="21" spans="1:18">
      <c r="A21" s="9" t="s">
        <v>626</v>
      </c>
      <c r="B21" s="9" t="s">
        <v>1066</v>
      </c>
      <c r="C21" s="63">
        <v>15978</v>
      </c>
      <c r="D21" s="63">
        <v>0</v>
      </c>
      <c r="E21" s="63">
        <v>975</v>
      </c>
      <c r="F21" s="63">
        <v>15978</v>
      </c>
      <c r="G21" s="32"/>
      <c r="H21" s="63">
        <v>5326</v>
      </c>
      <c r="I21" s="63">
        <v>2663</v>
      </c>
      <c r="J21" s="63">
        <v>26630</v>
      </c>
      <c r="K21" s="127">
        <v>0</v>
      </c>
      <c r="L21" s="63">
        <v>29293</v>
      </c>
      <c r="M21" s="23"/>
      <c r="N21" s="23"/>
      <c r="O21" s="23"/>
      <c r="P21" s="23"/>
      <c r="Q21" s="23"/>
      <c r="R21" s="23"/>
    </row>
    <row r="22" spans="1:18">
      <c r="A22" s="9" t="s">
        <v>31</v>
      </c>
      <c r="B22" s="9" t="s">
        <v>1066</v>
      </c>
      <c r="C22" s="63">
        <v>14659</v>
      </c>
      <c r="D22" s="63">
        <v>0</v>
      </c>
      <c r="E22" s="63">
        <v>975</v>
      </c>
      <c r="F22" s="63">
        <v>14659</v>
      </c>
      <c r="G22" s="32"/>
      <c r="H22" s="63">
        <v>4886</v>
      </c>
      <c r="I22" s="63">
        <v>2443</v>
      </c>
      <c r="J22" s="63">
        <v>24431.666666666668</v>
      </c>
      <c r="K22" s="127">
        <v>0</v>
      </c>
      <c r="L22" s="63">
        <v>26875</v>
      </c>
      <c r="M22" s="23"/>
      <c r="N22" s="23"/>
      <c r="O22" s="23"/>
      <c r="P22" s="23"/>
      <c r="Q22" s="23"/>
      <c r="R22" s="23"/>
    </row>
    <row r="23" spans="1:18">
      <c r="A23" s="9" t="s">
        <v>492</v>
      </c>
      <c r="B23" s="9" t="s">
        <v>1066</v>
      </c>
      <c r="C23" s="63">
        <v>11150</v>
      </c>
      <c r="D23" s="63">
        <v>0</v>
      </c>
      <c r="E23" s="63">
        <v>975</v>
      </c>
      <c r="F23" s="63">
        <v>11150</v>
      </c>
      <c r="G23" s="32"/>
      <c r="H23" s="63">
        <v>3717</v>
      </c>
      <c r="I23" s="63">
        <v>1858</v>
      </c>
      <c r="J23" s="63">
        <v>18583.333333333336</v>
      </c>
      <c r="K23" s="127">
        <v>0</v>
      </c>
      <c r="L23" s="63">
        <v>20442</v>
      </c>
      <c r="M23" s="23"/>
      <c r="N23" s="23"/>
      <c r="O23" s="23"/>
      <c r="P23" s="23"/>
      <c r="Q23" s="23"/>
      <c r="R23" s="23"/>
    </row>
    <row r="24" spans="1:18">
      <c r="A24" s="9" t="s">
        <v>1068</v>
      </c>
      <c r="B24" s="9" t="s">
        <v>1069</v>
      </c>
      <c r="C24" s="63">
        <v>8888</v>
      </c>
      <c r="D24" s="63">
        <v>0</v>
      </c>
      <c r="E24" s="63">
        <v>975</v>
      </c>
      <c r="F24" s="63">
        <v>8888</v>
      </c>
      <c r="G24" s="32"/>
      <c r="H24" s="63">
        <v>2963</v>
      </c>
      <c r="I24" s="63">
        <v>1481</v>
      </c>
      <c r="J24" s="63">
        <v>14813.333333333332</v>
      </c>
      <c r="K24" s="127">
        <v>0</v>
      </c>
      <c r="L24" s="63">
        <v>16295</v>
      </c>
      <c r="M24" s="23"/>
      <c r="N24" s="23"/>
      <c r="O24" s="23"/>
      <c r="P24" s="23"/>
      <c r="Q24" s="23"/>
      <c r="R24" s="23"/>
    </row>
    <row r="25" spans="1:18">
      <c r="A25" s="9" t="s">
        <v>493</v>
      </c>
      <c r="B25" s="9" t="s">
        <v>62</v>
      </c>
      <c r="C25" s="63">
        <v>9753</v>
      </c>
      <c r="D25" s="63">
        <v>0</v>
      </c>
      <c r="E25" s="63">
        <v>975</v>
      </c>
      <c r="F25" s="63">
        <v>9753</v>
      </c>
      <c r="G25" s="32"/>
      <c r="H25" s="63">
        <v>3251</v>
      </c>
      <c r="I25" s="63">
        <v>1626</v>
      </c>
      <c r="J25" s="63">
        <v>16255.000000000002</v>
      </c>
      <c r="K25" s="127">
        <v>0</v>
      </c>
      <c r="L25" s="63">
        <v>17881</v>
      </c>
      <c r="M25" s="23"/>
      <c r="N25" s="23"/>
      <c r="O25" s="23"/>
      <c r="P25" s="23"/>
      <c r="Q25" s="23"/>
      <c r="R25" s="23"/>
    </row>
    <row r="26" spans="1:18">
      <c r="A26" s="9" t="s">
        <v>36</v>
      </c>
      <c r="B26" s="9" t="s">
        <v>35</v>
      </c>
      <c r="C26" s="63">
        <v>11150</v>
      </c>
      <c r="D26" s="63">
        <v>0</v>
      </c>
      <c r="E26" s="63">
        <v>975</v>
      </c>
      <c r="F26" s="63">
        <v>11150</v>
      </c>
      <c r="G26" s="32"/>
      <c r="H26" s="63">
        <v>3717</v>
      </c>
      <c r="I26" s="63">
        <v>1858</v>
      </c>
      <c r="J26" s="63">
        <v>18583.333333333336</v>
      </c>
      <c r="K26" s="127">
        <v>0</v>
      </c>
      <c r="L26" s="63">
        <v>20442</v>
      </c>
      <c r="M26" s="23"/>
      <c r="N26" s="23"/>
      <c r="O26" s="23"/>
      <c r="P26" s="23"/>
      <c r="Q26" s="23"/>
      <c r="R26" s="23"/>
    </row>
    <row r="27" spans="1:18">
      <c r="A27" s="9" t="s">
        <v>1089</v>
      </c>
      <c r="B27" s="9" t="s">
        <v>528</v>
      </c>
      <c r="C27" s="104">
        <v>5780</v>
      </c>
      <c r="D27" s="103">
        <v>0</v>
      </c>
      <c r="E27" s="63">
        <v>975</v>
      </c>
      <c r="F27" s="103">
        <v>5780</v>
      </c>
      <c r="G27" s="53"/>
      <c r="H27" s="63">
        <v>1927</v>
      </c>
      <c r="I27" s="63">
        <v>963</v>
      </c>
      <c r="J27" s="63">
        <v>9633.3333333333321</v>
      </c>
      <c r="K27" s="130">
        <v>0</v>
      </c>
      <c r="L27" s="63">
        <v>10597</v>
      </c>
      <c r="M27" s="23"/>
    </row>
  </sheetData>
  <mergeCells count="13">
    <mergeCell ref="A15:A16"/>
    <mergeCell ref="B15:B16"/>
    <mergeCell ref="C15:F15"/>
    <mergeCell ref="H15:L15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showGridLines="0" zoomScaleNormal="100" workbookViewId="0">
      <pane ySplit="5" topLeftCell="A6" activePane="bottomLeft" state="frozen"/>
      <selection pane="bottomLeft" activeCell="B11" sqref="B11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49" t="s">
        <v>38</v>
      </c>
      <c r="B10" s="149" t="s">
        <v>39</v>
      </c>
      <c r="C10" s="150">
        <v>80500</v>
      </c>
      <c r="D10" s="150">
        <v>0</v>
      </c>
      <c r="E10" s="150">
        <v>0</v>
      </c>
      <c r="F10" s="150">
        <f t="shared" ref="F10:F11" si="0">SUM(C10:E10)</f>
        <v>80500</v>
      </c>
      <c r="G10" s="39"/>
      <c r="H10" s="150">
        <f>C10/30*10</f>
        <v>26833.333333333336</v>
      </c>
      <c r="I10" s="150">
        <f>C10/30*5</f>
        <v>13416.666666666668</v>
      </c>
      <c r="J10" s="150">
        <f>C10/30*40</f>
        <v>107333.33333333334</v>
      </c>
      <c r="K10" s="150">
        <v>0</v>
      </c>
      <c r="L10" s="150">
        <f>H10+I10+J10</f>
        <v>147583.33333333334</v>
      </c>
    </row>
    <row r="11" spans="1:14" s="23" customFormat="1">
      <c r="A11" s="37" t="s">
        <v>40</v>
      </c>
      <c r="B11" s="37" t="s">
        <v>41</v>
      </c>
      <c r="C11" s="38">
        <v>39508</v>
      </c>
      <c r="D11" s="38">
        <v>0</v>
      </c>
      <c r="E11" s="38">
        <v>0</v>
      </c>
      <c r="F11" s="38">
        <f t="shared" si="0"/>
        <v>39508</v>
      </c>
      <c r="G11" s="39"/>
      <c r="H11" s="38">
        <f>C11/30*10</f>
        <v>13169.333333333334</v>
      </c>
      <c r="I11" s="38">
        <f>C11/30*5</f>
        <v>6584.666666666667</v>
      </c>
      <c r="J11" s="38">
        <f>C11/30*40</f>
        <v>52677.333333333336</v>
      </c>
      <c r="K11" s="38">
        <v>0</v>
      </c>
      <c r="L11" s="38">
        <f>H11+I11+J11</f>
        <v>72431.333333333343</v>
      </c>
    </row>
    <row r="12" spans="1:14" s="23" customFormat="1">
      <c r="A12" s="37" t="s">
        <v>42</v>
      </c>
      <c r="B12" s="37" t="s">
        <v>26</v>
      </c>
      <c r="C12" s="38">
        <v>17684.099999999999</v>
      </c>
      <c r="D12" s="38">
        <v>0</v>
      </c>
      <c r="E12" s="38">
        <v>975</v>
      </c>
      <c r="F12" s="38">
        <f>SUM(C12:E12)</f>
        <v>18659.099999999999</v>
      </c>
      <c r="G12" s="39"/>
      <c r="H12" s="38">
        <f>C12/30*10</f>
        <v>5894.6999999999989</v>
      </c>
      <c r="I12" s="38">
        <f>C12/30*5</f>
        <v>2947.3499999999995</v>
      </c>
      <c r="J12" s="38">
        <f>C12/30*50</f>
        <v>29473.499999999996</v>
      </c>
      <c r="K12" s="38">
        <v>0</v>
      </c>
      <c r="L12" s="38">
        <f>H12+I12+J12</f>
        <v>38315.549999999996</v>
      </c>
    </row>
    <row r="13" spans="1:14" ht="15.75">
      <c r="A13" s="28"/>
      <c r="B13" s="18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4" ht="15.75">
      <c r="A14" s="1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>
      <c r="A15" s="217" t="s">
        <v>0</v>
      </c>
      <c r="B15" s="217" t="s">
        <v>3</v>
      </c>
      <c r="C15" s="223" t="s">
        <v>4</v>
      </c>
      <c r="D15" s="223"/>
      <c r="E15" s="223"/>
      <c r="F15" s="223"/>
      <c r="G15" s="39"/>
      <c r="H15" s="223" t="s">
        <v>5</v>
      </c>
      <c r="I15" s="223"/>
      <c r="J15" s="223"/>
      <c r="K15" s="223"/>
      <c r="L15" s="223"/>
    </row>
    <row r="16" spans="1:14" ht="22.5">
      <c r="A16" s="217"/>
      <c r="B16" s="217"/>
      <c r="C16" s="200" t="s">
        <v>6</v>
      </c>
      <c r="D16" s="200" t="s">
        <v>7</v>
      </c>
      <c r="E16" s="200" t="s">
        <v>8</v>
      </c>
      <c r="F16" s="200" t="s">
        <v>9</v>
      </c>
      <c r="G16" s="39"/>
      <c r="H16" s="201" t="s">
        <v>10</v>
      </c>
      <c r="I16" s="201" t="s">
        <v>11</v>
      </c>
      <c r="J16" s="200" t="s">
        <v>12</v>
      </c>
      <c r="K16" s="201" t="s">
        <v>44</v>
      </c>
      <c r="L16" s="200" t="s">
        <v>9</v>
      </c>
    </row>
    <row r="17" spans="1:14" s="33" customFormat="1">
      <c r="A17" s="149" t="s">
        <v>45</v>
      </c>
      <c r="B17" s="149" t="s">
        <v>46</v>
      </c>
      <c r="C17" s="150">
        <v>15450</v>
      </c>
      <c r="D17" s="150"/>
      <c r="E17" s="150">
        <v>975</v>
      </c>
      <c r="F17" s="150">
        <f>SUM(C17:E17)</f>
        <v>16425</v>
      </c>
      <c r="G17" s="39"/>
      <c r="H17" s="150">
        <f>C17/30*10</f>
        <v>5150</v>
      </c>
      <c r="I17" s="150">
        <f>C17/30*5</f>
        <v>2575</v>
      </c>
      <c r="J17" s="150">
        <f>C17/30*50</f>
        <v>25750</v>
      </c>
      <c r="K17" s="150">
        <v>0</v>
      </c>
      <c r="L17" s="150">
        <f>H17+I17+J17</f>
        <v>33475</v>
      </c>
      <c r="N17" s="23"/>
    </row>
    <row r="18" spans="1:14" s="33" customFormat="1">
      <c r="A18" s="37" t="s">
        <v>47</v>
      </c>
      <c r="B18" s="37" t="s">
        <v>48</v>
      </c>
      <c r="C18" s="38">
        <v>12669</v>
      </c>
      <c r="D18" s="38">
        <v>1390.5</v>
      </c>
      <c r="E18" s="38">
        <v>975</v>
      </c>
      <c r="F18" s="38">
        <f>SUM(C18:E18)</f>
        <v>15034.5</v>
      </c>
      <c r="G18" s="39"/>
      <c r="H18" s="38">
        <f t="shared" ref="H18:H29" si="1">C18/30*10</f>
        <v>4223</v>
      </c>
      <c r="I18" s="38">
        <f t="shared" ref="I18:I29" si="2">C18/30*5</f>
        <v>2111.5</v>
      </c>
      <c r="J18" s="38">
        <f t="shared" ref="J18:J29" si="3">C18/30*50</f>
        <v>21115</v>
      </c>
      <c r="K18" s="38">
        <v>0</v>
      </c>
      <c r="L18" s="38">
        <f t="shared" ref="L18:L29" si="4">H18+I18+J18</f>
        <v>27449.5</v>
      </c>
      <c r="N18" s="23"/>
    </row>
    <row r="19" spans="1:14" s="33" customFormat="1">
      <c r="A19" s="37" t="s">
        <v>49</v>
      </c>
      <c r="B19" s="37" t="s">
        <v>50</v>
      </c>
      <c r="C19" s="38">
        <v>9545.1</v>
      </c>
      <c r="D19" s="38">
        <v>536.16</v>
      </c>
      <c r="E19" s="38">
        <v>975</v>
      </c>
      <c r="F19" s="38">
        <f>SUM(C19:E19)</f>
        <v>11056.26</v>
      </c>
      <c r="G19" s="39"/>
      <c r="H19" s="38">
        <f t="shared" si="1"/>
        <v>3181.7000000000003</v>
      </c>
      <c r="I19" s="38">
        <f t="shared" si="2"/>
        <v>1590.8500000000001</v>
      </c>
      <c r="J19" s="38">
        <f t="shared" si="3"/>
        <v>15908.5</v>
      </c>
      <c r="K19" s="38">
        <v>0</v>
      </c>
      <c r="L19" s="38">
        <f t="shared" si="4"/>
        <v>20681.05</v>
      </c>
      <c r="N19" s="23"/>
    </row>
    <row r="20" spans="1:14" s="33" customFormat="1">
      <c r="A20" s="37" t="s">
        <v>51</v>
      </c>
      <c r="B20" s="37" t="s">
        <v>52</v>
      </c>
      <c r="C20" s="38">
        <v>8382</v>
      </c>
      <c r="D20" s="38"/>
      <c r="E20" s="38">
        <v>975</v>
      </c>
      <c r="F20" s="38">
        <f t="shared" ref="F20:F29" si="5">SUM(C20:E20)</f>
        <v>9357</v>
      </c>
      <c r="G20" s="39"/>
      <c r="H20" s="38">
        <f t="shared" si="1"/>
        <v>2794</v>
      </c>
      <c r="I20" s="38">
        <f t="shared" si="2"/>
        <v>1397</v>
      </c>
      <c r="J20" s="38">
        <f t="shared" si="3"/>
        <v>13969.999999999998</v>
      </c>
      <c r="K20" s="38">
        <v>0</v>
      </c>
      <c r="L20" s="38">
        <f t="shared" si="4"/>
        <v>18161</v>
      </c>
      <c r="N20" s="23"/>
    </row>
    <row r="21" spans="1:14" s="33" customFormat="1">
      <c r="A21" s="37" t="s">
        <v>53</v>
      </c>
      <c r="B21" s="37" t="s">
        <v>54</v>
      </c>
      <c r="C21" s="38">
        <v>10617</v>
      </c>
      <c r="D21" s="38"/>
      <c r="E21" s="38">
        <v>975</v>
      </c>
      <c r="F21" s="38">
        <f t="shared" si="5"/>
        <v>11592</v>
      </c>
      <c r="G21" s="39"/>
      <c r="H21" s="38">
        <f t="shared" si="1"/>
        <v>3539</v>
      </c>
      <c r="I21" s="38">
        <f t="shared" si="2"/>
        <v>1769.5</v>
      </c>
      <c r="J21" s="38">
        <f t="shared" si="3"/>
        <v>17695</v>
      </c>
      <c r="K21" s="38">
        <v>0</v>
      </c>
      <c r="L21" s="38">
        <f t="shared" si="4"/>
        <v>23003.5</v>
      </c>
      <c r="N21" s="23"/>
    </row>
    <row r="22" spans="1:14" s="33" customFormat="1">
      <c r="A22" s="37" t="s">
        <v>55</v>
      </c>
      <c r="B22" s="37" t="s">
        <v>56</v>
      </c>
      <c r="C22" s="38">
        <v>6940.8</v>
      </c>
      <c r="D22" s="38"/>
      <c r="E22" s="38">
        <v>975</v>
      </c>
      <c r="F22" s="38">
        <f t="shared" si="5"/>
        <v>7915.8</v>
      </c>
      <c r="G22" s="39"/>
      <c r="H22" s="38">
        <f t="shared" si="1"/>
        <v>2313.6000000000004</v>
      </c>
      <c r="I22" s="38">
        <f t="shared" si="2"/>
        <v>1156.8000000000002</v>
      </c>
      <c r="J22" s="38">
        <f t="shared" si="3"/>
        <v>11568</v>
      </c>
      <c r="K22" s="38">
        <v>0</v>
      </c>
      <c r="L22" s="38">
        <f t="shared" si="4"/>
        <v>15038.400000000001</v>
      </c>
      <c r="N22" s="23"/>
    </row>
    <row r="23" spans="1:14" s="33" customFormat="1">
      <c r="A23" s="37" t="s">
        <v>57</v>
      </c>
      <c r="B23" s="37" t="s">
        <v>58</v>
      </c>
      <c r="C23" s="38">
        <v>9299.1</v>
      </c>
      <c r="D23" s="38"/>
      <c r="E23" s="38">
        <v>975</v>
      </c>
      <c r="F23" s="38">
        <f t="shared" si="5"/>
        <v>10274.1</v>
      </c>
      <c r="G23" s="39"/>
      <c r="H23" s="38">
        <f t="shared" si="1"/>
        <v>3099.7000000000003</v>
      </c>
      <c r="I23" s="38">
        <f t="shared" si="2"/>
        <v>1549.8500000000001</v>
      </c>
      <c r="J23" s="38">
        <f t="shared" si="3"/>
        <v>15498.500000000002</v>
      </c>
      <c r="K23" s="38">
        <v>0</v>
      </c>
      <c r="L23" s="38">
        <f t="shared" si="4"/>
        <v>20148.050000000003</v>
      </c>
      <c r="N23" s="23"/>
    </row>
    <row r="24" spans="1:14" s="33" customFormat="1">
      <c r="A24" s="37" t="s">
        <v>59</v>
      </c>
      <c r="B24" s="37" t="s">
        <v>60</v>
      </c>
      <c r="C24" s="38">
        <v>7531.5</v>
      </c>
      <c r="D24" s="38"/>
      <c r="E24" s="38">
        <v>975</v>
      </c>
      <c r="F24" s="38">
        <f t="shared" si="5"/>
        <v>8506.5</v>
      </c>
      <c r="G24" s="39"/>
      <c r="H24" s="38">
        <f t="shared" si="1"/>
        <v>2510.5</v>
      </c>
      <c r="I24" s="38">
        <f t="shared" si="2"/>
        <v>1255.25</v>
      </c>
      <c r="J24" s="38">
        <f t="shared" si="3"/>
        <v>12552.5</v>
      </c>
      <c r="K24" s="38">
        <v>0</v>
      </c>
      <c r="L24" s="38">
        <f t="shared" si="4"/>
        <v>16318.25</v>
      </c>
      <c r="N24" s="23"/>
    </row>
    <row r="25" spans="1:14" s="33" customFormat="1">
      <c r="A25" s="37" t="s">
        <v>61</v>
      </c>
      <c r="B25" s="37" t="s">
        <v>62</v>
      </c>
      <c r="C25" s="38">
        <v>9299.1</v>
      </c>
      <c r="D25" s="38"/>
      <c r="E25" s="38">
        <v>975</v>
      </c>
      <c r="F25" s="38">
        <f t="shared" si="5"/>
        <v>10274.1</v>
      </c>
      <c r="G25" s="39"/>
      <c r="H25" s="38">
        <f t="shared" si="1"/>
        <v>3099.7000000000003</v>
      </c>
      <c r="I25" s="38">
        <f t="shared" si="2"/>
        <v>1549.8500000000001</v>
      </c>
      <c r="J25" s="38">
        <f t="shared" si="3"/>
        <v>15498.500000000002</v>
      </c>
      <c r="K25" s="38">
        <v>0</v>
      </c>
      <c r="L25" s="38">
        <f t="shared" si="4"/>
        <v>20148.050000000003</v>
      </c>
      <c r="N25" s="23"/>
    </row>
    <row r="26" spans="1:14" s="33" customFormat="1">
      <c r="A26" s="37" t="s">
        <v>63</v>
      </c>
      <c r="B26" s="37" t="s">
        <v>64</v>
      </c>
      <c r="C26" s="38">
        <v>8240</v>
      </c>
      <c r="D26" s="38"/>
      <c r="E26" s="38">
        <v>975</v>
      </c>
      <c r="F26" s="38">
        <f t="shared" si="5"/>
        <v>9215</v>
      </c>
      <c r="G26" s="39"/>
      <c r="H26" s="38">
        <f t="shared" si="1"/>
        <v>2746.666666666667</v>
      </c>
      <c r="I26" s="38">
        <f t="shared" si="2"/>
        <v>1373.3333333333335</v>
      </c>
      <c r="J26" s="38">
        <f t="shared" si="3"/>
        <v>13733.333333333334</v>
      </c>
      <c r="K26" s="38">
        <v>0</v>
      </c>
      <c r="L26" s="38">
        <f t="shared" si="4"/>
        <v>17853.333333333336</v>
      </c>
      <c r="N26" s="23"/>
    </row>
    <row r="27" spans="1:14" s="33" customFormat="1">
      <c r="A27" s="37" t="s">
        <v>65</v>
      </c>
      <c r="B27" s="37" t="s">
        <v>66</v>
      </c>
      <c r="C27" s="38">
        <v>7428</v>
      </c>
      <c r="D27" s="38"/>
      <c r="E27" s="38">
        <v>975</v>
      </c>
      <c r="F27" s="38">
        <f t="shared" si="5"/>
        <v>8403</v>
      </c>
      <c r="G27" s="39"/>
      <c r="H27" s="38">
        <f t="shared" si="1"/>
        <v>2476</v>
      </c>
      <c r="I27" s="38">
        <f t="shared" si="2"/>
        <v>1238</v>
      </c>
      <c r="J27" s="38">
        <f t="shared" si="3"/>
        <v>12380</v>
      </c>
      <c r="K27" s="38">
        <v>0</v>
      </c>
      <c r="L27" s="38">
        <f t="shared" si="4"/>
        <v>16094</v>
      </c>
      <c r="N27" s="23"/>
    </row>
    <row r="28" spans="1:14" s="33" customFormat="1">
      <c r="A28" s="37" t="s">
        <v>67</v>
      </c>
      <c r="B28" s="37" t="s">
        <v>68</v>
      </c>
      <c r="C28" s="38">
        <v>7262.1</v>
      </c>
      <c r="D28" s="38"/>
      <c r="E28" s="38">
        <v>975</v>
      </c>
      <c r="F28" s="38">
        <f t="shared" si="5"/>
        <v>8237.1</v>
      </c>
      <c r="G28" s="39"/>
      <c r="H28" s="38">
        <f t="shared" si="1"/>
        <v>2420.7000000000003</v>
      </c>
      <c r="I28" s="38">
        <f t="shared" si="2"/>
        <v>1210.3500000000001</v>
      </c>
      <c r="J28" s="38">
        <f t="shared" si="3"/>
        <v>12103.500000000002</v>
      </c>
      <c r="K28" s="38">
        <v>0</v>
      </c>
      <c r="L28" s="38">
        <f t="shared" si="4"/>
        <v>15734.550000000003</v>
      </c>
      <c r="N28" s="23"/>
    </row>
    <row r="29" spans="1:14">
      <c r="A29" s="37" t="s">
        <v>69</v>
      </c>
      <c r="B29" s="37" t="s">
        <v>70</v>
      </c>
      <c r="C29" s="38">
        <v>6940.8</v>
      </c>
      <c r="D29" s="38"/>
      <c r="E29" s="38">
        <v>975</v>
      </c>
      <c r="F29" s="38">
        <f t="shared" si="5"/>
        <v>7915.8</v>
      </c>
      <c r="G29" s="32"/>
      <c r="H29" s="38">
        <f t="shared" si="1"/>
        <v>2313.6000000000004</v>
      </c>
      <c r="I29" s="38">
        <f t="shared" si="2"/>
        <v>1156.8000000000002</v>
      </c>
      <c r="J29" s="38">
        <f t="shared" si="3"/>
        <v>11568</v>
      </c>
      <c r="K29" s="38">
        <v>0</v>
      </c>
      <c r="L29" s="38">
        <f t="shared" si="4"/>
        <v>15038.400000000001</v>
      </c>
      <c r="N29" s="23"/>
    </row>
  </sheetData>
  <mergeCells count="13">
    <mergeCell ref="A15:A16"/>
    <mergeCell ref="B15:B16"/>
    <mergeCell ref="C15:F15"/>
    <mergeCell ref="H15:L15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62"/>
  <sheetViews>
    <sheetView showGridLines="0" zoomScaleNormal="100" workbookViewId="0">
      <pane ySplit="5" topLeftCell="A6" activePane="bottomLeft" state="frozen"/>
      <selection pane="bottomLeft" activeCell="G72" sqref="G72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1343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23" customFormat="1">
      <c r="A10" s="153" t="s">
        <v>608</v>
      </c>
      <c r="B10" s="153" t="s">
        <v>866</v>
      </c>
      <c r="C10" s="54">
        <v>89760</v>
      </c>
      <c r="D10" s="54"/>
      <c r="E10" s="54">
        <v>975</v>
      </c>
      <c r="F10" s="54">
        <f>C10+D10+E10</f>
        <v>90735</v>
      </c>
      <c r="G10" s="39"/>
      <c r="H10" s="54"/>
      <c r="I10" s="54">
        <f>(C10/30)*5</f>
        <v>14960</v>
      </c>
      <c r="J10" s="54">
        <f>(C10/30)*40</f>
        <v>119680</v>
      </c>
      <c r="K10" s="54">
        <v>900</v>
      </c>
      <c r="L10" s="157">
        <f>H10+I10+J10+K10</f>
        <v>135540</v>
      </c>
    </row>
    <row r="11" spans="1:12">
      <c r="A11" s="9" t="s">
        <v>1344</v>
      </c>
      <c r="B11" s="9" t="s">
        <v>764</v>
      </c>
      <c r="C11" s="56">
        <v>60487.5</v>
      </c>
      <c r="D11" s="63"/>
      <c r="E11" s="63">
        <v>1166</v>
      </c>
      <c r="F11" s="56">
        <f>C11+D11+E11</f>
        <v>61653.5</v>
      </c>
      <c r="G11" s="32"/>
      <c r="H11" s="63"/>
      <c r="I11" s="56">
        <f>(C11/30)*5</f>
        <v>10081.25</v>
      </c>
      <c r="J11" s="56">
        <f>(C11/30)*40</f>
        <v>80650</v>
      </c>
      <c r="K11" s="127">
        <v>900</v>
      </c>
      <c r="L11" s="63">
        <f t="shared" ref="L11:L17" si="0">H11+I11+J11+K11</f>
        <v>91631.25</v>
      </c>
    </row>
    <row r="12" spans="1:12">
      <c r="A12" s="9" t="s">
        <v>1345</v>
      </c>
      <c r="B12" s="9" t="s">
        <v>1346</v>
      </c>
      <c r="C12" s="63">
        <v>38203.5</v>
      </c>
      <c r="D12" s="63"/>
      <c r="E12" s="63">
        <v>1166</v>
      </c>
      <c r="F12" s="56">
        <f t="shared" ref="F12:F17" si="1">C12+D12+E12</f>
        <v>39369.5</v>
      </c>
      <c r="G12" s="32"/>
      <c r="H12" s="63"/>
      <c r="I12" s="56">
        <f t="shared" ref="I12:I17" si="2">(C12/30)*5</f>
        <v>6367.25</v>
      </c>
      <c r="J12" s="56">
        <f t="shared" ref="J12:J17" si="3">(C12/30)*40</f>
        <v>50938</v>
      </c>
      <c r="K12" s="127">
        <v>900</v>
      </c>
      <c r="L12" s="63">
        <f t="shared" si="0"/>
        <v>58205.25</v>
      </c>
    </row>
    <row r="13" spans="1:12">
      <c r="A13" s="9" t="s">
        <v>1347</v>
      </c>
      <c r="B13" s="9" t="s">
        <v>1348</v>
      </c>
      <c r="C13" s="63">
        <v>17682</v>
      </c>
      <c r="D13" s="63"/>
      <c r="E13" s="63">
        <v>1166</v>
      </c>
      <c r="F13" s="56">
        <f t="shared" si="1"/>
        <v>18848</v>
      </c>
      <c r="G13" s="32"/>
      <c r="H13" s="63"/>
      <c r="I13" s="56">
        <f t="shared" si="2"/>
        <v>2947</v>
      </c>
      <c r="J13" s="56">
        <f>+C13/30*50</f>
        <v>29470</v>
      </c>
      <c r="K13" s="127">
        <v>900</v>
      </c>
      <c r="L13" s="63">
        <f t="shared" si="0"/>
        <v>33317</v>
      </c>
    </row>
    <row r="14" spans="1:12">
      <c r="A14" s="9" t="s">
        <v>1349</v>
      </c>
      <c r="B14" s="9" t="s">
        <v>1350</v>
      </c>
      <c r="C14" s="63">
        <v>20166</v>
      </c>
      <c r="D14" s="63"/>
      <c r="E14" s="63">
        <v>1166</v>
      </c>
      <c r="F14" s="56">
        <f t="shared" si="1"/>
        <v>21332</v>
      </c>
      <c r="G14" s="32"/>
      <c r="H14" s="63"/>
      <c r="I14" s="56">
        <f t="shared" si="2"/>
        <v>3361</v>
      </c>
      <c r="J14" s="56">
        <f>+C14/30*50</f>
        <v>33610</v>
      </c>
      <c r="K14" s="127">
        <v>900</v>
      </c>
      <c r="L14" s="63">
        <f t="shared" si="0"/>
        <v>37871</v>
      </c>
    </row>
    <row r="15" spans="1:12">
      <c r="A15" s="9" t="s">
        <v>1319</v>
      </c>
      <c r="B15" s="9" t="s">
        <v>1351</v>
      </c>
      <c r="C15" s="63">
        <v>25468.5</v>
      </c>
      <c r="D15" s="63"/>
      <c r="E15" s="63">
        <v>1166</v>
      </c>
      <c r="F15" s="56">
        <f t="shared" si="1"/>
        <v>26634.5</v>
      </c>
      <c r="G15" s="32"/>
      <c r="H15" s="63"/>
      <c r="I15" s="63">
        <f t="shared" si="2"/>
        <v>4244.75</v>
      </c>
      <c r="J15" s="63">
        <f t="shared" si="3"/>
        <v>33958</v>
      </c>
      <c r="K15" s="127">
        <v>900</v>
      </c>
      <c r="L15" s="63">
        <f t="shared" si="0"/>
        <v>39102.75</v>
      </c>
    </row>
    <row r="16" spans="1:12">
      <c r="A16" s="9" t="s">
        <v>1321</v>
      </c>
      <c r="B16" s="9" t="s">
        <v>1352</v>
      </c>
      <c r="C16" s="63">
        <v>30348</v>
      </c>
      <c r="D16" s="63"/>
      <c r="E16" s="63">
        <v>1166</v>
      </c>
      <c r="F16" s="56">
        <f t="shared" si="1"/>
        <v>31514</v>
      </c>
      <c r="G16" s="32"/>
      <c r="H16" s="63"/>
      <c r="I16" s="63">
        <f t="shared" si="2"/>
        <v>5058</v>
      </c>
      <c r="J16" s="63">
        <f t="shared" si="3"/>
        <v>40464</v>
      </c>
      <c r="K16" s="127">
        <v>900</v>
      </c>
      <c r="L16" s="63">
        <f t="shared" si="0"/>
        <v>46422</v>
      </c>
    </row>
    <row r="17" spans="1:12">
      <c r="A17" s="9" t="s">
        <v>609</v>
      </c>
      <c r="B17" s="9" t="s">
        <v>1353</v>
      </c>
      <c r="C17" s="63">
        <v>33960</v>
      </c>
      <c r="D17" s="63"/>
      <c r="E17" s="63">
        <v>1166</v>
      </c>
      <c r="F17" s="56">
        <f t="shared" si="1"/>
        <v>35126</v>
      </c>
      <c r="G17" s="32"/>
      <c r="H17" s="63"/>
      <c r="I17" s="63">
        <f t="shared" si="2"/>
        <v>5660</v>
      </c>
      <c r="J17" s="63">
        <f t="shared" si="3"/>
        <v>45280</v>
      </c>
      <c r="K17" s="127">
        <v>900</v>
      </c>
      <c r="L17" s="63">
        <f t="shared" si="0"/>
        <v>51840</v>
      </c>
    </row>
    <row r="18" spans="1:12">
      <c r="A18" s="115"/>
      <c r="B18" s="120"/>
      <c r="C18" s="116"/>
      <c r="D18" s="115"/>
      <c r="E18" s="115"/>
      <c r="F18" s="116"/>
      <c r="G18" s="53"/>
      <c r="H18" s="116"/>
      <c r="I18" s="116"/>
      <c r="J18" s="116"/>
      <c r="K18" s="77"/>
      <c r="L18" s="116"/>
    </row>
    <row r="19" spans="1:12" ht="15.75">
      <c r="A19" s="2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.75">
      <c r="A20" s="30" t="s">
        <v>43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>
      <c r="A21" s="217" t="s">
        <v>0</v>
      </c>
      <c r="B21" s="217" t="s">
        <v>3</v>
      </c>
      <c r="C21" s="218" t="s">
        <v>4</v>
      </c>
      <c r="D21" s="218"/>
      <c r="E21" s="218"/>
      <c r="F21" s="218"/>
      <c r="H21" s="218" t="s">
        <v>5</v>
      </c>
      <c r="I21" s="218"/>
      <c r="J21" s="218"/>
      <c r="K21" s="218"/>
      <c r="L21" s="218"/>
    </row>
    <row r="22" spans="1:12" ht="33.75">
      <c r="A22" s="217"/>
      <c r="B22" s="217"/>
      <c r="C22" s="152" t="s">
        <v>6</v>
      </c>
      <c r="D22" s="152" t="s">
        <v>7</v>
      </c>
      <c r="E22" s="152" t="s">
        <v>8</v>
      </c>
      <c r="F22" s="152" t="s">
        <v>9</v>
      </c>
      <c r="H22" s="151" t="s">
        <v>10</v>
      </c>
      <c r="I22" s="151" t="s">
        <v>11</v>
      </c>
      <c r="J22" s="152" t="s">
        <v>12</v>
      </c>
      <c r="K22" s="151" t="s">
        <v>120</v>
      </c>
      <c r="L22" s="152" t="s">
        <v>9</v>
      </c>
    </row>
    <row r="23" spans="1:12" s="33" customFormat="1">
      <c r="A23" s="153" t="s">
        <v>1354</v>
      </c>
      <c r="B23" s="153" t="s">
        <v>1355</v>
      </c>
      <c r="C23" s="54">
        <v>16354.5</v>
      </c>
      <c r="D23" s="161"/>
      <c r="E23" s="161">
        <v>1166</v>
      </c>
      <c r="F23" s="162">
        <f t="shared" ref="F23:F63" si="4">C23+D23+E23</f>
        <v>17520.5</v>
      </c>
      <c r="G23" s="39"/>
      <c r="H23" s="54"/>
      <c r="I23" s="161">
        <f>(C23/30)*5</f>
        <v>2725.75</v>
      </c>
      <c r="J23" s="161">
        <f t="shared" ref="J23:J63" si="5">+C23/30*50</f>
        <v>27257.5</v>
      </c>
      <c r="K23" s="162">
        <v>900</v>
      </c>
      <c r="L23" s="54">
        <f>H23+I23+J23+K23</f>
        <v>30883.25</v>
      </c>
    </row>
    <row r="24" spans="1:12">
      <c r="A24" s="112" t="s">
        <v>1356</v>
      </c>
      <c r="B24" s="112" t="s">
        <v>1357</v>
      </c>
      <c r="C24" s="63">
        <v>17035.5</v>
      </c>
      <c r="D24" s="63"/>
      <c r="E24" s="67">
        <v>1166</v>
      </c>
      <c r="F24" s="68">
        <f t="shared" si="4"/>
        <v>18201.5</v>
      </c>
      <c r="G24" s="53"/>
      <c r="H24" s="56"/>
      <c r="I24" s="67">
        <f>(C24/30)*5</f>
        <v>2839.25</v>
      </c>
      <c r="J24" s="67">
        <f t="shared" si="5"/>
        <v>28392.5</v>
      </c>
      <c r="K24" s="68">
        <v>900</v>
      </c>
      <c r="L24" s="56">
        <f>H24+I24+J24+K24</f>
        <v>32131.75</v>
      </c>
    </row>
    <row r="25" spans="1:12">
      <c r="A25" s="112" t="s">
        <v>1358</v>
      </c>
      <c r="B25" s="112" t="s">
        <v>1359</v>
      </c>
      <c r="C25" s="63">
        <v>17361</v>
      </c>
      <c r="D25" s="63"/>
      <c r="E25" s="67">
        <v>1166</v>
      </c>
      <c r="F25" s="68">
        <f t="shared" si="4"/>
        <v>18527</v>
      </c>
      <c r="G25" s="53"/>
      <c r="H25" s="56"/>
      <c r="I25" s="67">
        <f t="shared" ref="I25:I63" si="6">(C25/30)*5</f>
        <v>2893.5</v>
      </c>
      <c r="J25" s="67">
        <f t="shared" si="5"/>
        <v>28935.000000000004</v>
      </c>
      <c r="K25" s="68">
        <v>900</v>
      </c>
      <c r="L25" s="56">
        <f t="shared" ref="L25:L63" si="7">H25+I25+J25+K25</f>
        <v>32728.500000000004</v>
      </c>
    </row>
    <row r="26" spans="1:12">
      <c r="A26" s="112" t="s">
        <v>1360</v>
      </c>
      <c r="B26" s="112" t="s">
        <v>1361</v>
      </c>
      <c r="C26" s="63">
        <v>17682</v>
      </c>
      <c r="D26" s="63"/>
      <c r="E26" s="67">
        <v>1166</v>
      </c>
      <c r="F26" s="68">
        <f t="shared" si="4"/>
        <v>18848</v>
      </c>
      <c r="G26" s="53"/>
      <c r="H26" s="56"/>
      <c r="I26" s="67">
        <f t="shared" si="6"/>
        <v>2947</v>
      </c>
      <c r="J26" s="67">
        <f t="shared" si="5"/>
        <v>29470</v>
      </c>
      <c r="K26" s="68">
        <v>900</v>
      </c>
      <c r="L26" s="56">
        <f t="shared" si="7"/>
        <v>33317</v>
      </c>
    </row>
    <row r="27" spans="1:12">
      <c r="A27" s="112" t="s">
        <v>1362</v>
      </c>
      <c r="B27" s="112" t="s">
        <v>1363</v>
      </c>
      <c r="C27" s="63">
        <v>20166</v>
      </c>
      <c r="D27" s="63"/>
      <c r="E27" s="67">
        <v>1166</v>
      </c>
      <c r="F27" s="68">
        <f t="shared" si="4"/>
        <v>21332</v>
      </c>
      <c r="G27" s="53"/>
      <c r="H27" s="56"/>
      <c r="I27" s="67">
        <f t="shared" si="6"/>
        <v>3361</v>
      </c>
      <c r="J27" s="67">
        <f t="shared" si="5"/>
        <v>33610</v>
      </c>
      <c r="K27" s="68">
        <v>900</v>
      </c>
      <c r="L27" s="56">
        <f t="shared" si="7"/>
        <v>37871</v>
      </c>
    </row>
    <row r="28" spans="1:12">
      <c r="A28" s="112" t="s">
        <v>1364</v>
      </c>
      <c r="B28" s="112" t="s">
        <v>1365</v>
      </c>
      <c r="C28" s="63">
        <v>10720.5</v>
      </c>
      <c r="D28" s="63"/>
      <c r="E28" s="67">
        <v>1166</v>
      </c>
      <c r="F28" s="68">
        <f t="shared" si="4"/>
        <v>11886.5</v>
      </c>
      <c r="G28" s="53"/>
      <c r="H28" s="56"/>
      <c r="I28" s="67">
        <f t="shared" si="6"/>
        <v>1786.75</v>
      </c>
      <c r="J28" s="67">
        <f t="shared" si="5"/>
        <v>17867.5</v>
      </c>
      <c r="K28" s="68">
        <f>900+(500*12)</f>
        <v>6900</v>
      </c>
      <c r="L28" s="56">
        <f t="shared" si="7"/>
        <v>26554.25</v>
      </c>
    </row>
    <row r="29" spans="1:12">
      <c r="A29" s="112" t="s">
        <v>1366</v>
      </c>
      <c r="B29" s="112" t="s">
        <v>1367</v>
      </c>
      <c r="C29" s="63">
        <v>12051</v>
      </c>
      <c r="D29" s="63"/>
      <c r="E29" s="67">
        <v>1166</v>
      </c>
      <c r="F29" s="68">
        <f t="shared" si="4"/>
        <v>13217</v>
      </c>
      <c r="G29" s="53"/>
      <c r="H29" s="56"/>
      <c r="I29" s="67">
        <f t="shared" si="6"/>
        <v>2008.5</v>
      </c>
      <c r="J29" s="67">
        <f t="shared" si="5"/>
        <v>20085</v>
      </c>
      <c r="K29" s="68">
        <f>900+(500*12)</f>
        <v>6900</v>
      </c>
      <c r="L29" s="56">
        <f t="shared" si="7"/>
        <v>28993.5</v>
      </c>
    </row>
    <row r="30" spans="1:12">
      <c r="A30" s="112" t="s">
        <v>1368</v>
      </c>
      <c r="B30" s="112" t="s">
        <v>1369</v>
      </c>
      <c r="C30" s="63">
        <v>12879</v>
      </c>
      <c r="D30" s="63"/>
      <c r="E30" s="67">
        <v>1166</v>
      </c>
      <c r="F30" s="68">
        <f t="shared" si="4"/>
        <v>14045</v>
      </c>
      <c r="G30" s="53"/>
      <c r="H30" s="56"/>
      <c r="I30" s="67">
        <f t="shared" si="6"/>
        <v>2146.5</v>
      </c>
      <c r="J30" s="67">
        <f t="shared" si="5"/>
        <v>21465</v>
      </c>
      <c r="K30" s="68">
        <f>900+(500*12)</f>
        <v>6900</v>
      </c>
      <c r="L30" s="56">
        <f t="shared" si="7"/>
        <v>30511.5</v>
      </c>
    </row>
    <row r="31" spans="1:12">
      <c r="A31" s="112" t="s">
        <v>1370</v>
      </c>
      <c r="B31" s="112" t="s">
        <v>1371</v>
      </c>
      <c r="C31" s="63">
        <v>15397.5</v>
      </c>
      <c r="D31" s="63"/>
      <c r="E31" s="67">
        <v>1166</v>
      </c>
      <c r="F31" s="68">
        <f t="shared" si="4"/>
        <v>16563.5</v>
      </c>
      <c r="G31" s="53"/>
      <c r="H31" s="56"/>
      <c r="I31" s="67">
        <f t="shared" si="6"/>
        <v>2566.25</v>
      </c>
      <c r="J31" s="67">
        <f t="shared" si="5"/>
        <v>25662.5</v>
      </c>
      <c r="K31" s="68">
        <v>900</v>
      </c>
      <c r="L31" s="56">
        <f t="shared" si="7"/>
        <v>29128.75</v>
      </c>
    </row>
    <row r="32" spans="1:12">
      <c r="A32" s="112" t="s">
        <v>1372</v>
      </c>
      <c r="B32" s="112" t="s">
        <v>1373</v>
      </c>
      <c r="C32" s="63">
        <v>16354.5</v>
      </c>
      <c r="D32" s="63"/>
      <c r="E32" s="67">
        <v>1166</v>
      </c>
      <c r="F32" s="68">
        <f t="shared" si="4"/>
        <v>17520.5</v>
      </c>
      <c r="G32" s="53"/>
      <c r="H32" s="56"/>
      <c r="I32" s="67">
        <f t="shared" si="6"/>
        <v>2725.75</v>
      </c>
      <c r="J32" s="67">
        <f t="shared" si="5"/>
        <v>27257.5</v>
      </c>
      <c r="K32" s="68">
        <v>900</v>
      </c>
      <c r="L32" s="56">
        <f t="shared" si="7"/>
        <v>30883.25</v>
      </c>
    </row>
    <row r="33" spans="1:12">
      <c r="A33" s="112" t="s">
        <v>1374</v>
      </c>
      <c r="B33" s="112" t="s">
        <v>1375</v>
      </c>
      <c r="C33" s="63">
        <v>7933.5</v>
      </c>
      <c r="D33" s="63"/>
      <c r="E33" s="67">
        <v>1166</v>
      </c>
      <c r="F33" s="68">
        <f t="shared" si="4"/>
        <v>9099.5</v>
      </c>
      <c r="G33" s="53"/>
      <c r="H33" s="56"/>
      <c r="I33" s="67">
        <f t="shared" si="6"/>
        <v>1322.25</v>
      </c>
      <c r="J33" s="67">
        <f t="shared" si="5"/>
        <v>13222.5</v>
      </c>
      <c r="K33" s="68">
        <f>900+(500*12)</f>
        <v>6900</v>
      </c>
      <c r="L33" s="56">
        <f t="shared" si="7"/>
        <v>21444.75</v>
      </c>
    </row>
    <row r="34" spans="1:12">
      <c r="A34" s="112" t="s">
        <v>1376</v>
      </c>
      <c r="B34" s="112" t="s">
        <v>1377</v>
      </c>
      <c r="C34" s="63">
        <v>8085</v>
      </c>
      <c r="D34" s="63"/>
      <c r="E34" s="67">
        <v>1166</v>
      </c>
      <c r="F34" s="68">
        <f t="shared" si="4"/>
        <v>9251</v>
      </c>
      <c r="G34" s="53"/>
      <c r="H34" s="56"/>
      <c r="I34" s="67">
        <f t="shared" si="6"/>
        <v>1347.5</v>
      </c>
      <c r="J34" s="67">
        <f t="shared" si="5"/>
        <v>13475</v>
      </c>
      <c r="K34" s="68">
        <f>900+(500*12)</f>
        <v>6900</v>
      </c>
      <c r="L34" s="56">
        <f t="shared" si="7"/>
        <v>21722.5</v>
      </c>
    </row>
    <row r="35" spans="1:12">
      <c r="A35" s="112" t="s">
        <v>1378</v>
      </c>
      <c r="B35" s="112" t="s">
        <v>1379</v>
      </c>
      <c r="C35" s="63">
        <v>8784</v>
      </c>
      <c r="D35" s="63"/>
      <c r="E35" s="67">
        <v>1166</v>
      </c>
      <c r="F35" s="68">
        <f t="shared" si="4"/>
        <v>9950</v>
      </c>
      <c r="G35" s="53"/>
      <c r="H35" s="56"/>
      <c r="I35" s="67">
        <f t="shared" si="6"/>
        <v>1464</v>
      </c>
      <c r="J35" s="67">
        <f t="shared" si="5"/>
        <v>14640</v>
      </c>
      <c r="K35" s="68">
        <f>900+(500*12)</f>
        <v>6900</v>
      </c>
      <c r="L35" s="56">
        <f t="shared" si="7"/>
        <v>23004</v>
      </c>
    </row>
    <row r="36" spans="1:12">
      <c r="A36" s="112" t="s">
        <v>1380</v>
      </c>
      <c r="B36" s="112" t="s">
        <v>1381</v>
      </c>
      <c r="C36" s="63">
        <v>9096</v>
      </c>
      <c r="D36" s="63"/>
      <c r="E36" s="67">
        <v>1166</v>
      </c>
      <c r="F36" s="68">
        <f t="shared" si="4"/>
        <v>10262</v>
      </c>
      <c r="G36" s="53"/>
      <c r="H36" s="56"/>
      <c r="I36" s="67">
        <f t="shared" si="6"/>
        <v>1516</v>
      </c>
      <c r="J36" s="67">
        <f t="shared" si="5"/>
        <v>15160</v>
      </c>
      <c r="K36" s="68">
        <f>900+(500*12)</f>
        <v>6900</v>
      </c>
      <c r="L36" s="56">
        <f t="shared" si="7"/>
        <v>23576</v>
      </c>
    </row>
    <row r="37" spans="1:12">
      <c r="A37" s="112" t="s">
        <v>1382</v>
      </c>
      <c r="B37" s="112" t="s">
        <v>1383</v>
      </c>
      <c r="C37" s="63">
        <v>9892.5</v>
      </c>
      <c r="D37" s="63"/>
      <c r="E37" s="67">
        <v>1166</v>
      </c>
      <c r="F37" s="68">
        <f t="shared" si="4"/>
        <v>11058.5</v>
      </c>
      <c r="G37" s="53"/>
      <c r="H37" s="56"/>
      <c r="I37" s="67">
        <f t="shared" si="6"/>
        <v>1648.75</v>
      </c>
      <c r="J37" s="67">
        <f t="shared" si="5"/>
        <v>16487.5</v>
      </c>
      <c r="K37" s="68">
        <f>900+(500*12)</f>
        <v>6900</v>
      </c>
      <c r="L37" s="56">
        <f t="shared" si="7"/>
        <v>25036.25</v>
      </c>
    </row>
    <row r="38" spans="1:12">
      <c r="A38" s="112" t="s">
        <v>1384</v>
      </c>
      <c r="B38" s="112" t="s">
        <v>1385</v>
      </c>
      <c r="C38" s="63">
        <v>7933.5</v>
      </c>
      <c r="D38" s="63"/>
      <c r="E38" s="67">
        <v>1166</v>
      </c>
      <c r="F38" s="68">
        <f t="shared" si="4"/>
        <v>9099.5</v>
      </c>
      <c r="G38" s="53"/>
      <c r="H38" s="56"/>
      <c r="I38" s="67">
        <f t="shared" si="6"/>
        <v>1322.25</v>
      </c>
      <c r="J38" s="67">
        <f t="shared" si="5"/>
        <v>13222.5</v>
      </c>
      <c r="K38" s="68">
        <f t="shared" ref="K38:K62" si="8">900+(500*12)</f>
        <v>6900</v>
      </c>
      <c r="L38" s="56">
        <f t="shared" si="7"/>
        <v>21444.75</v>
      </c>
    </row>
    <row r="39" spans="1:12">
      <c r="A39" s="112" t="s">
        <v>1386</v>
      </c>
      <c r="B39" s="112" t="s">
        <v>1387</v>
      </c>
      <c r="C39" s="63">
        <v>8085</v>
      </c>
      <c r="D39" s="63"/>
      <c r="E39" s="67">
        <v>1166</v>
      </c>
      <c r="F39" s="68">
        <f t="shared" si="4"/>
        <v>9251</v>
      </c>
      <c r="G39" s="53"/>
      <c r="H39" s="56"/>
      <c r="I39" s="67">
        <f t="shared" si="6"/>
        <v>1347.5</v>
      </c>
      <c r="J39" s="67">
        <f t="shared" si="5"/>
        <v>13475</v>
      </c>
      <c r="K39" s="68">
        <f t="shared" si="8"/>
        <v>6900</v>
      </c>
      <c r="L39" s="56">
        <f t="shared" si="7"/>
        <v>21722.5</v>
      </c>
    </row>
    <row r="40" spans="1:12">
      <c r="A40" s="112" t="s">
        <v>1388</v>
      </c>
      <c r="B40" s="112" t="s">
        <v>1389</v>
      </c>
      <c r="C40" s="63">
        <v>8784</v>
      </c>
      <c r="D40" s="63"/>
      <c r="E40" s="67">
        <v>1166</v>
      </c>
      <c r="F40" s="68">
        <f t="shared" si="4"/>
        <v>9950</v>
      </c>
      <c r="G40" s="53"/>
      <c r="H40" s="56"/>
      <c r="I40" s="67">
        <f t="shared" si="6"/>
        <v>1464</v>
      </c>
      <c r="J40" s="67">
        <f t="shared" si="5"/>
        <v>14640</v>
      </c>
      <c r="K40" s="68">
        <f t="shared" si="8"/>
        <v>6900</v>
      </c>
      <c r="L40" s="56">
        <f t="shared" si="7"/>
        <v>23004</v>
      </c>
    </row>
    <row r="41" spans="1:12">
      <c r="A41" s="112" t="s">
        <v>1390</v>
      </c>
      <c r="B41" s="112" t="s">
        <v>1391</v>
      </c>
      <c r="C41" s="63">
        <v>9096</v>
      </c>
      <c r="D41" s="63"/>
      <c r="E41" s="67">
        <v>1166</v>
      </c>
      <c r="F41" s="68">
        <f t="shared" si="4"/>
        <v>10262</v>
      </c>
      <c r="G41" s="53"/>
      <c r="H41" s="56"/>
      <c r="I41" s="67">
        <f t="shared" si="6"/>
        <v>1516</v>
      </c>
      <c r="J41" s="67">
        <f t="shared" si="5"/>
        <v>15160</v>
      </c>
      <c r="K41" s="68">
        <f t="shared" si="8"/>
        <v>6900</v>
      </c>
      <c r="L41" s="56">
        <f t="shared" si="7"/>
        <v>23576</v>
      </c>
    </row>
    <row r="42" spans="1:12">
      <c r="A42" s="112" t="s">
        <v>1392</v>
      </c>
      <c r="B42" s="112" t="s">
        <v>1393</v>
      </c>
      <c r="C42" s="63">
        <v>9892.5</v>
      </c>
      <c r="D42" s="63"/>
      <c r="E42" s="67">
        <v>1166</v>
      </c>
      <c r="F42" s="68">
        <f t="shared" si="4"/>
        <v>11058.5</v>
      </c>
      <c r="G42" s="53"/>
      <c r="H42" s="56"/>
      <c r="I42" s="67">
        <f t="shared" si="6"/>
        <v>1648.75</v>
      </c>
      <c r="J42" s="67">
        <f t="shared" si="5"/>
        <v>16487.5</v>
      </c>
      <c r="K42" s="68">
        <f t="shared" si="8"/>
        <v>6900</v>
      </c>
      <c r="L42" s="56">
        <f t="shared" si="7"/>
        <v>25036.25</v>
      </c>
    </row>
    <row r="43" spans="1:12">
      <c r="A43" s="112" t="s">
        <v>1394</v>
      </c>
      <c r="B43" s="112" t="s">
        <v>1395</v>
      </c>
      <c r="C43" s="63">
        <v>6917.04</v>
      </c>
      <c r="D43" s="63"/>
      <c r="E43" s="67">
        <v>1166</v>
      </c>
      <c r="F43" s="68">
        <f t="shared" si="4"/>
        <v>8083.04</v>
      </c>
      <c r="G43" s="53"/>
      <c r="H43" s="56"/>
      <c r="I43" s="67">
        <f t="shared" si="6"/>
        <v>1152.8400000000001</v>
      </c>
      <c r="J43" s="67">
        <f t="shared" si="5"/>
        <v>11528.400000000001</v>
      </c>
      <c r="K43" s="68">
        <f t="shared" si="8"/>
        <v>6900</v>
      </c>
      <c r="L43" s="56">
        <f t="shared" si="7"/>
        <v>19581.240000000002</v>
      </c>
    </row>
    <row r="44" spans="1:12">
      <c r="A44" s="112" t="s">
        <v>1396</v>
      </c>
      <c r="B44" s="112" t="s">
        <v>1397</v>
      </c>
      <c r="C44" s="63">
        <v>7229.04</v>
      </c>
      <c r="D44" s="63"/>
      <c r="E44" s="67">
        <v>1166</v>
      </c>
      <c r="F44" s="68">
        <f t="shared" si="4"/>
        <v>8395.0400000000009</v>
      </c>
      <c r="G44" s="53"/>
      <c r="H44" s="56"/>
      <c r="I44" s="67">
        <f t="shared" si="6"/>
        <v>1204.8399999999999</v>
      </c>
      <c r="J44" s="67">
        <f t="shared" si="5"/>
        <v>12048.4</v>
      </c>
      <c r="K44" s="68">
        <f t="shared" si="8"/>
        <v>6900</v>
      </c>
      <c r="L44" s="56">
        <f t="shared" si="7"/>
        <v>20153.239999999998</v>
      </c>
    </row>
    <row r="45" spans="1:12">
      <c r="A45" s="112" t="s">
        <v>1398</v>
      </c>
      <c r="B45" s="112" t="s">
        <v>1399</v>
      </c>
      <c r="C45" s="63">
        <v>7729.5</v>
      </c>
      <c r="D45" s="63"/>
      <c r="E45" s="67">
        <v>1166</v>
      </c>
      <c r="F45" s="68">
        <f t="shared" si="4"/>
        <v>8895.5</v>
      </c>
      <c r="G45" s="53"/>
      <c r="H45" s="56"/>
      <c r="I45" s="67">
        <f t="shared" si="6"/>
        <v>1288.25</v>
      </c>
      <c r="J45" s="67">
        <f t="shared" si="5"/>
        <v>12882.499999999998</v>
      </c>
      <c r="K45" s="68">
        <f t="shared" si="8"/>
        <v>6900</v>
      </c>
      <c r="L45" s="56">
        <f t="shared" si="7"/>
        <v>21070.75</v>
      </c>
    </row>
    <row r="46" spans="1:12">
      <c r="A46" s="112" t="s">
        <v>1400</v>
      </c>
      <c r="B46" s="112" t="s">
        <v>1401</v>
      </c>
      <c r="C46" s="63">
        <v>7933.5</v>
      </c>
      <c r="D46" s="63"/>
      <c r="E46" s="67">
        <v>1166</v>
      </c>
      <c r="F46" s="68">
        <f t="shared" si="4"/>
        <v>9099.5</v>
      </c>
      <c r="G46" s="53"/>
      <c r="H46" s="56"/>
      <c r="I46" s="67">
        <f t="shared" si="6"/>
        <v>1322.25</v>
      </c>
      <c r="J46" s="67">
        <f t="shared" si="5"/>
        <v>13222.5</v>
      </c>
      <c r="K46" s="68">
        <f t="shared" si="8"/>
        <v>6900</v>
      </c>
      <c r="L46" s="56">
        <f t="shared" si="7"/>
        <v>21444.75</v>
      </c>
    </row>
    <row r="47" spans="1:12">
      <c r="A47" s="112" t="s">
        <v>1402</v>
      </c>
      <c r="B47" s="112" t="s">
        <v>1403</v>
      </c>
      <c r="C47" s="63">
        <v>7972.5</v>
      </c>
      <c r="D47" s="63"/>
      <c r="E47" s="67">
        <v>1166</v>
      </c>
      <c r="F47" s="68">
        <f t="shared" si="4"/>
        <v>9138.5</v>
      </c>
      <c r="G47" s="53"/>
      <c r="H47" s="56"/>
      <c r="I47" s="67">
        <f t="shared" si="6"/>
        <v>1328.75</v>
      </c>
      <c r="J47" s="67">
        <f t="shared" si="5"/>
        <v>13287.5</v>
      </c>
      <c r="K47" s="68">
        <f t="shared" si="8"/>
        <v>6900</v>
      </c>
      <c r="L47" s="56">
        <f t="shared" si="7"/>
        <v>21516.25</v>
      </c>
    </row>
    <row r="48" spans="1:12">
      <c r="A48" s="112" t="s">
        <v>1404</v>
      </c>
      <c r="B48" s="112" t="s">
        <v>1405</v>
      </c>
      <c r="C48" s="63">
        <v>6801.6</v>
      </c>
      <c r="D48" s="63"/>
      <c r="E48" s="67">
        <v>1166</v>
      </c>
      <c r="F48" s="68">
        <f t="shared" si="4"/>
        <v>7967.6</v>
      </c>
      <c r="G48" s="53"/>
      <c r="H48" s="56"/>
      <c r="I48" s="67">
        <f t="shared" si="6"/>
        <v>1133.5999999999999</v>
      </c>
      <c r="J48" s="67">
        <f t="shared" si="5"/>
        <v>11336</v>
      </c>
      <c r="K48" s="68">
        <f t="shared" si="8"/>
        <v>6900</v>
      </c>
      <c r="L48" s="56">
        <f t="shared" si="7"/>
        <v>19369.599999999999</v>
      </c>
    </row>
    <row r="49" spans="1:12">
      <c r="A49" s="112" t="s">
        <v>1406</v>
      </c>
      <c r="B49" s="112" t="s">
        <v>1407</v>
      </c>
      <c r="C49" s="63">
        <v>6917.04</v>
      </c>
      <c r="D49" s="63"/>
      <c r="E49" s="67">
        <v>1166</v>
      </c>
      <c r="F49" s="68">
        <f t="shared" si="4"/>
        <v>8083.04</v>
      </c>
      <c r="G49" s="53"/>
      <c r="H49" s="56"/>
      <c r="I49" s="67">
        <f t="shared" si="6"/>
        <v>1152.8400000000001</v>
      </c>
      <c r="J49" s="67">
        <f t="shared" si="5"/>
        <v>11528.400000000001</v>
      </c>
      <c r="K49" s="68">
        <f t="shared" si="8"/>
        <v>6900</v>
      </c>
      <c r="L49" s="56">
        <f t="shared" si="7"/>
        <v>19581.240000000002</v>
      </c>
    </row>
    <row r="50" spans="1:12">
      <c r="A50" s="112" t="s">
        <v>1408</v>
      </c>
      <c r="B50" s="112" t="s">
        <v>1409</v>
      </c>
      <c r="C50" s="63">
        <v>7229.04</v>
      </c>
      <c r="D50" s="63"/>
      <c r="E50" s="67">
        <v>1166</v>
      </c>
      <c r="F50" s="68">
        <f t="shared" si="4"/>
        <v>8395.0400000000009</v>
      </c>
      <c r="G50" s="53"/>
      <c r="H50" s="56"/>
      <c r="I50" s="67">
        <f t="shared" si="6"/>
        <v>1204.8399999999999</v>
      </c>
      <c r="J50" s="67">
        <f t="shared" si="5"/>
        <v>12048.4</v>
      </c>
      <c r="K50" s="68">
        <f t="shared" si="8"/>
        <v>6900</v>
      </c>
      <c r="L50" s="56">
        <f t="shared" si="7"/>
        <v>20153.239999999998</v>
      </c>
    </row>
    <row r="51" spans="1:12">
      <c r="A51" s="112" t="s">
        <v>1410</v>
      </c>
      <c r="B51" s="112" t="s">
        <v>1411</v>
      </c>
      <c r="C51" s="63">
        <v>7729.5</v>
      </c>
      <c r="D51" s="63"/>
      <c r="E51" s="67">
        <v>1166</v>
      </c>
      <c r="F51" s="68">
        <f t="shared" si="4"/>
        <v>8895.5</v>
      </c>
      <c r="G51" s="53"/>
      <c r="H51" s="56"/>
      <c r="I51" s="67">
        <f t="shared" si="6"/>
        <v>1288.25</v>
      </c>
      <c r="J51" s="67">
        <f t="shared" si="5"/>
        <v>12882.499999999998</v>
      </c>
      <c r="K51" s="68">
        <f t="shared" si="8"/>
        <v>6900</v>
      </c>
      <c r="L51" s="56">
        <f t="shared" si="7"/>
        <v>21070.75</v>
      </c>
    </row>
    <row r="52" spans="1:12">
      <c r="A52" s="112" t="s">
        <v>1412</v>
      </c>
      <c r="B52" s="112" t="s">
        <v>1413</v>
      </c>
      <c r="C52" s="63">
        <v>7933.5</v>
      </c>
      <c r="D52" s="131"/>
      <c r="E52" s="67">
        <v>1166</v>
      </c>
      <c r="F52" s="68">
        <f t="shared" si="4"/>
        <v>9099.5</v>
      </c>
      <c r="H52" s="56"/>
      <c r="I52" s="67">
        <f t="shared" si="6"/>
        <v>1322.25</v>
      </c>
      <c r="J52" s="67">
        <f t="shared" si="5"/>
        <v>13222.5</v>
      </c>
      <c r="K52" s="68">
        <f t="shared" si="8"/>
        <v>6900</v>
      </c>
      <c r="L52" s="56">
        <f t="shared" si="7"/>
        <v>21444.75</v>
      </c>
    </row>
    <row r="53" spans="1:12">
      <c r="A53" s="112" t="s">
        <v>1414</v>
      </c>
      <c r="B53" s="112" t="s">
        <v>1415</v>
      </c>
      <c r="C53" s="63">
        <v>6801.6</v>
      </c>
      <c r="D53" s="131"/>
      <c r="E53" s="67">
        <v>1166</v>
      </c>
      <c r="F53" s="68">
        <f t="shared" si="4"/>
        <v>7967.6</v>
      </c>
      <c r="H53" s="56"/>
      <c r="I53" s="67">
        <f t="shared" si="6"/>
        <v>1133.5999999999999</v>
      </c>
      <c r="J53" s="67">
        <f t="shared" si="5"/>
        <v>11336</v>
      </c>
      <c r="K53" s="68">
        <f t="shared" si="8"/>
        <v>6900</v>
      </c>
      <c r="L53" s="56">
        <f t="shared" si="7"/>
        <v>19369.599999999999</v>
      </c>
    </row>
    <row r="54" spans="1:12">
      <c r="A54" s="112" t="s">
        <v>1416</v>
      </c>
      <c r="B54" s="112" t="s">
        <v>1417</v>
      </c>
      <c r="C54" s="63">
        <v>6917.04</v>
      </c>
      <c r="D54" s="131"/>
      <c r="E54" s="67">
        <v>1166</v>
      </c>
      <c r="F54" s="68">
        <f t="shared" si="4"/>
        <v>8083.04</v>
      </c>
      <c r="H54" s="56"/>
      <c r="I54" s="67">
        <f t="shared" si="6"/>
        <v>1152.8400000000001</v>
      </c>
      <c r="J54" s="67">
        <f t="shared" si="5"/>
        <v>11528.400000000001</v>
      </c>
      <c r="K54" s="68">
        <f t="shared" si="8"/>
        <v>6900</v>
      </c>
      <c r="L54" s="56">
        <f t="shared" si="7"/>
        <v>19581.240000000002</v>
      </c>
    </row>
    <row r="55" spans="1:12">
      <c r="A55" s="112" t="s">
        <v>1418</v>
      </c>
      <c r="B55" s="112" t="s">
        <v>1419</v>
      </c>
      <c r="C55" s="63">
        <v>7229.04</v>
      </c>
      <c r="D55" s="131"/>
      <c r="E55" s="67">
        <v>1166</v>
      </c>
      <c r="F55" s="68">
        <f t="shared" si="4"/>
        <v>8395.0400000000009</v>
      </c>
      <c r="H55" s="56"/>
      <c r="I55" s="67">
        <f t="shared" si="6"/>
        <v>1204.8399999999999</v>
      </c>
      <c r="J55" s="67">
        <f t="shared" si="5"/>
        <v>12048.4</v>
      </c>
      <c r="K55" s="68">
        <f t="shared" si="8"/>
        <v>6900</v>
      </c>
      <c r="L55" s="56">
        <f t="shared" si="7"/>
        <v>20153.239999999998</v>
      </c>
    </row>
    <row r="56" spans="1:12">
      <c r="A56" s="112" t="s">
        <v>1420</v>
      </c>
      <c r="B56" s="112" t="s">
        <v>1421</v>
      </c>
      <c r="C56" s="63">
        <v>7729.5</v>
      </c>
      <c r="D56" s="131"/>
      <c r="E56" s="67">
        <v>1166</v>
      </c>
      <c r="F56" s="68">
        <f t="shared" si="4"/>
        <v>8895.5</v>
      </c>
      <c r="H56" s="56"/>
      <c r="I56" s="67">
        <f t="shared" si="6"/>
        <v>1288.25</v>
      </c>
      <c r="J56" s="67">
        <f t="shared" si="5"/>
        <v>12882.499999999998</v>
      </c>
      <c r="K56" s="68">
        <f t="shared" si="8"/>
        <v>6900</v>
      </c>
      <c r="L56" s="56">
        <f t="shared" si="7"/>
        <v>21070.75</v>
      </c>
    </row>
    <row r="57" spans="1:12">
      <c r="A57" s="112" t="s">
        <v>1384</v>
      </c>
      <c r="B57" s="112" t="s">
        <v>1422</v>
      </c>
      <c r="C57" s="63">
        <v>7933.5</v>
      </c>
      <c r="D57" s="131"/>
      <c r="E57" s="67">
        <v>1166</v>
      </c>
      <c r="F57" s="68">
        <f t="shared" si="4"/>
        <v>9099.5</v>
      </c>
      <c r="H57" s="56"/>
      <c r="I57" s="67">
        <f t="shared" si="6"/>
        <v>1322.25</v>
      </c>
      <c r="J57" s="67">
        <f t="shared" si="5"/>
        <v>13222.5</v>
      </c>
      <c r="K57" s="68">
        <f t="shared" si="8"/>
        <v>6900</v>
      </c>
      <c r="L57" s="56">
        <f t="shared" si="7"/>
        <v>21444.75</v>
      </c>
    </row>
    <row r="58" spans="1:12">
      <c r="A58" s="112" t="s">
        <v>1423</v>
      </c>
      <c r="B58" s="112" t="s">
        <v>1424</v>
      </c>
      <c r="C58" s="63">
        <v>5511.48</v>
      </c>
      <c r="D58" s="131"/>
      <c r="E58" s="67">
        <v>1166</v>
      </c>
      <c r="F58" s="68">
        <f t="shared" si="4"/>
        <v>6677.48</v>
      </c>
      <c r="H58" s="56"/>
      <c r="I58" s="67">
        <f t="shared" si="6"/>
        <v>918.57999999999993</v>
      </c>
      <c r="J58" s="67">
        <f t="shared" si="5"/>
        <v>9185.7999999999993</v>
      </c>
      <c r="K58" s="68">
        <f t="shared" si="8"/>
        <v>6900</v>
      </c>
      <c r="L58" s="56">
        <f t="shared" si="7"/>
        <v>17004.379999999997</v>
      </c>
    </row>
    <row r="59" spans="1:12">
      <c r="A59" s="112" t="s">
        <v>1425</v>
      </c>
      <c r="B59" s="112" t="s">
        <v>1426</v>
      </c>
      <c r="C59" s="63">
        <v>6708</v>
      </c>
      <c r="D59" s="131"/>
      <c r="E59" s="67">
        <v>1166</v>
      </c>
      <c r="F59" s="68">
        <f t="shared" si="4"/>
        <v>7874</v>
      </c>
      <c r="H59" s="56"/>
      <c r="I59" s="67">
        <f t="shared" si="6"/>
        <v>1118</v>
      </c>
      <c r="J59" s="67">
        <f t="shared" si="5"/>
        <v>11180</v>
      </c>
      <c r="K59" s="68">
        <f t="shared" si="8"/>
        <v>6900</v>
      </c>
      <c r="L59" s="56">
        <f t="shared" si="7"/>
        <v>19198</v>
      </c>
    </row>
    <row r="60" spans="1:12">
      <c r="A60" s="112" t="s">
        <v>1427</v>
      </c>
      <c r="B60" s="112" t="s">
        <v>1428</v>
      </c>
      <c r="C60" s="63">
        <v>6801.6</v>
      </c>
      <c r="D60" s="131"/>
      <c r="E60" s="67">
        <v>1166</v>
      </c>
      <c r="F60" s="68">
        <f t="shared" si="4"/>
        <v>7967.6</v>
      </c>
      <c r="H60" s="56"/>
      <c r="I60" s="67">
        <f t="shared" si="6"/>
        <v>1133.5999999999999</v>
      </c>
      <c r="J60" s="67">
        <f t="shared" si="5"/>
        <v>11336</v>
      </c>
      <c r="K60" s="68">
        <f t="shared" si="8"/>
        <v>6900</v>
      </c>
      <c r="L60" s="56">
        <f t="shared" si="7"/>
        <v>19369.599999999999</v>
      </c>
    </row>
    <row r="61" spans="1:12">
      <c r="A61" s="112" t="s">
        <v>1429</v>
      </c>
      <c r="B61" s="112" t="s">
        <v>1430</v>
      </c>
      <c r="C61" s="63">
        <v>6917.04</v>
      </c>
      <c r="D61" s="131"/>
      <c r="E61" s="67">
        <v>1166</v>
      </c>
      <c r="F61" s="68">
        <f t="shared" si="4"/>
        <v>8083.04</v>
      </c>
      <c r="H61" s="56"/>
      <c r="I61" s="67">
        <f t="shared" si="6"/>
        <v>1152.8400000000001</v>
      </c>
      <c r="J61" s="67">
        <f t="shared" si="5"/>
        <v>11528.400000000001</v>
      </c>
      <c r="K61" s="68">
        <f t="shared" si="8"/>
        <v>6900</v>
      </c>
      <c r="L61" s="56">
        <f t="shared" si="7"/>
        <v>19581.240000000002</v>
      </c>
    </row>
    <row r="62" spans="1:12">
      <c r="A62" s="112" t="s">
        <v>1431</v>
      </c>
      <c r="B62" s="112" t="s">
        <v>1432</v>
      </c>
      <c r="C62" s="63">
        <v>7229.04</v>
      </c>
      <c r="D62" s="131"/>
      <c r="E62" s="67">
        <v>1166</v>
      </c>
      <c r="F62" s="68">
        <f t="shared" si="4"/>
        <v>8395.0400000000009</v>
      </c>
      <c r="H62" s="56"/>
      <c r="I62" s="67">
        <f t="shared" si="6"/>
        <v>1204.8399999999999</v>
      </c>
      <c r="J62" s="67">
        <f t="shared" si="5"/>
        <v>12048.4</v>
      </c>
      <c r="K62" s="68">
        <f t="shared" si="8"/>
        <v>6900</v>
      </c>
      <c r="L62" s="56">
        <f t="shared" si="7"/>
        <v>20153.239999999998</v>
      </c>
    </row>
    <row r="63" spans="1:12">
      <c r="A63" s="112" t="s">
        <v>1433</v>
      </c>
      <c r="B63" s="112" t="s">
        <v>1434</v>
      </c>
      <c r="C63" s="63">
        <v>4650.3599999999997</v>
      </c>
      <c r="D63" s="131"/>
      <c r="E63" s="67">
        <v>1166</v>
      </c>
      <c r="F63" s="68">
        <f t="shared" si="4"/>
        <v>5816.36</v>
      </c>
      <c r="H63" s="56"/>
      <c r="I63" s="67">
        <f t="shared" si="6"/>
        <v>775.06</v>
      </c>
      <c r="J63" s="67">
        <f t="shared" si="5"/>
        <v>7750.6</v>
      </c>
      <c r="K63" s="68">
        <v>0</v>
      </c>
      <c r="L63" s="56">
        <f t="shared" si="7"/>
        <v>8525.66</v>
      </c>
    </row>
    <row r="66" spans="2:12" ht="15.75">
      <c r="B66" s="3" t="s">
        <v>71</v>
      </c>
      <c r="C66" s="42"/>
      <c r="D66" s="42"/>
      <c r="E66" s="42"/>
      <c r="F66" s="42"/>
      <c r="G66" s="42"/>
    </row>
    <row r="67" spans="2:12" s="44" customFormat="1">
      <c r="B67" s="43" t="s">
        <v>0</v>
      </c>
      <c r="C67" s="227" t="s">
        <v>14</v>
      </c>
      <c r="D67" s="228"/>
      <c r="E67" s="228"/>
      <c r="F67" s="229"/>
      <c r="G67" s="34"/>
      <c r="H67" s="34"/>
      <c r="I67" s="34"/>
      <c r="J67" s="34"/>
      <c r="K67" s="34"/>
      <c r="L67" s="34"/>
    </row>
    <row r="68" spans="2:12">
      <c r="B68" s="207">
        <v>1591</v>
      </c>
      <c r="C68" s="235" t="s">
        <v>3025</v>
      </c>
      <c r="D68" s="236"/>
      <c r="E68" s="236"/>
      <c r="F68" s="237"/>
      <c r="G68" s="206"/>
      <c r="H68" s="204"/>
      <c r="I68" s="204"/>
      <c r="J68" s="204"/>
      <c r="K68" s="204"/>
      <c r="L68" s="204"/>
    </row>
    <row r="70" spans="2:12">
      <c r="B70" s="208"/>
      <c r="C70" s="204"/>
      <c r="D70" s="204"/>
      <c r="E70" s="204"/>
    </row>
    <row r="71" spans="2:12">
      <c r="B71" s="209"/>
      <c r="C71" s="210"/>
      <c r="D71" s="204"/>
      <c r="E71" s="204"/>
    </row>
    <row r="72" spans="2:12">
      <c r="B72" s="209"/>
      <c r="C72" s="210"/>
      <c r="D72" s="204"/>
      <c r="E72" s="204"/>
    </row>
    <row r="73" spans="2:12">
      <c r="B73" s="209"/>
      <c r="C73" s="210"/>
      <c r="D73" s="204"/>
      <c r="E73" s="204"/>
    </row>
    <row r="74" spans="2:12">
      <c r="B74" s="209"/>
      <c r="C74" s="210"/>
      <c r="D74" s="204"/>
      <c r="E74" s="204"/>
    </row>
    <row r="75" spans="2:12" ht="15.75" hidden="1" customHeight="1">
      <c r="B75" s="209"/>
      <c r="C75" s="210"/>
      <c r="D75" s="6"/>
      <c r="E75" s="6"/>
      <c r="F75"/>
      <c r="G75"/>
      <c r="H75"/>
      <c r="I75"/>
      <c r="J75"/>
      <c r="K75"/>
      <c r="L75"/>
    </row>
    <row r="76" spans="2:12" ht="15.75" hidden="1" customHeight="1">
      <c r="B76" s="209"/>
      <c r="C76" s="210"/>
      <c r="D76" s="6"/>
      <c r="E76" s="6"/>
      <c r="F76"/>
      <c r="G76"/>
      <c r="H76"/>
      <c r="I76"/>
      <c r="J76"/>
      <c r="K76"/>
      <c r="L76"/>
    </row>
    <row r="77" spans="2:12" ht="15.75" hidden="1" customHeight="1">
      <c r="B77" s="209"/>
      <c r="C77" s="210"/>
      <c r="D77" s="6"/>
      <c r="E77" s="6"/>
      <c r="F77"/>
      <c r="G77"/>
      <c r="H77"/>
      <c r="I77"/>
      <c r="J77"/>
      <c r="K77"/>
      <c r="L77"/>
    </row>
    <row r="78" spans="2:12" ht="15.75" hidden="1" customHeight="1">
      <c r="B78" s="209"/>
      <c r="C78" s="210"/>
      <c r="D78" s="6"/>
      <c r="E78" s="6"/>
      <c r="F78"/>
      <c r="G78"/>
      <c r="H78"/>
      <c r="I78"/>
      <c r="J78"/>
      <c r="K78"/>
      <c r="L78"/>
    </row>
    <row r="79" spans="2:12" ht="15.75" hidden="1" customHeight="1">
      <c r="B79" s="209"/>
      <c r="C79" s="210"/>
      <c r="D79" s="6"/>
      <c r="E79" s="6"/>
      <c r="F79"/>
      <c r="G79"/>
      <c r="H79"/>
      <c r="I79"/>
      <c r="J79"/>
      <c r="K79"/>
      <c r="L79"/>
    </row>
    <row r="80" spans="2:12" ht="15.75" hidden="1" customHeight="1">
      <c r="B80" s="209"/>
      <c r="C80" s="210"/>
      <c r="D80" s="6"/>
      <c r="E80" s="6"/>
      <c r="F80"/>
      <c r="G80"/>
      <c r="H80"/>
      <c r="I80"/>
      <c r="J80"/>
      <c r="K80"/>
      <c r="L80"/>
    </row>
    <row r="81" spans="2:12" ht="15.75" hidden="1" customHeight="1">
      <c r="B81" s="209"/>
      <c r="C81" s="210"/>
      <c r="D81" s="6"/>
      <c r="E81" s="6"/>
      <c r="F81"/>
      <c r="G81"/>
      <c r="H81"/>
      <c r="I81"/>
      <c r="J81"/>
      <c r="K81"/>
      <c r="L81"/>
    </row>
    <row r="82" spans="2:12" ht="15.75" hidden="1" customHeight="1">
      <c r="B82" s="209"/>
      <c r="C82" s="210"/>
      <c r="D82" s="6"/>
      <c r="E82" s="6"/>
      <c r="F82"/>
      <c r="G82"/>
      <c r="H82"/>
      <c r="I82"/>
      <c r="J82"/>
      <c r="K82"/>
      <c r="L82"/>
    </row>
    <row r="83" spans="2:12" ht="15.75" hidden="1" customHeight="1">
      <c r="B83" s="209"/>
      <c r="C83" s="210"/>
      <c r="D83" s="6"/>
      <c r="E83" s="6"/>
      <c r="F83"/>
      <c r="G83"/>
      <c r="H83"/>
      <c r="I83"/>
      <c r="J83"/>
      <c r="K83"/>
      <c r="L83"/>
    </row>
    <row r="84" spans="2:12" ht="15.75" hidden="1" customHeight="1">
      <c r="B84" s="209"/>
      <c r="C84" s="210"/>
      <c r="D84" s="6"/>
      <c r="E84" s="6"/>
      <c r="F84"/>
      <c r="G84"/>
      <c r="H84"/>
      <c r="I84"/>
      <c r="J84"/>
      <c r="K84"/>
      <c r="L84"/>
    </row>
    <row r="85" spans="2:12" ht="15.75" hidden="1" customHeight="1">
      <c r="B85" s="209"/>
      <c r="C85" s="210"/>
      <c r="D85" s="6"/>
      <c r="E85" s="6"/>
      <c r="F85"/>
      <c r="G85"/>
      <c r="H85"/>
      <c r="I85"/>
      <c r="J85"/>
      <c r="K85"/>
      <c r="L85"/>
    </row>
    <row r="86" spans="2:12" ht="15.75" hidden="1" customHeight="1">
      <c r="B86" s="209"/>
      <c r="C86" s="210"/>
      <c r="D86" s="6"/>
      <c r="E86" s="6"/>
      <c r="F86"/>
      <c r="G86"/>
      <c r="H86"/>
      <c r="I86"/>
      <c r="J86"/>
      <c r="K86"/>
      <c r="L86"/>
    </row>
    <row r="87" spans="2:12" ht="15.75" hidden="1" customHeight="1">
      <c r="B87" s="209"/>
      <c r="C87" s="210"/>
      <c r="D87" s="6"/>
      <c r="E87" s="6"/>
      <c r="F87"/>
      <c r="G87"/>
      <c r="H87"/>
      <c r="I87"/>
      <c r="J87"/>
      <c r="K87"/>
      <c r="L87"/>
    </row>
    <row r="88" spans="2:12" ht="15.75" hidden="1" customHeight="1">
      <c r="B88" s="209"/>
      <c r="C88" s="210"/>
      <c r="D88" s="6"/>
      <c r="E88" s="6"/>
      <c r="F88"/>
      <c r="G88"/>
      <c r="H88"/>
      <c r="I88"/>
      <c r="J88"/>
      <c r="K88"/>
      <c r="L88"/>
    </row>
    <row r="89" spans="2:12" ht="15.75" hidden="1" customHeight="1">
      <c r="B89" s="209"/>
      <c r="C89" s="210"/>
      <c r="D89" s="6"/>
      <c r="E89" s="6"/>
      <c r="F89"/>
      <c r="G89"/>
      <c r="H89"/>
      <c r="I89"/>
      <c r="J89"/>
      <c r="K89"/>
      <c r="L89"/>
    </row>
    <row r="90" spans="2:12" ht="15.75" hidden="1" customHeight="1">
      <c r="B90" s="209"/>
      <c r="C90" s="210"/>
      <c r="D90" s="6"/>
      <c r="E90" s="6"/>
      <c r="F90"/>
      <c r="G90"/>
      <c r="H90"/>
      <c r="I90"/>
      <c r="J90"/>
      <c r="K90"/>
      <c r="L90"/>
    </row>
    <row r="91" spans="2:12" ht="15.75" hidden="1" customHeight="1">
      <c r="B91" s="209"/>
      <c r="C91" s="210"/>
      <c r="D91" s="6"/>
      <c r="E91" s="6"/>
      <c r="F91"/>
      <c r="G91"/>
      <c r="H91"/>
      <c r="I91"/>
      <c r="J91"/>
      <c r="K91"/>
      <c r="L91"/>
    </row>
    <row r="92" spans="2:12" ht="15.75" hidden="1" customHeight="1">
      <c r="B92" s="209"/>
      <c r="C92" s="210"/>
      <c r="D92" s="6"/>
      <c r="E92" s="6"/>
      <c r="F92"/>
      <c r="G92"/>
      <c r="H92"/>
      <c r="I92"/>
      <c r="J92"/>
      <c r="K92"/>
      <c r="L92"/>
    </row>
    <row r="93" spans="2:12" ht="15.75" hidden="1" customHeight="1">
      <c r="B93" s="209"/>
      <c r="C93" s="210"/>
      <c r="D93" s="6"/>
      <c r="E93" s="6"/>
      <c r="F93"/>
      <c r="G93"/>
      <c r="H93"/>
      <c r="I93"/>
      <c r="J93"/>
      <c r="K93"/>
      <c r="L93"/>
    </row>
    <row r="94" spans="2:12" ht="15.75" hidden="1" customHeight="1">
      <c r="B94" s="209"/>
      <c r="C94" s="210"/>
      <c r="D94" s="6"/>
      <c r="E94" s="6"/>
      <c r="F94"/>
      <c r="G94"/>
      <c r="H94"/>
      <c r="I94"/>
      <c r="J94"/>
      <c r="K94"/>
      <c r="L94"/>
    </row>
    <row r="95" spans="2:12" ht="15.75" hidden="1" customHeight="1">
      <c r="B95" s="209"/>
      <c r="C95" s="210"/>
      <c r="D95" s="6"/>
      <c r="E95" s="6"/>
      <c r="F95"/>
      <c r="G95"/>
      <c r="H95"/>
      <c r="I95"/>
      <c r="J95"/>
      <c r="K95"/>
      <c r="L95"/>
    </row>
    <row r="96" spans="2:12" ht="15.75" hidden="1" customHeight="1">
      <c r="B96" s="209"/>
      <c r="C96" s="210"/>
      <c r="D96" s="6"/>
      <c r="E96" s="6"/>
      <c r="F96"/>
      <c r="G96"/>
      <c r="H96"/>
      <c r="I96"/>
      <c r="J96"/>
      <c r="K96"/>
      <c r="L96"/>
    </row>
    <row r="97" spans="2:12" ht="15.75" hidden="1" customHeight="1">
      <c r="B97" s="209"/>
      <c r="C97" s="210"/>
      <c r="D97" s="6"/>
      <c r="E97" s="6"/>
      <c r="F97"/>
      <c r="G97"/>
      <c r="H97"/>
      <c r="I97"/>
      <c r="J97"/>
      <c r="K97"/>
      <c r="L97"/>
    </row>
    <row r="98" spans="2:12" ht="15.75" hidden="1" customHeight="1">
      <c r="B98" s="209"/>
      <c r="C98" s="210"/>
      <c r="D98" s="6"/>
      <c r="E98" s="6"/>
      <c r="F98"/>
      <c r="G98"/>
      <c r="H98"/>
      <c r="I98"/>
      <c r="J98"/>
      <c r="K98"/>
      <c r="L98"/>
    </row>
    <row r="99" spans="2:12" ht="15.75" hidden="1" customHeight="1">
      <c r="B99" s="209"/>
      <c r="C99" s="210"/>
      <c r="D99" s="6"/>
      <c r="E99" s="6"/>
      <c r="F99"/>
      <c r="G99"/>
      <c r="H99"/>
      <c r="I99"/>
      <c r="J99"/>
      <c r="K99"/>
      <c r="L99"/>
    </row>
    <row r="100" spans="2:12" ht="15.75" hidden="1" customHeight="1">
      <c r="B100" s="209"/>
      <c r="C100" s="210"/>
      <c r="D100" s="6"/>
      <c r="E100" s="6"/>
      <c r="F100"/>
      <c r="G100"/>
      <c r="H100"/>
      <c r="I100"/>
      <c r="J100"/>
      <c r="K100"/>
      <c r="L100"/>
    </row>
    <row r="101" spans="2:12" ht="15.75" hidden="1" customHeight="1">
      <c r="B101" s="209"/>
      <c r="C101" s="210"/>
      <c r="D101" s="6"/>
      <c r="E101" s="6"/>
      <c r="F101"/>
      <c r="G101"/>
      <c r="H101"/>
      <c r="I101"/>
      <c r="J101"/>
      <c r="K101"/>
      <c r="L101"/>
    </row>
    <row r="102" spans="2:12" ht="15.75" hidden="1" customHeight="1">
      <c r="B102" s="209"/>
      <c r="C102" s="210"/>
      <c r="D102" s="6"/>
      <c r="E102" s="6"/>
      <c r="F102"/>
      <c r="G102"/>
      <c r="H102"/>
      <c r="I102"/>
      <c r="J102"/>
      <c r="K102"/>
      <c r="L102"/>
    </row>
    <row r="103" spans="2:12" ht="15.75" hidden="1" customHeight="1">
      <c r="B103" s="209"/>
      <c r="C103" s="210"/>
      <c r="D103" s="6"/>
      <c r="E103" s="6"/>
      <c r="F103"/>
      <c r="G103"/>
      <c r="H103"/>
      <c r="I103"/>
      <c r="J103"/>
      <c r="K103"/>
      <c r="L103"/>
    </row>
    <row r="104" spans="2:12" ht="15.75" hidden="1" customHeight="1">
      <c r="B104" s="209"/>
      <c r="C104" s="210"/>
      <c r="D104" s="6"/>
      <c r="E104" s="6"/>
      <c r="F104"/>
      <c r="G104"/>
      <c r="H104"/>
      <c r="I104"/>
      <c r="J104"/>
      <c r="K104"/>
      <c r="L104"/>
    </row>
    <row r="105" spans="2:12" ht="15.75" hidden="1" customHeight="1">
      <c r="B105" s="209"/>
      <c r="C105" s="210"/>
      <c r="D105" s="6"/>
      <c r="E105" s="6"/>
      <c r="F105"/>
      <c r="G105"/>
      <c r="H105"/>
      <c r="I105"/>
      <c r="J105"/>
      <c r="K105"/>
      <c r="L105"/>
    </row>
    <row r="106" spans="2:12" ht="15.75" hidden="1" customHeight="1">
      <c r="B106" s="209"/>
      <c r="C106" s="210"/>
      <c r="D106" s="6"/>
      <c r="E106" s="6"/>
      <c r="F106"/>
      <c r="G106"/>
      <c r="H106"/>
      <c r="I106"/>
      <c r="J106"/>
      <c r="K106"/>
      <c r="L106"/>
    </row>
    <row r="107" spans="2:12" ht="15.75" hidden="1" customHeight="1">
      <c r="B107" s="209"/>
      <c r="C107" s="210"/>
      <c r="D107" s="6"/>
      <c r="E107" s="6"/>
      <c r="F107"/>
      <c r="G107"/>
      <c r="H107"/>
      <c r="I107"/>
      <c r="J107"/>
      <c r="K107"/>
      <c r="L107"/>
    </row>
    <row r="108" spans="2:12" ht="15.75" hidden="1" customHeight="1">
      <c r="B108" s="209"/>
      <c r="C108" s="210"/>
      <c r="D108" s="6"/>
      <c r="E108" s="6"/>
      <c r="F108"/>
      <c r="G108"/>
      <c r="H108"/>
      <c r="I108"/>
      <c r="J108"/>
      <c r="K108"/>
      <c r="L108"/>
    </row>
    <row r="109" spans="2:12" ht="15.75" hidden="1" customHeight="1">
      <c r="B109" s="209"/>
      <c r="C109" s="210"/>
      <c r="D109" s="6"/>
      <c r="E109" s="6"/>
      <c r="F109"/>
      <c r="G109"/>
      <c r="H109"/>
      <c r="I109"/>
      <c r="J109"/>
      <c r="K109"/>
      <c r="L109"/>
    </row>
    <row r="110" spans="2:12" ht="15.75" hidden="1" customHeight="1">
      <c r="B110" s="209"/>
      <c r="C110" s="210"/>
      <c r="D110" s="6"/>
      <c r="E110" s="6"/>
      <c r="F110"/>
      <c r="G110"/>
      <c r="H110"/>
      <c r="I110"/>
      <c r="J110"/>
      <c r="K110"/>
      <c r="L110"/>
    </row>
    <row r="111" spans="2:12" ht="15.75" hidden="1" customHeight="1">
      <c r="B111" s="209"/>
      <c r="C111" s="210"/>
      <c r="D111" s="6"/>
      <c r="E111" s="6"/>
      <c r="F111"/>
      <c r="G111"/>
      <c r="H111"/>
      <c r="I111"/>
      <c r="J111"/>
      <c r="K111"/>
      <c r="L111"/>
    </row>
    <row r="112" spans="2:12" ht="15.75" hidden="1" customHeight="1">
      <c r="B112" s="209"/>
      <c r="C112" s="210"/>
      <c r="D112" s="6"/>
      <c r="E112" s="6"/>
      <c r="F112"/>
      <c r="G112"/>
      <c r="H112"/>
      <c r="I112"/>
      <c r="J112"/>
      <c r="K112"/>
      <c r="L112"/>
    </row>
    <row r="113" spans="2:12" ht="15.75" hidden="1" customHeight="1">
      <c r="B113" s="209"/>
      <c r="C113" s="210"/>
      <c r="D113" s="6"/>
      <c r="E113" s="6"/>
      <c r="F113"/>
      <c r="G113"/>
      <c r="H113"/>
      <c r="I113"/>
      <c r="J113"/>
      <c r="K113"/>
      <c r="L113"/>
    </row>
    <row r="114" spans="2:12" ht="15.75" hidden="1" customHeight="1">
      <c r="B114" s="209"/>
      <c r="C114" s="210"/>
      <c r="D114" s="6"/>
      <c r="E114" s="6"/>
      <c r="F114"/>
      <c r="G114"/>
      <c r="H114"/>
      <c r="I114"/>
      <c r="J114"/>
      <c r="K114"/>
      <c r="L114"/>
    </row>
    <row r="115" spans="2:12" ht="15.75" hidden="1" customHeight="1">
      <c r="B115" s="209"/>
      <c r="C115" s="210"/>
      <c r="D115" s="6"/>
      <c r="E115" s="6"/>
      <c r="F115"/>
      <c r="G115"/>
      <c r="H115"/>
      <c r="I115"/>
      <c r="J115"/>
      <c r="K115"/>
      <c r="L115"/>
    </row>
    <row r="116" spans="2:12" ht="15.75" hidden="1" customHeight="1">
      <c r="B116" s="209"/>
      <c r="C116" s="210"/>
      <c r="D116" s="6"/>
      <c r="E116" s="6"/>
      <c r="F116"/>
      <c r="G116"/>
      <c r="H116"/>
      <c r="I116"/>
      <c r="J116"/>
      <c r="K116"/>
      <c r="L116"/>
    </row>
    <row r="117" spans="2:12" ht="15.75" hidden="1" customHeight="1">
      <c r="B117" s="209"/>
      <c r="C117" s="210"/>
      <c r="D117" s="6"/>
      <c r="E117" s="6"/>
      <c r="F117"/>
      <c r="G117"/>
      <c r="H117"/>
      <c r="I117"/>
      <c r="J117"/>
      <c r="K117"/>
      <c r="L117"/>
    </row>
    <row r="118" spans="2:12" ht="15.75" hidden="1" customHeight="1">
      <c r="B118" s="209"/>
      <c r="C118" s="210"/>
      <c r="D118" s="6"/>
      <c r="E118" s="6"/>
      <c r="F118"/>
      <c r="G118"/>
      <c r="H118"/>
      <c r="I118"/>
      <c r="J118"/>
      <c r="K118"/>
      <c r="L118"/>
    </row>
    <row r="119" spans="2:12" ht="15.75" hidden="1" customHeight="1">
      <c r="B119" s="209"/>
      <c r="C119" s="210"/>
      <c r="D119" s="6"/>
      <c r="E119" s="6"/>
      <c r="F119"/>
      <c r="G119"/>
      <c r="H119"/>
      <c r="I119"/>
      <c r="J119"/>
      <c r="K119"/>
      <c r="L119"/>
    </row>
    <row r="120" spans="2:12" ht="15.75" hidden="1" customHeight="1">
      <c r="B120" s="209"/>
      <c r="C120" s="210"/>
      <c r="D120" s="6"/>
      <c r="E120" s="6"/>
      <c r="F120"/>
      <c r="G120"/>
      <c r="H120"/>
      <c r="I120"/>
      <c r="J120"/>
      <c r="K120"/>
      <c r="L120"/>
    </row>
    <row r="121" spans="2:12" ht="15.75" hidden="1" customHeight="1">
      <c r="B121" s="209"/>
      <c r="C121" s="210"/>
      <c r="D121" s="6"/>
      <c r="E121" s="6"/>
      <c r="F121"/>
      <c r="G121"/>
      <c r="H121"/>
      <c r="I121"/>
      <c r="J121"/>
      <c r="K121"/>
      <c r="L121"/>
    </row>
    <row r="122" spans="2:12" ht="15.75" hidden="1" customHeight="1">
      <c r="B122" s="209"/>
      <c r="C122" s="210"/>
      <c r="D122" s="6"/>
      <c r="E122" s="6"/>
      <c r="F122"/>
      <c r="G122"/>
      <c r="H122"/>
      <c r="I122"/>
      <c r="J122"/>
      <c r="K122"/>
      <c r="L122"/>
    </row>
    <row r="123" spans="2:12" ht="15.75" hidden="1" customHeight="1">
      <c r="B123" s="209"/>
      <c r="C123" s="210"/>
      <c r="D123" s="6"/>
      <c r="E123" s="6"/>
      <c r="F123"/>
      <c r="G123"/>
      <c r="H123"/>
      <c r="I123"/>
      <c r="J123"/>
      <c r="K123"/>
      <c r="L123"/>
    </row>
    <row r="124" spans="2:12" ht="15.75" hidden="1" customHeight="1">
      <c r="B124" s="209"/>
      <c r="C124" s="210"/>
      <c r="D124" s="6"/>
      <c r="E124" s="6"/>
      <c r="F124"/>
      <c r="G124"/>
      <c r="H124"/>
      <c r="I124"/>
      <c r="J124"/>
      <c r="K124"/>
      <c r="L124"/>
    </row>
    <row r="125" spans="2:12" ht="15.75" hidden="1" customHeight="1">
      <c r="B125" s="209"/>
      <c r="C125" s="210"/>
      <c r="D125" s="6"/>
      <c r="E125" s="6"/>
      <c r="F125"/>
      <c r="G125"/>
      <c r="H125"/>
      <c r="I125"/>
      <c r="J125"/>
      <c r="K125"/>
      <c r="L125"/>
    </row>
    <row r="126" spans="2:12" ht="15.75" hidden="1" customHeight="1">
      <c r="B126" s="209"/>
      <c r="C126" s="210"/>
      <c r="D126" s="6"/>
      <c r="E126" s="6"/>
      <c r="F126"/>
      <c r="G126"/>
      <c r="H126"/>
      <c r="I126"/>
      <c r="J126"/>
      <c r="K126"/>
      <c r="L126"/>
    </row>
    <row r="127" spans="2:12" ht="15.75" hidden="1" customHeight="1">
      <c r="B127" s="209"/>
      <c r="C127" s="210"/>
      <c r="D127" s="6"/>
      <c r="E127" s="6"/>
      <c r="F127"/>
      <c r="G127"/>
      <c r="H127"/>
      <c r="I127"/>
      <c r="J127"/>
      <c r="K127"/>
      <c r="L127"/>
    </row>
    <row r="128" spans="2:12" ht="15.75" hidden="1" customHeight="1">
      <c r="B128" s="209"/>
      <c r="C128" s="210"/>
      <c r="D128" s="6"/>
      <c r="E128" s="6"/>
      <c r="F128"/>
      <c r="G128"/>
      <c r="H128"/>
      <c r="I128"/>
      <c r="J128"/>
      <c r="K128"/>
      <c r="L128"/>
    </row>
    <row r="129" spans="2:12" ht="15.75" hidden="1" customHeight="1">
      <c r="B129" s="209"/>
      <c r="C129" s="210"/>
      <c r="D129" s="6"/>
      <c r="E129" s="6"/>
      <c r="F129"/>
      <c r="G129"/>
      <c r="H129"/>
      <c r="I129"/>
      <c r="J129"/>
      <c r="K129"/>
      <c r="L129"/>
    </row>
    <row r="130" spans="2:12" ht="15.75" hidden="1" customHeight="1">
      <c r="B130" s="209"/>
      <c r="C130" s="210"/>
      <c r="D130" s="6"/>
      <c r="E130" s="6"/>
      <c r="F130"/>
      <c r="G130"/>
      <c r="H130"/>
      <c r="I130"/>
      <c r="J130"/>
      <c r="K130"/>
      <c r="L130"/>
    </row>
    <row r="131" spans="2:12" ht="15.75" hidden="1" customHeight="1">
      <c r="B131" s="209"/>
      <c r="C131" s="210"/>
      <c r="D131" s="6"/>
      <c r="E131" s="6"/>
      <c r="F131"/>
      <c r="G131"/>
      <c r="H131"/>
      <c r="I131"/>
      <c r="J131"/>
      <c r="K131"/>
      <c r="L131"/>
    </row>
    <row r="132" spans="2:12" ht="15.75" hidden="1" customHeight="1">
      <c r="B132" s="209"/>
      <c r="C132" s="210"/>
      <c r="D132" s="6"/>
      <c r="E132" s="6"/>
      <c r="F132"/>
      <c r="G132"/>
      <c r="H132"/>
      <c r="I132"/>
      <c r="J132"/>
      <c r="K132"/>
      <c r="L132"/>
    </row>
    <row r="133" spans="2:12" ht="15.75" hidden="1" customHeight="1">
      <c r="B133" s="209"/>
      <c r="C133" s="210"/>
      <c r="D133" s="6"/>
      <c r="E133" s="6"/>
      <c r="F133"/>
      <c r="G133"/>
      <c r="H133"/>
      <c r="I133"/>
      <c r="J133"/>
      <c r="K133"/>
      <c r="L133"/>
    </row>
    <row r="134" spans="2:12" ht="15.75" hidden="1" customHeight="1">
      <c r="B134" s="209"/>
      <c r="C134" s="210"/>
      <c r="D134" s="6"/>
      <c r="E134" s="6"/>
      <c r="F134"/>
      <c r="G134"/>
      <c r="H134"/>
      <c r="I134"/>
      <c r="J134"/>
      <c r="K134"/>
      <c r="L134"/>
    </row>
    <row r="135" spans="2:12" ht="15.75" hidden="1" customHeight="1">
      <c r="B135" s="209"/>
      <c r="C135" s="210"/>
      <c r="D135" s="6"/>
      <c r="E135" s="6"/>
      <c r="F135"/>
      <c r="G135"/>
      <c r="H135"/>
      <c r="I135"/>
      <c r="J135"/>
      <c r="K135"/>
      <c r="L135"/>
    </row>
    <row r="136" spans="2:12" ht="15.75" hidden="1" customHeight="1">
      <c r="B136" s="209"/>
      <c r="C136" s="210"/>
      <c r="D136" s="6"/>
      <c r="E136" s="6"/>
      <c r="F136"/>
      <c r="G136"/>
      <c r="H136"/>
      <c r="I136"/>
      <c r="J136"/>
      <c r="K136"/>
      <c r="L136"/>
    </row>
    <row r="137" spans="2:12" ht="15.75" hidden="1" customHeight="1">
      <c r="B137" s="209"/>
      <c r="C137" s="210"/>
      <c r="D137" s="6"/>
      <c r="E137" s="6"/>
      <c r="F137"/>
      <c r="G137"/>
      <c r="H137"/>
      <c r="I137"/>
      <c r="J137"/>
      <c r="K137"/>
      <c r="L137"/>
    </row>
    <row r="138" spans="2:12" ht="15.75" hidden="1" customHeight="1">
      <c r="B138" s="209"/>
      <c r="C138" s="210"/>
      <c r="D138" s="6"/>
      <c r="E138" s="6"/>
      <c r="F138"/>
      <c r="G138"/>
      <c r="H138"/>
      <c r="I138"/>
      <c r="J138"/>
      <c r="K138"/>
      <c r="L138"/>
    </row>
    <row r="139" spans="2:12" ht="15.75" hidden="1" customHeight="1">
      <c r="B139" s="209"/>
      <c r="C139" s="210"/>
      <c r="D139" s="6"/>
      <c r="E139" s="6"/>
      <c r="F139"/>
      <c r="G139"/>
      <c r="H139"/>
      <c r="I139"/>
      <c r="J139"/>
      <c r="K139"/>
      <c r="L139"/>
    </row>
    <row r="140" spans="2:12" ht="15.75" hidden="1" customHeight="1">
      <c r="B140" s="209"/>
      <c r="C140" s="210"/>
      <c r="D140" s="6"/>
      <c r="E140" s="6"/>
      <c r="F140"/>
      <c r="G140"/>
      <c r="H140"/>
      <c r="I140"/>
      <c r="J140"/>
      <c r="K140"/>
      <c r="L140"/>
    </row>
    <row r="141" spans="2:12" ht="15.75" hidden="1" customHeight="1">
      <c r="B141" s="209"/>
      <c r="C141" s="210"/>
      <c r="D141" s="6"/>
      <c r="E141" s="6"/>
      <c r="F141"/>
      <c r="G141"/>
      <c r="H141"/>
      <c r="I141"/>
      <c r="J141"/>
      <c r="K141"/>
      <c r="L141"/>
    </row>
    <row r="142" spans="2:12" ht="15.75" hidden="1" customHeight="1">
      <c r="B142" s="209"/>
      <c r="C142" s="210"/>
      <c r="D142" s="6"/>
      <c r="E142" s="6"/>
      <c r="F142"/>
      <c r="G142"/>
      <c r="H142"/>
      <c r="I142"/>
      <c r="J142"/>
      <c r="K142"/>
      <c r="L142"/>
    </row>
    <row r="143" spans="2:12" ht="15.75" hidden="1" customHeight="1">
      <c r="B143" s="209"/>
      <c r="C143" s="210"/>
      <c r="D143" s="6"/>
      <c r="E143" s="6"/>
      <c r="F143"/>
      <c r="G143"/>
      <c r="H143"/>
      <c r="I143"/>
      <c r="J143"/>
      <c r="K143"/>
      <c r="L143"/>
    </row>
    <row r="144" spans="2:12" ht="15.75" hidden="1" customHeight="1">
      <c r="B144" s="209"/>
      <c r="C144" s="210"/>
      <c r="D144" s="6"/>
      <c r="E144" s="6"/>
      <c r="F144"/>
      <c r="G144"/>
      <c r="H144"/>
      <c r="I144"/>
      <c r="J144"/>
      <c r="K144"/>
      <c r="L144"/>
    </row>
    <row r="145" spans="2:12" ht="15.75" hidden="1" customHeight="1">
      <c r="B145" s="209"/>
      <c r="C145" s="210"/>
      <c r="D145" s="6"/>
      <c r="E145" s="6"/>
      <c r="F145"/>
      <c r="G145"/>
      <c r="H145"/>
      <c r="I145"/>
      <c r="J145"/>
      <c r="K145"/>
      <c r="L145"/>
    </row>
    <row r="146" spans="2:12" ht="15.75" hidden="1" customHeight="1">
      <c r="B146" s="209"/>
      <c r="C146" s="210"/>
      <c r="D146" s="6"/>
      <c r="E146" s="6"/>
      <c r="F146"/>
      <c r="G146"/>
      <c r="H146"/>
      <c r="I146"/>
      <c r="J146"/>
      <c r="K146"/>
      <c r="L146"/>
    </row>
    <row r="147" spans="2:12" ht="15.75" hidden="1" customHeight="1">
      <c r="B147" s="209"/>
      <c r="C147" s="210"/>
      <c r="D147" s="6"/>
      <c r="E147" s="6"/>
      <c r="F147"/>
      <c r="G147"/>
      <c r="H147"/>
      <c r="I147"/>
      <c r="J147"/>
      <c r="K147"/>
      <c r="L147"/>
    </row>
    <row r="148" spans="2:12" ht="15.75" hidden="1" customHeight="1">
      <c r="B148" s="209"/>
      <c r="C148" s="210"/>
      <c r="D148" s="6"/>
      <c r="E148" s="6"/>
      <c r="F148"/>
      <c r="G148"/>
      <c r="H148"/>
      <c r="I148"/>
      <c r="J148"/>
      <c r="K148"/>
      <c r="L148"/>
    </row>
    <row r="149" spans="2:12" ht="15.75" hidden="1" customHeight="1">
      <c r="B149" s="209"/>
      <c r="C149" s="210"/>
      <c r="D149" s="6"/>
      <c r="E149" s="6"/>
      <c r="F149"/>
      <c r="G149"/>
      <c r="H149"/>
      <c r="I149"/>
      <c r="J149"/>
      <c r="K149"/>
      <c r="L149"/>
    </row>
    <row r="150" spans="2:12" ht="15.75" hidden="1" customHeight="1">
      <c r="B150" s="209"/>
      <c r="C150" s="210"/>
      <c r="D150" s="6"/>
      <c r="E150" s="6"/>
      <c r="F150"/>
      <c r="G150"/>
      <c r="H150"/>
      <c r="I150"/>
      <c r="J150"/>
      <c r="K150"/>
      <c r="L150"/>
    </row>
    <row r="151" spans="2:12" ht="15.75" hidden="1" customHeight="1">
      <c r="B151" s="209"/>
      <c r="C151" s="210"/>
      <c r="D151" s="6"/>
      <c r="E151" s="6"/>
      <c r="F151"/>
      <c r="G151"/>
      <c r="H151"/>
      <c r="I151"/>
      <c r="J151"/>
      <c r="K151"/>
      <c r="L151"/>
    </row>
    <row r="152" spans="2:12" ht="15.75" hidden="1" customHeight="1">
      <c r="B152" s="209"/>
      <c r="C152" s="210"/>
      <c r="D152" s="6"/>
      <c r="E152" s="6"/>
      <c r="F152"/>
      <c r="G152"/>
      <c r="H152"/>
      <c r="I152"/>
      <c r="J152"/>
      <c r="K152"/>
      <c r="L152"/>
    </row>
    <row r="153" spans="2:12" ht="15.75" hidden="1" customHeight="1">
      <c r="B153" s="209"/>
      <c r="C153" s="210"/>
      <c r="D153" s="6"/>
      <c r="E153" s="6"/>
      <c r="F153"/>
      <c r="G153"/>
      <c r="H153"/>
      <c r="I153"/>
      <c r="J153"/>
      <c r="K153"/>
      <c r="L153"/>
    </row>
    <row r="154" spans="2:12" ht="15.75" hidden="1" customHeight="1">
      <c r="B154" s="209"/>
      <c r="C154" s="210"/>
      <c r="D154" s="6"/>
      <c r="E154" s="6"/>
      <c r="F154"/>
      <c r="G154"/>
      <c r="H154"/>
      <c r="I154"/>
      <c r="J154"/>
      <c r="K154"/>
      <c r="L154"/>
    </row>
    <row r="155" spans="2:12" ht="15.75" hidden="1" customHeight="1">
      <c r="B155" s="209"/>
      <c r="C155" s="210"/>
      <c r="D155" s="6"/>
      <c r="E155" s="6"/>
      <c r="F155"/>
      <c r="G155"/>
      <c r="H155"/>
      <c r="I155"/>
      <c r="J155"/>
      <c r="K155"/>
      <c r="L155"/>
    </row>
    <row r="156" spans="2:12" ht="15.75" hidden="1" customHeight="1">
      <c r="B156" s="209"/>
      <c r="C156" s="210"/>
      <c r="D156" s="6"/>
      <c r="E156" s="6"/>
      <c r="F156"/>
      <c r="G156"/>
      <c r="H156"/>
      <c r="I156"/>
      <c r="J156"/>
      <c r="K156"/>
      <c r="L156"/>
    </row>
    <row r="157" spans="2:12" ht="15.75" hidden="1" customHeight="1">
      <c r="B157" s="209"/>
      <c r="C157" s="210"/>
      <c r="D157" s="6"/>
      <c r="E157" s="6"/>
      <c r="F157"/>
      <c r="G157"/>
      <c r="H157"/>
      <c r="I157"/>
      <c r="J157"/>
      <c r="K157"/>
      <c r="L157"/>
    </row>
    <row r="158" spans="2:12" ht="15.75" hidden="1" customHeight="1">
      <c r="B158" s="209"/>
      <c r="C158" s="210"/>
      <c r="D158" s="6"/>
      <c r="E158" s="6"/>
      <c r="F158"/>
      <c r="G158"/>
      <c r="H158"/>
      <c r="I158"/>
      <c r="J158"/>
      <c r="K158"/>
      <c r="L158"/>
    </row>
    <row r="159" spans="2:12" ht="15.75" hidden="1" customHeight="1">
      <c r="B159" s="209"/>
      <c r="C159" s="210"/>
      <c r="D159" s="6"/>
      <c r="E159" s="6"/>
      <c r="F159"/>
      <c r="G159"/>
      <c r="H159"/>
      <c r="I159"/>
      <c r="J159"/>
      <c r="K159"/>
      <c r="L159"/>
    </row>
    <row r="160" spans="2:12" ht="15.75" hidden="1" customHeight="1">
      <c r="B160" s="209"/>
      <c r="C160" s="210"/>
      <c r="D160" s="6"/>
      <c r="E160" s="6"/>
      <c r="F160"/>
      <c r="G160"/>
      <c r="H160"/>
      <c r="I160"/>
      <c r="J160"/>
      <c r="K160"/>
      <c r="L160"/>
    </row>
    <row r="161" spans="2:12" ht="15.75" hidden="1" customHeight="1">
      <c r="B161" s="209"/>
      <c r="C161" s="210"/>
      <c r="D161" s="6"/>
      <c r="E161" s="6"/>
      <c r="F161"/>
      <c r="G161"/>
      <c r="H161"/>
      <c r="I161"/>
      <c r="J161"/>
      <c r="K161"/>
      <c r="L161"/>
    </row>
    <row r="162" spans="2:12" ht="15.75" hidden="1" customHeight="1">
      <c r="B162" s="209"/>
      <c r="C162" s="210"/>
      <c r="D162" s="6"/>
      <c r="E162" s="6"/>
      <c r="F162"/>
      <c r="G162"/>
      <c r="H162"/>
      <c r="I162"/>
      <c r="J162"/>
      <c r="K162"/>
      <c r="L162"/>
    </row>
    <row r="163" spans="2:12" ht="15.75" hidden="1" customHeight="1">
      <c r="B163" s="209"/>
      <c r="C163" s="210"/>
      <c r="D163" s="6"/>
      <c r="E163" s="6"/>
      <c r="F163"/>
      <c r="G163"/>
      <c r="H163"/>
      <c r="I163"/>
      <c r="J163"/>
      <c r="K163"/>
      <c r="L163"/>
    </row>
    <row r="164" spans="2:12" ht="15.75" hidden="1" customHeight="1">
      <c r="B164" s="209"/>
      <c r="C164" s="210"/>
      <c r="D164" s="6"/>
      <c r="E164" s="6"/>
      <c r="F164"/>
      <c r="G164"/>
      <c r="H164"/>
      <c r="I164"/>
      <c r="J164"/>
      <c r="K164"/>
      <c r="L164"/>
    </row>
    <row r="165" spans="2:12" ht="15.75" hidden="1" customHeight="1">
      <c r="B165" s="209"/>
      <c r="C165" s="210"/>
      <c r="D165" s="6"/>
      <c r="E165" s="6"/>
      <c r="F165"/>
      <c r="G165"/>
      <c r="H165"/>
      <c r="I165"/>
      <c r="J165"/>
      <c r="K165"/>
      <c r="L165"/>
    </row>
    <row r="166" spans="2:12" ht="15.75" hidden="1" customHeight="1">
      <c r="B166" s="209"/>
      <c r="C166" s="210"/>
      <c r="D166" s="6"/>
      <c r="E166" s="6"/>
      <c r="F166"/>
      <c r="G166"/>
      <c r="H166"/>
      <c r="I166"/>
      <c r="J166"/>
      <c r="K166"/>
      <c r="L166"/>
    </row>
    <row r="167" spans="2:12" ht="15.75" hidden="1" customHeight="1">
      <c r="B167" s="209"/>
      <c r="C167" s="210"/>
      <c r="D167" s="6"/>
      <c r="E167" s="6"/>
      <c r="F167"/>
      <c r="G167"/>
      <c r="H167"/>
      <c r="I167"/>
      <c r="J167"/>
      <c r="K167"/>
      <c r="L167"/>
    </row>
    <row r="168" spans="2:12" ht="15.75" hidden="1" customHeight="1">
      <c r="B168" s="209"/>
      <c r="C168" s="210"/>
      <c r="D168" s="6"/>
      <c r="E168" s="6"/>
      <c r="F168"/>
      <c r="G168"/>
      <c r="H168"/>
      <c r="I168"/>
      <c r="J168"/>
      <c r="K168"/>
      <c r="L168"/>
    </row>
    <row r="169" spans="2:12" ht="15.75" hidden="1" customHeight="1">
      <c r="B169" s="209"/>
      <c r="C169" s="210"/>
      <c r="D169" s="6"/>
      <c r="E169" s="6"/>
      <c r="F169"/>
      <c r="G169"/>
      <c r="H169"/>
      <c r="I169"/>
      <c r="J169"/>
      <c r="K169"/>
      <c r="L169"/>
    </row>
    <row r="170" spans="2:12" ht="15.75" hidden="1" customHeight="1">
      <c r="B170" s="209"/>
      <c r="C170" s="210"/>
      <c r="D170" s="6"/>
      <c r="E170" s="6"/>
      <c r="F170"/>
      <c r="G170"/>
      <c r="H170"/>
      <c r="I170"/>
      <c r="J170"/>
      <c r="K170"/>
      <c r="L170"/>
    </row>
    <row r="171" spans="2:12" ht="15.75" hidden="1" customHeight="1">
      <c r="B171" s="209"/>
      <c r="C171" s="210"/>
      <c r="D171" s="6"/>
      <c r="E171" s="6"/>
      <c r="F171"/>
      <c r="G171"/>
      <c r="H171"/>
      <c r="I171"/>
      <c r="J171"/>
      <c r="K171"/>
      <c r="L171"/>
    </row>
    <row r="172" spans="2:12" ht="15.75" hidden="1" customHeight="1">
      <c r="B172" s="209"/>
      <c r="C172" s="210"/>
      <c r="D172" s="6"/>
      <c r="E172" s="6"/>
      <c r="F172"/>
      <c r="G172"/>
      <c r="H172"/>
      <c r="I172"/>
      <c r="J172"/>
      <c r="K172"/>
      <c r="L172"/>
    </row>
    <row r="173" spans="2:12" ht="15.75" hidden="1" customHeight="1">
      <c r="B173" s="209"/>
      <c r="C173" s="210"/>
      <c r="D173" s="6"/>
      <c r="E173" s="6"/>
      <c r="F173"/>
      <c r="G173"/>
      <c r="H173"/>
      <c r="I173"/>
      <c r="J173"/>
      <c r="K173"/>
      <c r="L173"/>
    </row>
    <row r="174" spans="2:12" ht="15.75" hidden="1" customHeight="1">
      <c r="B174" s="209"/>
      <c r="C174" s="210"/>
      <c r="D174" s="6"/>
      <c r="E174" s="6"/>
      <c r="F174"/>
      <c r="G174"/>
      <c r="H174"/>
      <c r="I174"/>
      <c r="J174"/>
      <c r="K174"/>
      <c r="L174"/>
    </row>
    <row r="175" spans="2:12" ht="15.75" hidden="1" customHeight="1">
      <c r="B175" s="209"/>
      <c r="C175" s="210"/>
      <c r="D175" s="6"/>
      <c r="E175" s="6"/>
      <c r="F175"/>
      <c r="G175"/>
      <c r="H175"/>
      <c r="I175"/>
      <c r="J175"/>
      <c r="K175"/>
      <c r="L175"/>
    </row>
    <row r="176" spans="2:12" ht="15.75" hidden="1" customHeight="1">
      <c r="B176" s="209"/>
      <c r="C176" s="210"/>
      <c r="D176" s="6"/>
      <c r="E176" s="6"/>
      <c r="F176"/>
      <c r="G176"/>
      <c r="H176"/>
      <c r="I176"/>
      <c r="J176"/>
      <c r="K176"/>
      <c r="L176"/>
    </row>
    <row r="177" spans="2:12" ht="15.75" hidden="1" customHeight="1">
      <c r="B177" s="209"/>
      <c r="C177" s="210"/>
      <c r="D177" s="6"/>
      <c r="E177" s="6"/>
      <c r="F177"/>
      <c r="G177"/>
      <c r="H177"/>
      <c r="I177"/>
      <c r="J177"/>
      <c r="K177"/>
      <c r="L177"/>
    </row>
    <row r="178" spans="2:12" ht="15.75" hidden="1" customHeight="1">
      <c r="B178" s="209"/>
      <c r="C178" s="210"/>
      <c r="D178" s="6"/>
      <c r="E178" s="6"/>
      <c r="F178"/>
      <c r="G178"/>
      <c r="H178"/>
      <c r="I178"/>
      <c r="J178"/>
      <c r="K178"/>
      <c r="L178"/>
    </row>
    <row r="179" spans="2:12" ht="15.75" hidden="1" customHeight="1">
      <c r="B179" s="209"/>
      <c r="C179" s="210"/>
      <c r="D179" s="6"/>
      <c r="E179" s="6"/>
      <c r="F179"/>
      <c r="G179"/>
      <c r="H179"/>
      <c r="I179"/>
      <c r="J179"/>
      <c r="K179"/>
      <c r="L179"/>
    </row>
    <row r="180" spans="2:12" ht="15.75" hidden="1" customHeight="1">
      <c r="B180" s="209"/>
      <c r="C180" s="210"/>
      <c r="D180" s="6"/>
      <c r="E180" s="6"/>
      <c r="F180"/>
      <c r="G180"/>
      <c r="H180"/>
      <c r="I180"/>
      <c r="J180"/>
      <c r="K180"/>
      <c r="L180"/>
    </row>
    <row r="181" spans="2:12" ht="15.75" hidden="1" customHeight="1">
      <c r="B181" s="209"/>
      <c r="C181" s="210"/>
      <c r="D181" s="6"/>
      <c r="E181" s="6"/>
      <c r="F181"/>
      <c r="G181"/>
      <c r="H181"/>
      <c r="I181"/>
      <c r="J181"/>
      <c r="K181"/>
      <c r="L181"/>
    </row>
    <row r="182" spans="2:12" ht="15.75" hidden="1" customHeight="1">
      <c r="B182" s="209"/>
      <c r="C182" s="210"/>
      <c r="D182" s="6"/>
      <c r="E182" s="6"/>
      <c r="F182"/>
      <c r="G182"/>
      <c r="H182"/>
      <c r="I182"/>
      <c r="J182"/>
      <c r="K182"/>
      <c r="L182"/>
    </row>
    <row r="183" spans="2:12" ht="15.75" hidden="1" customHeight="1">
      <c r="B183" s="209"/>
      <c r="C183" s="210"/>
      <c r="D183" s="6"/>
      <c r="E183" s="6"/>
      <c r="F183"/>
      <c r="G183"/>
      <c r="H183"/>
      <c r="I183"/>
      <c r="J183"/>
      <c r="K183"/>
      <c r="L183"/>
    </row>
    <row r="184" spans="2:12" ht="15.75" hidden="1" customHeight="1">
      <c r="B184" s="209"/>
      <c r="C184" s="210"/>
      <c r="D184" s="6"/>
      <c r="E184" s="6"/>
      <c r="F184"/>
      <c r="G184"/>
      <c r="H184"/>
      <c r="I184"/>
      <c r="J184"/>
      <c r="K184"/>
      <c r="L184"/>
    </row>
    <row r="185" spans="2:12" ht="15.75" hidden="1" customHeight="1">
      <c r="B185" s="209"/>
      <c r="C185" s="210"/>
      <c r="D185" s="6"/>
      <c r="E185" s="6"/>
      <c r="F185"/>
      <c r="G185"/>
      <c r="H185"/>
      <c r="I185"/>
      <c r="J185"/>
      <c r="K185"/>
      <c r="L185"/>
    </row>
    <row r="186" spans="2:12" ht="15.75" hidden="1" customHeight="1">
      <c r="B186" s="209"/>
      <c r="C186" s="210"/>
      <c r="D186" s="6"/>
      <c r="E186" s="6"/>
      <c r="F186"/>
      <c r="G186"/>
      <c r="H186"/>
      <c r="I186"/>
      <c r="J186"/>
      <c r="K186"/>
      <c r="L186"/>
    </row>
    <row r="187" spans="2:12" ht="15.75" hidden="1" customHeight="1">
      <c r="B187" s="209"/>
      <c r="C187" s="210"/>
      <c r="D187" s="6"/>
      <c r="E187" s="6"/>
      <c r="F187"/>
      <c r="G187"/>
      <c r="H187"/>
      <c r="I187"/>
      <c r="J187"/>
      <c r="K187"/>
      <c r="L187"/>
    </row>
    <row r="188" spans="2:12" ht="15.75" hidden="1" customHeight="1">
      <c r="B188" s="209"/>
      <c r="C188" s="210"/>
      <c r="D188" s="6"/>
      <c r="E188" s="6"/>
      <c r="F188"/>
      <c r="G188"/>
      <c r="H188"/>
      <c r="I188"/>
      <c r="J188"/>
      <c r="K188"/>
      <c r="L188"/>
    </row>
    <row r="189" spans="2:12" ht="15.75" hidden="1" customHeight="1">
      <c r="B189" s="209"/>
      <c r="C189" s="210"/>
      <c r="D189" s="6"/>
      <c r="E189" s="6"/>
      <c r="F189"/>
      <c r="G189"/>
      <c r="H189"/>
      <c r="I189"/>
      <c r="J189"/>
      <c r="K189"/>
      <c r="L189"/>
    </row>
    <row r="190" spans="2:12" ht="15.75" hidden="1" customHeight="1">
      <c r="B190" s="209"/>
      <c r="C190" s="210"/>
      <c r="D190" s="6"/>
      <c r="E190" s="6"/>
      <c r="F190"/>
      <c r="G190"/>
      <c r="H190"/>
      <c r="I190"/>
      <c r="J190"/>
      <c r="K190"/>
      <c r="L190"/>
    </row>
    <row r="191" spans="2:12" ht="15.75" hidden="1" customHeight="1">
      <c r="B191" s="209"/>
      <c r="C191" s="210"/>
      <c r="D191" s="6"/>
      <c r="E191" s="6"/>
      <c r="F191"/>
      <c r="G191"/>
      <c r="H191"/>
      <c r="I191"/>
      <c r="J191"/>
      <c r="K191"/>
      <c r="L191"/>
    </row>
    <row r="192" spans="2:12" ht="15.75" hidden="1" customHeight="1">
      <c r="B192" s="209"/>
      <c r="C192" s="210"/>
      <c r="D192" s="6"/>
      <c r="E192" s="6"/>
      <c r="F192"/>
      <c r="G192"/>
      <c r="H192"/>
      <c r="I192"/>
      <c r="J192"/>
      <c r="K192"/>
      <c r="L192"/>
    </row>
    <row r="193" spans="2:12" ht="15.75" hidden="1" customHeight="1">
      <c r="B193" s="209"/>
      <c r="C193" s="210"/>
      <c r="D193" s="6"/>
      <c r="E193" s="6"/>
      <c r="F193"/>
      <c r="G193"/>
      <c r="H193"/>
      <c r="I193"/>
      <c r="J193"/>
      <c r="K193"/>
      <c r="L193"/>
    </row>
    <row r="194" spans="2:12" ht="15.75" hidden="1" customHeight="1">
      <c r="B194" s="209"/>
      <c r="C194" s="210"/>
      <c r="D194" s="6"/>
      <c r="E194" s="6"/>
      <c r="F194"/>
      <c r="G194"/>
      <c r="H194"/>
      <c r="I194"/>
      <c r="J194"/>
      <c r="K194"/>
      <c r="L194"/>
    </row>
    <row r="195" spans="2:12" ht="15.75" hidden="1" customHeight="1">
      <c r="B195" s="209"/>
      <c r="C195" s="210"/>
      <c r="D195" s="6"/>
      <c r="E195" s="6"/>
      <c r="F195"/>
      <c r="G195"/>
      <c r="H195"/>
      <c r="I195"/>
      <c r="J195"/>
      <c r="K195"/>
      <c r="L195"/>
    </row>
    <row r="196" spans="2:12" ht="15.75" hidden="1" customHeight="1">
      <c r="B196" s="209"/>
      <c r="C196" s="210"/>
      <c r="D196" s="6"/>
      <c r="E196" s="6"/>
      <c r="F196"/>
      <c r="G196"/>
      <c r="H196"/>
      <c r="I196"/>
      <c r="J196"/>
      <c r="K196"/>
      <c r="L196"/>
    </row>
    <row r="197" spans="2:12" ht="15.75" hidden="1" customHeight="1">
      <c r="B197" s="209"/>
      <c r="C197" s="210"/>
      <c r="D197" s="6"/>
      <c r="E197" s="6"/>
      <c r="F197"/>
      <c r="G197"/>
      <c r="H197"/>
      <c r="I197"/>
      <c r="J197"/>
      <c r="K197"/>
      <c r="L197"/>
    </row>
    <row r="198" spans="2:12" ht="15.75" hidden="1" customHeight="1">
      <c r="B198" s="209"/>
      <c r="C198" s="210"/>
      <c r="D198" s="6"/>
      <c r="E198" s="6"/>
      <c r="F198"/>
      <c r="G198"/>
      <c r="H198"/>
      <c r="I198"/>
      <c r="J198"/>
      <c r="K198"/>
      <c r="L198"/>
    </row>
    <row r="199" spans="2:12" ht="15.75" hidden="1" customHeight="1">
      <c r="B199" s="209"/>
      <c r="C199" s="210"/>
      <c r="D199" s="6"/>
      <c r="E199" s="6"/>
      <c r="F199"/>
      <c r="G199"/>
      <c r="H199"/>
      <c r="I199"/>
      <c r="J199"/>
      <c r="K199"/>
      <c r="L199"/>
    </row>
    <row r="200" spans="2:12" ht="15.75" hidden="1" customHeight="1">
      <c r="B200" s="209"/>
      <c r="C200" s="210"/>
      <c r="D200" s="6"/>
      <c r="E200" s="6"/>
      <c r="F200"/>
      <c r="G200"/>
      <c r="H200"/>
      <c r="I200"/>
      <c r="J200"/>
      <c r="K200"/>
      <c r="L200"/>
    </row>
    <row r="201" spans="2:12" ht="15.75" hidden="1" customHeight="1">
      <c r="B201" s="209"/>
      <c r="C201" s="210"/>
      <c r="D201" s="6"/>
      <c r="E201" s="6"/>
      <c r="F201"/>
      <c r="G201"/>
      <c r="H201"/>
      <c r="I201"/>
      <c r="J201"/>
      <c r="K201"/>
      <c r="L201"/>
    </row>
    <row r="202" spans="2:12" ht="15.75" hidden="1" customHeight="1">
      <c r="B202" s="209"/>
      <c r="C202" s="210"/>
      <c r="D202" s="6"/>
      <c r="E202" s="6"/>
      <c r="F202"/>
      <c r="G202"/>
      <c r="H202"/>
      <c r="I202"/>
      <c r="J202"/>
      <c r="K202"/>
      <c r="L202"/>
    </row>
    <row r="203" spans="2:12" ht="15.75" hidden="1" customHeight="1">
      <c r="B203" s="209"/>
      <c r="C203" s="210"/>
      <c r="D203" s="6"/>
      <c r="E203" s="6"/>
      <c r="F203"/>
      <c r="G203"/>
      <c r="H203"/>
      <c r="I203"/>
      <c r="J203"/>
      <c r="K203"/>
      <c r="L203"/>
    </row>
    <row r="204" spans="2:12" ht="15.75" hidden="1" customHeight="1">
      <c r="B204" s="209"/>
      <c r="C204" s="210"/>
      <c r="D204" s="6"/>
      <c r="E204" s="6"/>
      <c r="F204"/>
      <c r="G204"/>
      <c r="H204"/>
      <c r="I204"/>
      <c r="J204"/>
      <c r="K204"/>
      <c r="L204"/>
    </row>
    <row r="205" spans="2:12" ht="15.75" hidden="1" customHeight="1">
      <c r="B205" s="209"/>
      <c r="C205" s="210"/>
      <c r="D205" s="6"/>
      <c r="E205" s="6"/>
      <c r="F205"/>
      <c r="G205"/>
      <c r="H205"/>
      <c r="I205"/>
      <c r="J205"/>
      <c r="K205"/>
      <c r="L205"/>
    </row>
    <row r="206" spans="2:12" ht="15.75" hidden="1" customHeight="1">
      <c r="B206" s="209"/>
      <c r="C206" s="210"/>
      <c r="D206" s="6"/>
      <c r="E206" s="6"/>
      <c r="F206"/>
      <c r="G206"/>
      <c r="H206"/>
      <c r="I206"/>
      <c r="J206"/>
      <c r="K206"/>
      <c r="L206"/>
    </row>
    <row r="207" spans="2:12" ht="15.75" hidden="1" customHeight="1">
      <c r="B207" s="209"/>
      <c r="C207" s="210"/>
      <c r="D207" s="6"/>
      <c r="E207" s="6"/>
      <c r="F207"/>
      <c r="G207"/>
      <c r="H207"/>
      <c r="I207"/>
      <c r="J207"/>
      <c r="K207"/>
      <c r="L207"/>
    </row>
    <row r="208" spans="2:12" ht="15.75" hidden="1" customHeight="1">
      <c r="B208" s="209"/>
      <c r="C208" s="210"/>
      <c r="D208" s="6"/>
      <c r="E208" s="6"/>
      <c r="F208"/>
      <c r="G208"/>
      <c r="H208"/>
      <c r="I208"/>
      <c r="J208"/>
      <c r="K208"/>
      <c r="L208"/>
    </row>
    <row r="209" spans="2:12" ht="15.75" hidden="1" customHeight="1">
      <c r="B209" s="209"/>
      <c r="C209" s="210"/>
      <c r="D209" s="6"/>
      <c r="E209" s="6"/>
      <c r="F209"/>
      <c r="G209"/>
      <c r="H209"/>
      <c r="I209"/>
      <c r="J209"/>
      <c r="K209"/>
      <c r="L209"/>
    </row>
    <row r="210" spans="2:12" ht="15.75" hidden="1" customHeight="1">
      <c r="B210" s="209"/>
      <c r="C210" s="210"/>
      <c r="D210" s="6"/>
      <c r="E210" s="6"/>
      <c r="F210"/>
      <c r="G210"/>
      <c r="H210"/>
      <c r="I210"/>
      <c r="J210"/>
      <c r="K210"/>
      <c r="L210"/>
    </row>
    <row r="211" spans="2:12" ht="15.75" hidden="1" customHeight="1">
      <c r="B211" s="209"/>
      <c r="C211" s="210"/>
      <c r="D211" s="6"/>
      <c r="E211" s="6"/>
      <c r="F211"/>
      <c r="G211"/>
      <c r="H211"/>
      <c r="I211"/>
      <c r="J211"/>
      <c r="K211"/>
      <c r="L211"/>
    </row>
    <row r="212" spans="2:12" ht="15.75" hidden="1" customHeight="1">
      <c r="B212" s="209"/>
      <c r="C212" s="210"/>
      <c r="D212" s="6"/>
      <c r="E212" s="6"/>
      <c r="F212"/>
      <c r="G212"/>
      <c r="H212"/>
      <c r="I212"/>
      <c r="J212"/>
      <c r="K212"/>
      <c r="L212"/>
    </row>
    <row r="213" spans="2:12" ht="15.75" hidden="1" customHeight="1">
      <c r="B213" s="209"/>
      <c r="C213" s="210"/>
      <c r="D213" s="6"/>
      <c r="E213" s="6"/>
      <c r="F213"/>
      <c r="G213"/>
      <c r="H213"/>
      <c r="I213"/>
      <c r="J213"/>
      <c r="K213"/>
      <c r="L213"/>
    </row>
    <row r="214" spans="2:12" ht="15.75" hidden="1" customHeight="1">
      <c r="B214" s="209"/>
      <c r="C214" s="210"/>
      <c r="D214" s="6"/>
      <c r="E214" s="6"/>
      <c r="F214"/>
      <c r="G214"/>
      <c r="H214"/>
      <c r="I214"/>
      <c r="J214"/>
      <c r="K214"/>
      <c r="L214"/>
    </row>
    <row r="215" spans="2:12" ht="15.75" hidden="1" customHeight="1">
      <c r="B215" s="209"/>
      <c r="C215" s="210"/>
      <c r="D215" s="6"/>
      <c r="E215" s="6"/>
      <c r="F215"/>
      <c r="G215"/>
      <c r="H215"/>
      <c r="I215"/>
      <c r="J215"/>
      <c r="K215"/>
      <c r="L215"/>
    </row>
    <row r="216" spans="2:12" ht="15.75" hidden="1" customHeight="1">
      <c r="B216" s="209"/>
      <c r="C216" s="210"/>
      <c r="D216" s="6"/>
      <c r="E216" s="6"/>
      <c r="F216"/>
      <c r="G216"/>
      <c r="H216"/>
      <c r="I216"/>
      <c r="J216"/>
      <c r="K216"/>
      <c r="L216"/>
    </row>
    <row r="217" spans="2:12" ht="15.75" hidden="1" customHeight="1">
      <c r="B217" s="209"/>
      <c r="C217" s="210"/>
      <c r="D217" s="6"/>
      <c r="E217" s="6"/>
      <c r="F217"/>
      <c r="G217"/>
      <c r="H217"/>
      <c r="I217"/>
      <c r="J217"/>
      <c r="K217"/>
      <c r="L217"/>
    </row>
    <row r="218" spans="2:12" ht="15.75" hidden="1" customHeight="1">
      <c r="B218" s="209"/>
      <c r="C218" s="210"/>
      <c r="D218" s="6"/>
      <c r="E218" s="6"/>
      <c r="F218"/>
      <c r="G218"/>
      <c r="H218"/>
      <c r="I218"/>
      <c r="J218"/>
      <c r="K218"/>
      <c r="L218"/>
    </row>
    <row r="219" spans="2:12" ht="15.75" hidden="1" customHeight="1">
      <c r="B219" s="209"/>
      <c r="C219" s="210"/>
      <c r="D219" s="6"/>
      <c r="E219" s="6"/>
      <c r="F219"/>
      <c r="G219"/>
      <c r="H219"/>
      <c r="I219"/>
      <c r="J219"/>
      <c r="K219"/>
      <c r="L219"/>
    </row>
    <row r="220" spans="2:12" ht="15.75" hidden="1" customHeight="1">
      <c r="B220" s="209"/>
      <c r="C220" s="210"/>
      <c r="D220" s="6"/>
      <c r="E220" s="6"/>
      <c r="F220"/>
      <c r="G220"/>
      <c r="H220"/>
      <c r="I220"/>
      <c r="J220"/>
      <c r="K220"/>
      <c r="L220"/>
    </row>
    <row r="221" spans="2:12" ht="15.75" hidden="1" customHeight="1">
      <c r="B221" s="209"/>
      <c r="C221" s="210"/>
      <c r="D221" s="6"/>
      <c r="E221" s="6"/>
      <c r="F221"/>
      <c r="G221"/>
      <c r="H221"/>
      <c r="I221"/>
      <c r="J221"/>
      <c r="K221"/>
      <c r="L221"/>
    </row>
    <row r="222" spans="2:12" ht="15.75" hidden="1" customHeight="1">
      <c r="B222" s="209"/>
      <c r="C222" s="210"/>
      <c r="D222" s="6"/>
      <c r="E222" s="6"/>
      <c r="F222"/>
      <c r="G222"/>
      <c r="H222"/>
      <c r="I222"/>
      <c r="J222"/>
      <c r="K222"/>
      <c r="L222"/>
    </row>
    <row r="223" spans="2:12" ht="15.75" hidden="1" customHeight="1">
      <c r="B223" s="209"/>
      <c r="C223" s="210"/>
      <c r="D223" s="6"/>
      <c r="E223" s="6"/>
      <c r="F223"/>
      <c r="G223"/>
      <c r="H223"/>
      <c r="I223"/>
      <c r="J223"/>
      <c r="K223"/>
      <c r="L223"/>
    </row>
    <row r="224" spans="2:12" ht="15.75" hidden="1" customHeight="1">
      <c r="B224" s="209"/>
      <c r="C224" s="210"/>
      <c r="D224" s="6"/>
      <c r="E224" s="6"/>
      <c r="F224"/>
      <c r="G224"/>
      <c r="H224"/>
      <c r="I224"/>
      <c r="J224"/>
      <c r="K224"/>
      <c r="L224"/>
    </row>
    <row r="225" spans="2:12" ht="15.75" hidden="1" customHeight="1">
      <c r="B225" s="209"/>
      <c r="C225" s="210"/>
      <c r="D225" s="6"/>
      <c r="E225" s="6"/>
      <c r="F225"/>
      <c r="G225"/>
      <c r="H225"/>
      <c r="I225"/>
      <c r="J225"/>
      <c r="K225"/>
      <c r="L225"/>
    </row>
    <row r="226" spans="2:12" ht="15.75" hidden="1" customHeight="1">
      <c r="B226" s="209"/>
      <c r="C226" s="210"/>
      <c r="D226" s="6"/>
      <c r="E226" s="6"/>
      <c r="F226"/>
      <c r="G226"/>
      <c r="H226"/>
      <c r="I226"/>
      <c r="J226"/>
      <c r="K226"/>
      <c r="L226"/>
    </row>
    <row r="227" spans="2:12" ht="15.75" hidden="1" customHeight="1">
      <c r="B227" s="209"/>
      <c r="C227" s="210"/>
      <c r="D227" s="6"/>
      <c r="E227" s="6"/>
      <c r="F227"/>
      <c r="G227"/>
      <c r="H227"/>
      <c r="I227"/>
      <c r="J227"/>
      <c r="K227"/>
      <c r="L227"/>
    </row>
    <row r="228" spans="2:12" ht="15.75" hidden="1" customHeight="1">
      <c r="B228" s="209"/>
      <c r="C228" s="210"/>
      <c r="D228" s="6"/>
      <c r="E228" s="6"/>
      <c r="F228"/>
      <c r="G228"/>
      <c r="H228"/>
      <c r="I228"/>
      <c r="J228"/>
      <c r="K228"/>
      <c r="L228"/>
    </row>
    <row r="229" spans="2:12" ht="15.75" hidden="1" customHeight="1">
      <c r="B229" s="209"/>
      <c r="C229" s="210"/>
      <c r="D229" s="6"/>
      <c r="E229" s="6"/>
      <c r="F229"/>
      <c r="G229"/>
      <c r="H229"/>
      <c r="I229"/>
      <c r="J229"/>
      <c r="K229"/>
      <c r="L229"/>
    </row>
    <row r="230" spans="2:12" ht="15.75" hidden="1" customHeight="1">
      <c r="B230" s="209"/>
      <c r="C230" s="210"/>
      <c r="D230" s="6"/>
      <c r="E230" s="6"/>
      <c r="F230"/>
      <c r="G230"/>
      <c r="H230"/>
      <c r="I230"/>
      <c r="J230"/>
      <c r="K230"/>
      <c r="L230"/>
    </row>
    <row r="231" spans="2:12" ht="15.75" hidden="1" customHeight="1">
      <c r="B231" s="209"/>
      <c r="C231" s="210"/>
      <c r="D231" s="6"/>
      <c r="E231" s="6"/>
      <c r="F231"/>
      <c r="G231"/>
      <c r="H231"/>
      <c r="I231"/>
      <c r="J231"/>
      <c r="K231"/>
      <c r="L231"/>
    </row>
    <row r="232" spans="2:12" ht="15.75" hidden="1" customHeight="1">
      <c r="B232" s="209"/>
      <c r="C232" s="210"/>
      <c r="D232" s="6"/>
      <c r="E232" s="6"/>
      <c r="F232"/>
      <c r="G232"/>
      <c r="H232"/>
      <c r="I232"/>
      <c r="J232"/>
      <c r="K232"/>
      <c r="L232"/>
    </row>
    <row r="233" spans="2:12" ht="15.75" hidden="1" customHeight="1">
      <c r="B233" s="209"/>
      <c r="C233" s="210"/>
      <c r="D233" s="6"/>
      <c r="E233" s="6"/>
      <c r="F233"/>
      <c r="G233"/>
      <c r="H233"/>
      <c r="I233"/>
      <c r="J233"/>
      <c r="K233"/>
      <c r="L233"/>
    </row>
    <row r="234" spans="2:12" ht="15.75" hidden="1" customHeight="1">
      <c r="B234" s="209"/>
      <c r="C234" s="210"/>
      <c r="D234" s="6"/>
      <c r="E234" s="6"/>
      <c r="F234"/>
      <c r="G234"/>
      <c r="H234"/>
      <c r="I234"/>
      <c r="J234"/>
      <c r="K234"/>
      <c r="L234"/>
    </row>
    <row r="235" spans="2:12" ht="15.75" hidden="1" customHeight="1">
      <c r="B235" s="209"/>
      <c r="C235" s="210"/>
      <c r="D235" s="6"/>
      <c r="E235" s="6"/>
      <c r="F235"/>
      <c r="G235"/>
      <c r="H235"/>
      <c r="I235"/>
      <c r="J235"/>
      <c r="K235"/>
      <c r="L235"/>
    </row>
    <row r="236" spans="2:12" ht="15.75" hidden="1" customHeight="1">
      <c r="B236" s="209"/>
      <c r="C236" s="210"/>
      <c r="D236" s="6"/>
      <c r="E236" s="6"/>
      <c r="F236"/>
      <c r="G236"/>
      <c r="H236"/>
      <c r="I236"/>
      <c r="J236"/>
      <c r="K236"/>
      <c r="L236"/>
    </row>
    <row r="237" spans="2:12" ht="15.75" hidden="1" customHeight="1">
      <c r="B237" s="209"/>
      <c r="C237" s="210"/>
      <c r="D237" s="6"/>
      <c r="E237" s="6"/>
      <c r="F237"/>
      <c r="G237"/>
      <c r="H237"/>
      <c r="I237"/>
      <c r="J237"/>
      <c r="K237"/>
      <c r="L237"/>
    </row>
    <row r="238" spans="2:12" ht="15.75" hidden="1" customHeight="1">
      <c r="B238" s="209"/>
      <c r="C238" s="210"/>
      <c r="D238" s="6"/>
      <c r="E238" s="6"/>
      <c r="F238"/>
      <c r="G238"/>
      <c r="H238"/>
      <c r="I238"/>
      <c r="J238"/>
      <c r="K238"/>
      <c r="L238"/>
    </row>
    <row r="239" spans="2:12" ht="15.75" hidden="1" customHeight="1">
      <c r="B239" s="209"/>
      <c r="C239" s="210"/>
      <c r="D239" s="6"/>
      <c r="E239" s="6"/>
      <c r="F239"/>
      <c r="G239"/>
      <c r="H239"/>
      <c r="I239"/>
      <c r="J239"/>
      <c r="K239"/>
      <c r="L239"/>
    </row>
    <row r="240" spans="2:12" ht="15.75" hidden="1" customHeight="1">
      <c r="B240" s="209"/>
      <c r="C240" s="210"/>
      <c r="D240" s="6"/>
      <c r="E240" s="6"/>
      <c r="F240"/>
      <c r="G240"/>
      <c r="H240"/>
      <c r="I240"/>
      <c r="J240"/>
      <c r="K240"/>
      <c r="L240"/>
    </row>
    <row r="241" spans="2:12" ht="15.75" hidden="1" customHeight="1">
      <c r="B241" s="209"/>
      <c r="C241" s="210"/>
      <c r="D241" s="6"/>
      <c r="E241" s="6"/>
      <c r="F241"/>
      <c r="G241"/>
      <c r="H241"/>
      <c r="I241"/>
      <c r="J241"/>
      <c r="K241"/>
      <c r="L241"/>
    </row>
    <row r="242" spans="2:12" ht="15.75" hidden="1" customHeight="1">
      <c r="B242" s="209"/>
      <c r="C242" s="210"/>
      <c r="D242" s="6"/>
      <c r="E242" s="6"/>
      <c r="F242"/>
      <c r="G242"/>
      <c r="H242"/>
      <c r="I242"/>
      <c r="J242"/>
      <c r="K242"/>
      <c r="L242"/>
    </row>
    <row r="243" spans="2:12" ht="15.75" hidden="1" customHeight="1">
      <c r="B243" s="209"/>
      <c r="C243" s="210"/>
      <c r="D243" s="6"/>
      <c r="E243" s="6"/>
      <c r="F243"/>
      <c r="G243"/>
      <c r="H243"/>
      <c r="I243"/>
      <c r="J243"/>
      <c r="K243"/>
      <c r="L243"/>
    </row>
    <row r="244" spans="2:12" ht="15.75" hidden="1" customHeight="1">
      <c r="B244" s="209"/>
      <c r="C244" s="210"/>
      <c r="D244" s="6"/>
      <c r="E244" s="6"/>
      <c r="F244"/>
      <c r="G244"/>
      <c r="H244"/>
      <c r="I244"/>
      <c r="J244"/>
      <c r="K244"/>
      <c r="L244"/>
    </row>
    <row r="245" spans="2:12" ht="15.75" hidden="1" customHeight="1">
      <c r="B245" s="209"/>
      <c r="C245" s="210"/>
      <c r="D245" s="6"/>
      <c r="E245" s="6"/>
      <c r="F245"/>
      <c r="G245"/>
      <c r="H245"/>
      <c r="I245"/>
      <c r="J245"/>
      <c r="K245"/>
      <c r="L245"/>
    </row>
    <row r="246" spans="2:12" ht="15.75" hidden="1" customHeight="1">
      <c r="B246" s="209"/>
      <c r="C246" s="210"/>
      <c r="D246" s="6"/>
      <c r="E246" s="6"/>
      <c r="F246"/>
      <c r="G246"/>
      <c r="H246"/>
      <c r="I246"/>
      <c r="J246"/>
      <c r="K246"/>
      <c r="L246"/>
    </row>
    <row r="247" spans="2:12" ht="15.75" hidden="1" customHeight="1">
      <c r="B247" s="209"/>
      <c r="C247" s="210"/>
      <c r="D247" s="6"/>
      <c r="E247" s="6"/>
      <c r="F247"/>
      <c r="G247"/>
      <c r="H247"/>
      <c r="I247"/>
      <c r="J247"/>
      <c r="K247"/>
      <c r="L247"/>
    </row>
    <row r="248" spans="2:12" ht="15.75" hidden="1" customHeight="1">
      <c r="B248" s="209"/>
      <c r="C248" s="210"/>
      <c r="D248" s="6"/>
      <c r="E248" s="6"/>
      <c r="F248"/>
      <c r="G248"/>
      <c r="H248"/>
      <c r="I248"/>
      <c r="J248"/>
      <c r="K248"/>
      <c r="L248"/>
    </row>
    <row r="249" spans="2:12" ht="15.75" hidden="1" customHeight="1">
      <c r="B249" s="209"/>
      <c r="C249" s="210"/>
      <c r="D249" s="6"/>
      <c r="E249" s="6"/>
      <c r="F249"/>
      <c r="G249"/>
      <c r="H249"/>
      <c r="I249"/>
      <c r="J249"/>
      <c r="K249"/>
      <c r="L249"/>
    </row>
    <row r="250" spans="2:12" ht="15.75" hidden="1" customHeight="1">
      <c r="B250" s="209"/>
      <c r="C250" s="210"/>
      <c r="D250" s="6"/>
      <c r="E250" s="6"/>
      <c r="F250"/>
      <c r="G250"/>
      <c r="H250"/>
      <c r="I250"/>
      <c r="J250"/>
      <c r="K250"/>
      <c r="L250"/>
    </row>
    <row r="251" spans="2:12" ht="15.75" hidden="1" customHeight="1">
      <c r="B251" s="209"/>
      <c r="C251" s="210"/>
      <c r="D251" s="6"/>
      <c r="E251" s="6"/>
      <c r="F251"/>
      <c r="G251"/>
      <c r="H251"/>
      <c r="I251"/>
      <c r="J251"/>
      <c r="K251"/>
      <c r="L251"/>
    </row>
    <row r="252" spans="2:12" ht="15.75" hidden="1" customHeight="1">
      <c r="B252" s="209"/>
      <c r="C252" s="210"/>
      <c r="D252" s="6"/>
      <c r="E252" s="6"/>
      <c r="F252"/>
      <c r="G252"/>
      <c r="H252"/>
      <c r="I252"/>
      <c r="J252"/>
      <c r="K252"/>
      <c r="L252"/>
    </row>
    <row r="253" spans="2:12" ht="15.75" hidden="1" customHeight="1">
      <c r="B253" s="209"/>
      <c r="C253" s="210"/>
      <c r="D253" s="6"/>
      <c r="E253" s="6"/>
      <c r="F253"/>
      <c r="G253"/>
      <c r="H253"/>
      <c r="I253"/>
      <c r="J253"/>
      <c r="K253"/>
      <c r="L253"/>
    </row>
    <row r="254" spans="2:12" ht="15.75" hidden="1" customHeight="1">
      <c r="B254" s="209"/>
      <c r="C254" s="210"/>
      <c r="D254" s="6"/>
      <c r="E254" s="6"/>
      <c r="F254"/>
      <c r="G254"/>
      <c r="H254"/>
      <c r="I254"/>
      <c r="J254"/>
      <c r="K254"/>
      <c r="L254"/>
    </row>
    <row r="255" spans="2:12" ht="15.75" hidden="1" customHeight="1">
      <c r="B255" s="209"/>
      <c r="C255" s="210"/>
      <c r="D255" s="6"/>
      <c r="E255" s="6"/>
      <c r="F255"/>
      <c r="G255"/>
      <c r="H255"/>
      <c r="I255"/>
      <c r="J255"/>
      <c r="K255"/>
      <c r="L255"/>
    </row>
    <row r="256" spans="2:12" ht="15.75" hidden="1" customHeight="1">
      <c r="B256" s="209"/>
      <c r="C256" s="210"/>
      <c r="D256" s="6"/>
      <c r="E256" s="6"/>
      <c r="F256"/>
      <c r="G256"/>
      <c r="H256"/>
      <c r="I256"/>
      <c r="J256"/>
      <c r="K256"/>
      <c r="L256"/>
    </row>
    <row r="257" spans="2:12" ht="15.75" hidden="1" customHeight="1">
      <c r="B257" s="209"/>
      <c r="C257" s="210"/>
      <c r="D257" s="6"/>
      <c r="E257" s="6"/>
      <c r="F257"/>
      <c r="G257"/>
      <c r="H257"/>
      <c r="I257"/>
      <c r="J257"/>
      <c r="K257"/>
      <c r="L257"/>
    </row>
    <row r="258" spans="2:12" ht="15.75" hidden="1" customHeight="1">
      <c r="B258" s="209"/>
      <c r="C258" s="210"/>
      <c r="D258" s="6"/>
      <c r="E258" s="6"/>
      <c r="F258"/>
      <c r="G258"/>
      <c r="H258"/>
      <c r="I258"/>
      <c r="J258"/>
      <c r="K258"/>
      <c r="L258"/>
    </row>
    <row r="259" spans="2:12" ht="15.75" hidden="1" customHeight="1">
      <c r="B259" s="209"/>
      <c r="C259" s="210"/>
      <c r="D259" s="6"/>
      <c r="E259" s="6"/>
      <c r="F259"/>
      <c r="G259"/>
      <c r="H259"/>
      <c r="I259"/>
      <c r="J259"/>
      <c r="K259"/>
      <c r="L259"/>
    </row>
    <row r="260" spans="2:12" ht="15.75" hidden="1" customHeight="1">
      <c r="B260" s="209"/>
      <c r="C260" s="210"/>
      <c r="D260" s="6"/>
      <c r="E260" s="6"/>
      <c r="F260"/>
      <c r="G260"/>
      <c r="H260"/>
      <c r="I260"/>
      <c r="J260"/>
      <c r="K260"/>
      <c r="L260"/>
    </row>
    <row r="261" spans="2:12" ht="15.75" hidden="1" customHeight="1">
      <c r="B261" s="209"/>
      <c r="C261" s="210"/>
      <c r="D261" s="6"/>
      <c r="E261" s="6"/>
      <c r="F261"/>
      <c r="G261"/>
      <c r="H261"/>
      <c r="I261"/>
      <c r="J261"/>
      <c r="K261"/>
      <c r="L261"/>
    </row>
    <row r="262" spans="2:12" ht="15.75" hidden="1" customHeight="1">
      <c r="B262" s="209"/>
      <c r="C262" s="210"/>
      <c r="D262" s="6"/>
      <c r="E262" s="6"/>
      <c r="F262"/>
      <c r="G262"/>
      <c r="H262"/>
      <c r="I262"/>
      <c r="J262"/>
      <c r="K262"/>
      <c r="L262"/>
    </row>
    <row r="263" spans="2:12" ht="15.75" hidden="1" customHeight="1">
      <c r="B263" s="209"/>
      <c r="C263" s="210"/>
      <c r="D263" s="6"/>
      <c r="E263" s="6"/>
      <c r="F263"/>
      <c r="G263"/>
      <c r="H263"/>
      <c r="I263"/>
      <c r="J263"/>
      <c r="K263"/>
      <c r="L263"/>
    </row>
    <row r="264" spans="2:12" ht="15.75" hidden="1" customHeight="1">
      <c r="B264" s="209"/>
      <c r="C264" s="210"/>
      <c r="D264" s="6"/>
      <c r="E264" s="6"/>
      <c r="F264"/>
      <c r="G264"/>
      <c r="H264"/>
      <c r="I264"/>
      <c r="J264"/>
      <c r="K264"/>
      <c r="L264"/>
    </row>
    <row r="265" spans="2:12" ht="15.75" hidden="1" customHeight="1">
      <c r="B265" s="209"/>
      <c r="C265" s="210"/>
      <c r="D265" s="6"/>
      <c r="E265" s="6"/>
      <c r="F265"/>
      <c r="G265"/>
      <c r="H265"/>
      <c r="I265"/>
      <c r="J265"/>
      <c r="K265"/>
      <c r="L265"/>
    </row>
    <row r="266" spans="2:12" ht="15.75" hidden="1" customHeight="1">
      <c r="B266" s="209"/>
      <c r="C266" s="210"/>
      <c r="D266" s="6"/>
      <c r="E266" s="6"/>
      <c r="F266"/>
      <c r="G266"/>
      <c r="H266"/>
      <c r="I266"/>
      <c r="J266"/>
      <c r="K266"/>
      <c r="L266"/>
    </row>
    <row r="267" spans="2:12" ht="15.75" hidden="1" customHeight="1">
      <c r="B267" s="209"/>
      <c r="C267" s="210"/>
      <c r="D267" s="6"/>
      <c r="E267" s="6"/>
      <c r="F267"/>
      <c r="G267"/>
      <c r="H267"/>
      <c r="I267"/>
      <c r="J267"/>
      <c r="K267"/>
      <c r="L267"/>
    </row>
    <row r="268" spans="2:12" ht="15.75" hidden="1" customHeight="1">
      <c r="B268" s="209"/>
      <c r="C268" s="210"/>
      <c r="D268" s="6"/>
      <c r="E268" s="6"/>
      <c r="F268"/>
      <c r="G268"/>
      <c r="H268"/>
      <c r="I268"/>
      <c r="J268"/>
      <c r="K268"/>
      <c r="L268"/>
    </row>
    <row r="269" spans="2:12" ht="15.75" hidden="1" customHeight="1">
      <c r="B269" s="209"/>
      <c r="C269" s="210"/>
      <c r="D269" s="6"/>
      <c r="E269" s="6"/>
      <c r="F269"/>
      <c r="G269"/>
      <c r="H269"/>
      <c r="I269"/>
      <c r="J269"/>
      <c r="K269"/>
      <c r="L269"/>
    </row>
    <row r="270" spans="2:12" ht="15.75" hidden="1" customHeight="1">
      <c r="B270" s="209"/>
      <c r="C270" s="210"/>
      <c r="D270" s="6"/>
      <c r="E270" s="6"/>
      <c r="F270"/>
      <c r="G270"/>
      <c r="H270"/>
      <c r="I270"/>
      <c r="J270"/>
      <c r="K270"/>
      <c r="L270"/>
    </row>
    <row r="271" spans="2:12" ht="15.75" hidden="1" customHeight="1">
      <c r="B271" s="209"/>
      <c r="C271" s="210"/>
      <c r="D271" s="6"/>
      <c r="E271" s="6"/>
      <c r="F271"/>
      <c r="G271"/>
      <c r="H271"/>
      <c r="I271"/>
      <c r="J271"/>
      <c r="K271"/>
      <c r="L271"/>
    </row>
    <row r="272" spans="2:12" ht="15.75" hidden="1" customHeight="1">
      <c r="B272" s="209"/>
      <c r="C272" s="210"/>
      <c r="D272" s="6"/>
      <c r="E272" s="6"/>
      <c r="F272"/>
      <c r="G272"/>
      <c r="H272"/>
      <c r="I272"/>
      <c r="J272"/>
      <c r="K272"/>
      <c r="L272"/>
    </row>
    <row r="273" spans="2:12" ht="15.75" hidden="1" customHeight="1">
      <c r="B273" s="209"/>
      <c r="C273" s="210"/>
      <c r="D273" s="6"/>
      <c r="E273" s="6"/>
      <c r="F273"/>
      <c r="G273"/>
      <c r="H273"/>
      <c r="I273"/>
      <c r="J273"/>
      <c r="K273"/>
      <c r="L273"/>
    </row>
    <row r="274" spans="2:12" ht="15.75" hidden="1" customHeight="1">
      <c r="B274" s="209"/>
      <c r="C274" s="210"/>
      <c r="D274" s="6"/>
      <c r="E274" s="6"/>
      <c r="F274"/>
      <c r="G274"/>
      <c r="H274"/>
      <c r="I274"/>
      <c r="J274"/>
      <c r="K274"/>
      <c r="L274"/>
    </row>
    <row r="275" spans="2:12" ht="15.75" hidden="1" customHeight="1">
      <c r="B275" s="209"/>
      <c r="C275" s="210"/>
      <c r="D275" s="6"/>
      <c r="E275" s="6"/>
      <c r="F275"/>
      <c r="G275"/>
      <c r="H275"/>
      <c r="I275"/>
      <c r="J275"/>
      <c r="K275"/>
      <c r="L275"/>
    </row>
    <row r="276" spans="2:12" ht="15.75" hidden="1" customHeight="1">
      <c r="B276" s="209"/>
      <c r="C276" s="210"/>
      <c r="D276" s="6"/>
      <c r="E276" s="6"/>
      <c r="F276"/>
      <c r="G276"/>
      <c r="H276"/>
      <c r="I276"/>
      <c r="J276"/>
      <c r="K276"/>
      <c r="L276"/>
    </row>
    <row r="277" spans="2:12" ht="15.75" hidden="1" customHeight="1">
      <c r="B277" s="209"/>
      <c r="C277" s="210"/>
      <c r="D277" s="6"/>
      <c r="E277" s="6"/>
      <c r="F277"/>
      <c r="G277"/>
      <c r="H277"/>
      <c r="I277"/>
      <c r="J277"/>
      <c r="K277"/>
      <c r="L277"/>
    </row>
    <row r="278" spans="2:12" ht="15.75" hidden="1" customHeight="1">
      <c r="B278" s="209"/>
      <c r="C278" s="210"/>
      <c r="D278" s="6"/>
      <c r="E278" s="6"/>
      <c r="F278"/>
      <c r="G278"/>
      <c r="H278"/>
      <c r="I278"/>
      <c r="J278"/>
      <c r="K278"/>
      <c r="L278"/>
    </row>
    <row r="279" spans="2:12" ht="15.75" hidden="1" customHeight="1">
      <c r="B279" s="209"/>
      <c r="C279" s="210"/>
      <c r="D279" s="6"/>
      <c r="E279" s="6"/>
      <c r="F279"/>
      <c r="G279"/>
      <c r="H279"/>
      <c r="I279"/>
      <c r="J279"/>
      <c r="K279"/>
      <c r="L279"/>
    </row>
    <row r="280" spans="2:12" ht="15.75" hidden="1" customHeight="1">
      <c r="B280" s="209"/>
      <c r="C280" s="210"/>
      <c r="D280" s="6"/>
      <c r="E280" s="6"/>
      <c r="F280"/>
      <c r="G280"/>
      <c r="H280"/>
      <c r="I280"/>
      <c r="J280"/>
      <c r="K280"/>
      <c r="L280"/>
    </row>
    <row r="281" spans="2:12" ht="15.75" hidden="1" customHeight="1">
      <c r="B281" s="209"/>
      <c r="C281" s="210"/>
      <c r="D281" s="6"/>
      <c r="E281" s="6"/>
      <c r="F281"/>
      <c r="G281"/>
      <c r="H281"/>
      <c r="I281"/>
      <c r="J281"/>
      <c r="K281"/>
      <c r="L281"/>
    </row>
    <row r="282" spans="2:12" ht="15.75" hidden="1" customHeight="1">
      <c r="B282" s="209"/>
      <c r="C282" s="210"/>
      <c r="D282" s="6"/>
      <c r="E282" s="6"/>
      <c r="F282"/>
      <c r="G282"/>
      <c r="H282"/>
      <c r="I282"/>
      <c r="J282"/>
      <c r="K282"/>
      <c r="L282"/>
    </row>
    <row r="283" spans="2:12" ht="15.75" hidden="1" customHeight="1">
      <c r="B283" s="209"/>
      <c r="C283" s="210"/>
      <c r="D283" s="6"/>
      <c r="E283" s="6"/>
      <c r="F283"/>
      <c r="G283"/>
      <c r="H283"/>
      <c r="I283"/>
      <c r="J283"/>
      <c r="K283"/>
      <c r="L283"/>
    </row>
    <row r="284" spans="2:12" ht="15.75" hidden="1" customHeight="1">
      <c r="B284" s="209"/>
      <c r="C284" s="210"/>
      <c r="D284" s="6"/>
      <c r="E284" s="6"/>
      <c r="F284"/>
      <c r="G284"/>
      <c r="H284"/>
      <c r="I284"/>
      <c r="J284"/>
      <c r="K284"/>
      <c r="L284"/>
    </row>
    <row r="285" spans="2:12" ht="15.75" hidden="1" customHeight="1">
      <c r="B285" s="209"/>
      <c r="C285" s="210"/>
      <c r="D285" s="6"/>
      <c r="E285" s="6"/>
      <c r="F285"/>
      <c r="G285"/>
      <c r="H285"/>
      <c r="I285"/>
      <c r="J285"/>
      <c r="K285"/>
      <c r="L285"/>
    </row>
    <row r="286" spans="2:12" ht="15.75" hidden="1" customHeight="1">
      <c r="B286" s="209"/>
      <c r="C286" s="210"/>
      <c r="D286" s="6"/>
      <c r="E286" s="6"/>
      <c r="F286"/>
      <c r="G286"/>
      <c r="H286"/>
      <c r="I286"/>
      <c r="J286"/>
      <c r="K286"/>
      <c r="L286"/>
    </row>
    <row r="287" spans="2:12" ht="15.75" hidden="1" customHeight="1">
      <c r="B287" s="209"/>
      <c r="C287" s="210"/>
      <c r="D287" s="6"/>
      <c r="E287" s="6"/>
      <c r="F287"/>
      <c r="G287"/>
      <c r="H287"/>
      <c r="I287"/>
      <c r="J287"/>
      <c r="K287"/>
      <c r="L287"/>
    </row>
    <row r="288" spans="2:12" ht="15.75" hidden="1" customHeight="1">
      <c r="B288" s="209"/>
      <c r="C288" s="210"/>
      <c r="D288" s="6"/>
      <c r="E288" s="6"/>
      <c r="F288"/>
      <c r="G288"/>
      <c r="H288"/>
      <c r="I288"/>
      <c r="J288"/>
      <c r="K288"/>
      <c r="L288"/>
    </row>
    <row r="289" spans="2:12" ht="15.75" hidden="1" customHeight="1">
      <c r="B289" s="209"/>
      <c r="C289" s="210"/>
      <c r="D289" s="6"/>
      <c r="E289" s="6"/>
      <c r="F289"/>
      <c r="G289"/>
      <c r="H289"/>
      <c r="I289"/>
      <c r="J289"/>
      <c r="K289"/>
      <c r="L289"/>
    </row>
    <row r="290" spans="2:12" ht="15.75" hidden="1" customHeight="1">
      <c r="B290" s="209"/>
      <c r="C290" s="210"/>
      <c r="D290" s="6"/>
      <c r="E290" s="6"/>
      <c r="F290"/>
      <c r="G290"/>
      <c r="H290"/>
      <c r="I290"/>
      <c r="J290"/>
      <c r="K290"/>
      <c r="L290"/>
    </row>
    <row r="291" spans="2:12" ht="15.75" hidden="1" customHeight="1">
      <c r="B291" s="209"/>
      <c r="C291" s="210"/>
      <c r="D291" s="6"/>
      <c r="E291" s="6"/>
      <c r="F291"/>
      <c r="G291"/>
      <c r="H291"/>
      <c r="I291"/>
      <c r="J291"/>
      <c r="K291"/>
      <c r="L291"/>
    </row>
    <row r="292" spans="2:12" ht="15.75" hidden="1" customHeight="1">
      <c r="B292" s="209"/>
      <c r="C292" s="210"/>
      <c r="D292" s="6"/>
      <c r="E292" s="6"/>
      <c r="F292"/>
      <c r="G292"/>
      <c r="H292"/>
      <c r="I292"/>
      <c r="J292"/>
      <c r="K292"/>
      <c r="L292"/>
    </row>
    <row r="293" spans="2:12" ht="15.75" hidden="1" customHeight="1">
      <c r="B293" s="209"/>
      <c r="C293" s="210"/>
      <c r="D293" s="6"/>
      <c r="E293" s="6"/>
      <c r="F293"/>
      <c r="G293"/>
      <c r="H293"/>
      <c r="I293"/>
      <c r="J293"/>
      <c r="K293"/>
      <c r="L293"/>
    </row>
    <row r="294" spans="2:12" ht="15.75" hidden="1" customHeight="1">
      <c r="B294" s="209"/>
      <c r="C294" s="210"/>
      <c r="D294" s="6"/>
      <c r="E294" s="6"/>
      <c r="F294"/>
      <c r="G294"/>
      <c r="H294"/>
      <c r="I294"/>
      <c r="J294"/>
      <c r="K294"/>
      <c r="L294"/>
    </row>
    <row r="295" spans="2:12" ht="15.75" hidden="1" customHeight="1">
      <c r="B295" s="209"/>
      <c r="C295" s="210"/>
      <c r="D295" s="6"/>
      <c r="E295" s="6"/>
      <c r="F295"/>
      <c r="G295"/>
      <c r="H295"/>
      <c r="I295"/>
      <c r="J295"/>
      <c r="K295"/>
      <c r="L295"/>
    </row>
    <row r="296" spans="2:12" ht="15.75" hidden="1" customHeight="1">
      <c r="B296" s="209"/>
      <c r="C296" s="210"/>
      <c r="D296" s="6"/>
      <c r="E296" s="6"/>
      <c r="F296"/>
      <c r="G296"/>
      <c r="H296"/>
      <c r="I296"/>
      <c r="J296"/>
      <c r="K296"/>
      <c r="L296"/>
    </row>
    <row r="297" spans="2:12" ht="15.75" hidden="1" customHeight="1">
      <c r="B297" s="209"/>
      <c r="C297" s="210"/>
      <c r="D297" s="6"/>
      <c r="E297" s="6"/>
      <c r="F297"/>
      <c r="G297"/>
      <c r="H297"/>
      <c r="I297"/>
      <c r="J297"/>
      <c r="K297"/>
      <c r="L297"/>
    </row>
    <row r="298" spans="2:12" ht="15.75" hidden="1" customHeight="1">
      <c r="B298" s="209"/>
      <c r="C298" s="210"/>
      <c r="D298" s="6"/>
      <c r="E298" s="6"/>
      <c r="F298"/>
      <c r="G298"/>
      <c r="H298"/>
      <c r="I298"/>
      <c r="J298"/>
      <c r="K298"/>
      <c r="L298"/>
    </row>
    <row r="299" spans="2:12" ht="15.75" hidden="1" customHeight="1">
      <c r="B299" s="209"/>
      <c r="C299" s="210"/>
      <c r="D299" s="6"/>
      <c r="E299" s="6"/>
      <c r="F299"/>
      <c r="G299"/>
      <c r="H299"/>
      <c r="I299"/>
      <c r="J299"/>
      <c r="K299"/>
      <c r="L299"/>
    </row>
    <row r="300" spans="2:12" ht="15.75" hidden="1" customHeight="1">
      <c r="B300" s="209"/>
      <c r="C300" s="210"/>
      <c r="D300" s="6"/>
      <c r="E300" s="6"/>
      <c r="F300"/>
      <c r="G300"/>
      <c r="H300"/>
      <c r="I300"/>
      <c r="J300"/>
      <c r="K300"/>
      <c r="L300"/>
    </row>
    <row r="301" spans="2:12" ht="15.75" hidden="1" customHeight="1">
      <c r="B301" s="209"/>
      <c r="C301" s="210"/>
      <c r="D301" s="6"/>
      <c r="E301" s="6"/>
      <c r="F301"/>
      <c r="G301"/>
      <c r="H301"/>
      <c r="I301"/>
      <c r="J301"/>
      <c r="K301"/>
      <c r="L301"/>
    </row>
    <row r="302" spans="2:12" ht="15.75" hidden="1" customHeight="1">
      <c r="B302" s="209"/>
      <c r="C302" s="210"/>
      <c r="D302" s="6"/>
      <c r="E302" s="6"/>
      <c r="F302"/>
      <c r="G302"/>
      <c r="H302"/>
      <c r="I302"/>
      <c r="J302"/>
      <c r="K302"/>
      <c r="L302"/>
    </row>
    <row r="303" spans="2:12" ht="15.75" hidden="1" customHeight="1">
      <c r="B303" s="209"/>
      <c r="C303" s="210"/>
      <c r="D303" s="6"/>
      <c r="E303" s="6"/>
      <c r="F303"/>
      <c r="G303"/>
      <c r="H303"/>
      <c r="I303"/>
      <c r="J303"/>
      <c r="K303"/>
      <c r="L303"/>
    </row>
    <row r="304" spans="2:12" ht="15.75" hidden="1" customHeight="1">
      <c r="B304" s="209"/>
      <c r="C304" s="210"/>
      <c r="D304" s="6"/>
      <c r="E304" s="6"/>
      <c r="F304"/>
      <c r="G304"/>
      <c r="H304"/>
      <c r="I304"/>
      <c r="J304"/>
      <c r="K304"/>
      <c r="L304"/>
    </row>
    <row r="305" spans="2:12" ht="15.75" hidden="1" customHeight="1">
      <c r="B305" s="209"/>
      <c r="C305" s="210"/>
      <c r="D305" s="6"/>
      <c r="E305" s="6"/>
      <c r="F305"/>
      <c r="G305"/>
      <c r="H305"/>
      <c r="I305"/>
      <c r="J305"/>
      <c r="K305"/>
      <c r="L305"/>
    </row>
    <row r="306" spans="2:12" ht="15.75" hidden="1" customHeight="1">
      <c r="B306" s="209"/>
      <c r="C306" s="210"/>
      <c r="D306" s="6"/>
      <c r="E306" s="6"/>
      <c r="F306"/>
      <c r="G306"/>
      <c r="H306"/>
      <c r="I306"/>
      <c r="J306"/>
      <c r="K306"/>
      <c r="L306"/>
    </row>
    <row r="307" spans="2:12" ht="15.75" hidden="1" customHeight="1">
      <c r="B307" s="209"/>
      <c r="C307" s="210"/>
      <c r="D307" s="6"/>
      <c r="E307" s="6"/>
      <c r="F307"/>
      <c r="G307"/>
      <c r="H307"/>
      <c r="I307"/>
      <c r="J307"/>
      <c r="K307"/>
      <c r="L307"/>
    </row>
    <row r="308" spans="2:12" ht="15.75" hidden="1" customHeight="1">
      <c r="B308" s="209"/>
      <c r="C308" s="210"/>
      <c r="D308" s="6"/>
      <c r="E308" s="6"/>
      <c r="F308"/>
      <c r="G308"/>
      <c r="H308"/>
      <c r="I308"/>
      <c r="J308"/>
      <c r="K308"/>
      <c r="L308"/>
    </row>
    <row r="309" spans="2:12" ht="15.75" hidden="1" customHeight="1">
      <c r="B309" s="209"/>
      <c r="C309" s="210"/>
      <c r="D309" s="6"/>
      <c r="E309" s="6"/>
      <c r="F309"/>
      <c r="G309"/>
      <c r="H309"/>
      <c r="I309"/>
      <c r="J309"/>
      <c r="K309"/>
      <c r="L309"/>
    </row>
    <row r="310" spans="2:12" ht="15.75" hidden="1" customHeight="1">
      <c r="B310" s="209"/>
      <c r="C310" s="210"/>
      <c r="D310" s="6"/>
      <c r="E310" s="6"/>
      <c r="F310"/>
      <c r="G310"/>
      <c r="H310"/>
      <c r="I310"/>
      <c r="J310"/>
      <c r="K310"/>
      <c r="L310"/>
    </row>
    <row r="311" spans="2:12" ht="15.75" hidden="1" customHeight="1">
      <c r="B311" s="209"/>
      <c r="C311" s="210"/>
      <c r="D311" s="6"/>
      <c r="E311" s="6"/>
      <c r="F311"/>
      <c r="G311"/>
      <c r="H311"/>
      <c r="I311"/>
      <c r="J311"/>
      <c r="K311"/>
      <c r="L311"/>
    </row>
    <row r="312" spans="2:12" ht="15.75" hidden="1" customHeight="1">
      <c r="B312" s="209"/>
      <c r="C312" s="210"/>
      <c r="D312" s="6"/>
      <c r="E312" s="6"/>
      <c r="F312"/>
      <c r="G312"/>
      <c r="H312"/>
      <c r="I312"/>
      <c r="J312"/>
      <c r="K312"/>
      <c r="L312"/>
    </row>
    <row r="313" spans="2:12" ht="15.75" hidden="1" customHeight="1">
      <c r="B313" s="209"/>
      <c r="C313" s="210"/>
      <c r="D313" s="6"/>
      <c r="E313" s="6"/>
      <c r="F313"/>
      <c r="G313"/>
      <c r="H313"/>
      <c r="I313"/>
      <c r="J313"/>
      <c r="K313"/>
      <c r="L313"/>
    </row>
    <row r="314" spans="2:12" ht="15.75" hidden="1" customHeight="1">
      <c r="B314" s="209"/>
      <c r="C314" s="210"/>
      <c r="D314" s="6"/>
      <c r="E314" s="6"/>
      <c r="F314"/>
      <c r="G314"/>
      <c r="H314"/>
      <c r="I314"/>
      <c r="J314"/>
      <c r="K314"/>
      <c r="L314"/>
    </row>
    <row r="315" spans="2:12" ht="15.75" hidden="1" customHeight="1">
      <c r="B315" s="209"/>
      <c r="C315" s="210"/>
      <c r="D315" s="6"/>
      <c r="E315" s="6"/>
      <c r="F315"/>
      <c r="G315"/>
      <c r="H315"/>
      <c r="I315"/>
      <c r="J315"/>
      <c r="K315"/>
      <c r="L315"/>
    </row>
    <row r="316" spans="2:12" ht="15.75" hidden="1" customHeight="1">
      <c r="B316" s="209"/>
      <c r="C316" s="210"/>
      <c r="D316" s="6"/>
      <c r="E316" s="6"/>
      <c r="F316"/>
      <c r="G316"/>
      <c r="H316"/>
      <c r="I316"/>
      <c r="J316"/>
      <c r="K316"/>
      <c r="L316"/>
    </row>
    <row r="317" spans="2:12" ht="15.75" hidden="1" customHeight="1">
      <c r="B317" s="209"/>
      <c r="C317" s="210"/>
      <c r="D317" s="6"/>
      <c r="E317" s="6"/>
      <c r="F317"/>
      <c r="G317"/>
      <c r="H317"/>
      <c r="I317"/>
      <c r="J317"/>
      <c r="K317"/>
      <c r="L317"/>
    </row>
    <row r="318" spans="2:12" ht="15.75" hidden="1" customHeight="1">
      <c r="B318" s="209"/>
      <c r="C318" s="210"/>
      <c r="D318" s="6"/>
      <c r="E318" s="6"/>
      <c r="F318"/>
      <c r="G318"/>
      <c r="H318"/>
      <c r="I318"/>
      <c r="J318"/>
      <c r="K318"/>
      <c r="L318"/>
    </row>
    <row r="319" spans="2:12" ht="15.75" hidden="1" customHeight="1">
      <c r="B319" s="209"/>
      <c r="C319" s="210"/>
      <c r="D319" s="6"/>
      <c r="E319" s="6"/>
      <c r="F319"/>
      <c r="G319"/>
      <c r="H319"/>
      <c r="I319"/>
      <c r="J319"/>
      <c r="K319"/>
      <c r="L319"/>
    </row>
    <row r="320" spans="2:12" ht="15.75" hidden="1" customHeight="1">
      <c r="B320" s="209"/>
      <c r="C320" s="210"/>
      <c r="D320" s="6"/>
      <c r="E320" s="6"/>
      <c r="F320"/>
      <c r="G320"/>
      <c r="H320"/>
      <c r="I320"/>
      <c r="J320"/>
      <c r="K320"/>
      <c r="L320"/>
    </row>
    <row r="321" spans="2:12" ht="15.75" hidden="1" customHeight="1">
      <c r="B321" s="209"/>
      <c r="C321" s="210"/>
      <c r="D321" s="6"/>
      <c r="E321" s="6"/>
      <c r="F321"/>
      <c r="G321"/>
      <c r="H321"/>
      <c r="I321"/>
      <c r="J321"/>
      <c r="K321"/>
      <c r="L321"/>
    </row>
    <row r="322" spans="2:12" ht="15.75" hidden="1" customHeight="1">
      <c r="B322" s="209"/>
      <c r="C322" s="210"/>
      <c r="D322" s="6"/>
      <c r="E322" s="6"/>
      <c r="F322"/>
      <c r="G322"/>
      <c r="H322"/>
      <c r="I322"/>
      <c r="J322"/>
      <c r="K322"/>
      <c r="L322"/>
    </row>
    <row r="323" spans="2:12" ht="15.75" hidden="1" customHeight="1">
      <c r="B323" s="209"/>
      <c r="C323" s="210"/>
      <c r="D323" s="6"/>
      <c r="E323" s="6"/>
      <c r="F323"/>
      <c r="G323"/>
      <c r="H323"/>
      <c r="I323"/>
      <c r="J323"/>
      <c r="K323"/>
      <c r="L323"/>
    </row>
    <row r="324" spans="2:12" ht="15.75" hidden="1" customHeight="1">
      <c r="B324" s="209"/>
      <c r="C324" s="210"/>
      <c r="D324" s="6"/>
      <c r="E324" s="6"/>
      <c r="F324"/>
      <c r="G324"/>
      <c r="H324"/>
      <c r="I324"/>
      <c r="J324"/>
      <c r="K324"/>
      <c r="L324"/>
    </row>
    <row r="325" spans="2:12" ht="15.75" hidden="1" customHeight="1">
      <c r="B325" s="209"/>
      <c r="C325" s="210"/>
      <c r="D325" s="6"/>
      <c r="E325" s="6"/>
      <c r="F325"/>
      <c r="G325"/>
      <c r="H325"/>
      <c r="I325"/>
      <c r="J325"/>
      <c r="K325"/>
      <c r="L325"/>
    </row>
    <row r="326" spans="2:12" ht="15.75" hidden="1" customHeight="1">
      <c r="B326" s="209"/>
      <c r="C326" s="210"/>
      <c r="D326" s="6"/>
      <c r="E326" s="6"/>
      <c r="F326"/>
      <c r="G326"/>
      <c r="H326"/>
      <c r="I326"/>
      <c r="J326"/>
      <c r="K326"/>
      <c r="L326"/>
    </row>
    <row r="327" spans="2:12" ht="15.75" hidden="1" customHeight="1">
      <c r="B327" s="209"/>
      <c r="C327" s="210"/>
      <c r="D327" s="6"/>
      <c r="E327" s="6"/>
      <c r="F327"/>
      <c r="G327"/>
      <c r="H327"/>
      <c r="I327"/>
      <c r="J327"/>
      <c r="K327"/>
      <c r="L327"/>
    </row>
    <row r="328" spans="2:12" ht="15.75" hidden="1" customHeight="1">
      <c r="B328" s="209"/>
      <c r="C328" s="210"/>
      <c r="D328" s="6"/>
      <c r="E328" s="6"/>
      <c r="F328"/>
      <c r="G328"/>
      <c r="H328"/>
      <c r="I328"/>
      <c r="J328"/>
      <c r="K328"/>
      <c r="L328"/>
    </row>
    <row r="329" spans="2:12" ht="15.75" hidden="1" customHeight="1">
      <c r="B329" s="209"/>
      <c r="C329" s="210"/>
      <c r="D329" s="6"/>
      <c r="E329" s="6"/>
      <c r="F329"/>
      <c r="G329"/>
      <c r="H329"/>
      <c r="I329"/>
      <c r="J329"/>
      <c r="K329"/>
      <c r="L329"/>
    </row>
    <row r="330" spans="2:12" ht="15.75" hidden="1" customHeight="1">
      <c r="B330" s="209"/>
      <c r="C330" s="210"/>
      <c r="D330" s="6"/>
      <c r="E330" s="6"/>
      <c r="F330"/>
      <c r="G330"/>
      <c r="H330"/>
      <c r="I330"/>
      <c r="J330"/>
      <c r="K330"/>
      <c r="L330"/>
    </row>
    <row r="331" spans="2:12" ht="15.75" hidden="1" customHeight="1">
      <c r="B331" s="209"/>
      <c r="C331" s="210"/>
      <c r="D331" s="6"/>
      <c r="E331" s="6"/>
      <c r="F331"/>
      <c r="G331"/>
      <c r="H331"/>
      <c r="I331"/>
      <c r="J331"/>
      <c r="K331"/>
      <c r="L331"/>
    </row>
    <row r="332" spans="2:12" ht="15.75" hidden="1" customHeight="1">
      <c r="B332" s="209"/>
      <c r="C332" s="210"/>
      <c r="D332" s="6"/>
      <c r="E332" s="6"/>
      <c r="F332"/>
      <c r="G332"/>
      <c r="H332"/>
      <c r="I332"/>
      <c r="J332"/>
      <c r="K332"/>
      <c r="L332"/>
    </row>
    <row r="333" spans="2:12" ht="15.75" hidden="1" customHeight="1">
      <c r="B333" s="209"/>
      <c r="C333" s="210"/>
      <c r="D333" s="6"/>
      <c r="E333" s="6"/>
      <c r="F333"/>
      <c r="G333"/>
      <c r="H333"/>
      <c r="I333"/>
      <c r="J333"/>
      <c r="K333"/>
      <c r="L333"/>
    </row>
    <row r="334" spans="2:12" ht="15.75" hidden="1" customHeight="1">
      <c r="B334" s="209"/>
      <c r="C334" s="210"/>
      <c r="D334" s="6"/>
      <c r="E334" s="6"/>
      <c r="F334"/>
      <c r="G334"/>
      <c r="H334"/>
      <c r="I334"/>
      <c r="J334"/>
      <c r="K334"/>
      <c r="L334"/>
    </row>
    <row r="335" spans="2:12" ht="15.75" hidden="1" customHeight="1">
      <c r="B335" s="209"/>
      <c r="C335" s="210"/>
      <c r="D335" s="6"/>
      <c r="E335" s="6"/>
      <c r="F335"/>
      <c r="G335"/>
      <c r="H335"/>
      <c r="I335"/>
      <c r="J335"/>
      <c r="K335"/>
      <c r="L335"/>
    </row>
    <row r="336" spans="2:12" ht="15.75" hidden="1" customHeight="1">
      <c r="B336" s="209"/>
      <c r="C336" s="210"/>
      <c r="D336" s="6"/>
      <c r="E336" s="6"/>
      <c r="F336"/>
      <c r="G336"/>
      <c r="H336"/>
      <c r="I336"/>
      <c r="J336"/>
      <c r="K336"/>
      <c r="L336"/>
    </row>
    <row r="337" spans="2:12" ht="15.75" hidden="1" customHeight="1">
      <c r="B337" s="209"/>
      <c r="C337" s="210"/>
      <c r="D337" s="6"/>
      <c r="E337" s="6"/>
      <c r="F337"/>
      <c r="G337"/>
      <c r="H337"/>
      <c r="I337"/>
      <c r="J337"/>
      <c r="K337"/>
      <c r="L337"/>
    </row>
    <row r="338" spans="2:12" ht="15.75" hidden="1" customHeight="1">
      <c r="B338" s="209"/>
      <c r="C338" s="210"/>
      <c r="D338" s="6"/>
      <c r="E338" s="6"/>
      <c r="F338"/>
      <c r="G338"/>
      <c r="H338"/>
      <c r="I338"/>
      <c r="J338"/>
      <c r="K338"/>
      <c r="L338"/>
    </row>
    <row r="339" spans="2:12" ht="15.75" hidden="1" customHeight="1">
      <c r="B339" s="209"/>
      <c r="C339" s="210"/>
      <c r="D339" s="6"/>
      <c r="E339" s="6"/>
      <c r="F339"/>
      <c r="G339"/>
      <c r="H339"/>
      <c r="I339"/>
      <c r="J339"/>
      <c r="K339"/>
      <c r="L339"/>
    </row>
    <row r="340" spans="2:12" ht="15.75" hidden="1" customHeight="1">
      <c r="B340" s="209"/>
      <c r="C340" s="210"/>
      <c r="D340" s="6"/>
      <c r="E340" s="6"/>
      <c r="F340"/>
      <c r="G340"/>
      <c r="H340"/>
      <c r="I340"/>
      <c r="J340"/>
      <c r="K340"/>
      <c r="L340"/>
    </row>
    <row r="341" spans="2:12" ht="15.75" hidden="1" customHeight="1">
      <c r="B341" s="209"/>
      <c r="C341" s="210"/>
      <c r="D341" s="6"/>
      <c r="E341" s="6"/>
      <c r="F341"/>
      <c r="G341"/>
      <c r="H341"/>
      <c r="I341"/>
      <c r="J341"/>
      <c r="K341"/>
      <c r="L341"/>
    </row>
    <row r="342" spans="2:12" ht="15.75" hidden="1" customHeight="1">
      <c r="B342" s="209"/>
      <c r="C342" s="210"/>
      <c r="D342" s="6"/>
      <c r="E342" s="6"/>
      <c r="F342"/>
      <c r="G342"/>
      <c r="H342"/>
      <c r="I342"/>
      <c r="J342"/>
      <c r="K342"/>
      <c r="L342"/>
    </row>
    <row r="343" spans="2:12" ht="15.75" hidden="1" customHeight="1">
      <c r="B343" s="209"/>
      <c r="C343" s="210"/>
      <c r="D343" s="6"/>
      <c r="E343" s="6"/>
      <c r="F343"/>
      <c r="G343"/>
      <c r="H343"/>
      <c r="I343"/>
      <c r="J343"/>
      <c r="K343"/>
      <c r="L343"/>
    </row>
    <row r="344" spans="2:12" ht="15.75" hidden="1" customHeight="1">
      <c r="B344" s="209"/>
      <c r="C344" s="210"/>
      <c r="D344" s="6"/>
      <c r="E344" s="6"/>
      <c r="F344"/>
      <c r="G344"/>
      <c r="H344"/>
      <c r="I344"/>
      <c r="J344"/>
      <c r="K344"/>
      <c r="L344"/>
    </row>
    <row r="345" spans="2:12" ht="15.75" hidden="1" customHeight="1">
      <c r="B345" s="209"/>
      <c r="C345" s="210"/>
      <c r="D345" s="6"/>
      <c r="E345" s="6"/>
      <c r="F345"/>
      <c r="G345"/>
      <c r="H345"/>
      <c r="I345"/>
      <c r="J345"/>
      <c r="K345"/>
      <c r="L345"/>
    </row>
    <row r="346" spans="2:12" ht="15.75" hidden="1" customHeight="1">
      <c r="B346" s="209"/>
      <c r="C346" s="210"/>
      <c r="D346" s="6"/>
      <c r="E346" s="6"/>
      <c r="F346"/>
      <c r="G346"/>
      <c r="H346"/>
      <c r="I346"/>
      <c r="J346"/>
      <c r="K346"/>
      <c r="L346"/>
    </row>
    <row r="347" spans="2:12" ht="15.75" hidden="1" customHeight="1">
      <c r="B347" s="209"/>
      <c r="C347" s="210"/>
      <c r="D347" s="6"/>
      <c r="E347" s="6"/>
      <c r="F347"/>
      <c r="G347"/>
      <c r="H347"/>
      <c r="I347"/>
      <c r="J347"/>
      <c r="K347"/>
      <c r="L347"/>
    </row>
    <row r="348" spans="2:12" ht="15.75" hidden="1" customHeight="1">
      <c r="B348" s="209"/>
      <c r="C348" s="210"/>
      <c r="D348" s="6"/>
      <c r="E348" s="6"/>
      <c r="F348"/>
      <c r="G348"/>
      <c r="H348"/>
      <c r="I348"/>
      <c r="J348"/>
      <c r="K348"/>
      <c r="L348"/>
    </row>
    <row r="349" spans="2:12" ht="15.75" hidden="1" customHeight="1">
      <c r="B349" s="209"/>
      <c r="C349" s="210"/>
      <c r="D349" s="6"/>
      <c r="E349" s="6"/>
      <c r="F349"/>
      <c r="G349"/>
      <c r="H349"/>
      <c r="I349"/>
      <c r="J349"/>
      <c r="K349"/>
      <c r="L349"/>
    </row>
    <row r="350" spans="2:12" ht="15.75" hidden="1" customHeight="1">
      <c r="B350" s="209"/>
      <c r="C350" s="210"/>
      <c r="D350" s="6"/>
      <c r="E350" s="6"/>
      <c r="F350"/>
      <c r="G350"/>
      <c r="H350"/>
      <c r="I350"/>
      <c r="J350"/>
      <c r="K350"/>
      <c r="L350"/>
    </row>
    <row r="351" spans="2:12" ht="15.75" hidden="1" customHeight="1">
      <c r="B351" s="209"/>
      <c r="C351" s="210"/>
      <c r="D351" s="6"/>
      <c r="E351" s="6"/>
      <c r="F351"/>
      <c r="G351"/>
      <c r="H351"/>
      <c r="I351"/>
      <c r="J351"/>
      <c r="K351"/>
      <c r="L351"/>
    </row>
    <row r="352" spans="2:12" ht="15.75" hidden="1" customHeight="1">
      <c r="B352" s="209"/>
      <c r="C352" s="210"/>
      <c r="D352" s="6"/>
      <c r="E352" s="6"/>
      <c r="F352"/>
      <c r="G352"/>
      <c r="H352"/>
      <c r="I352"/>
      <c r="J352"/>
      <c r="K352"/>
      <c r="L352"/>
    </row>
    <row r="353" spans="2:12" ht="15.75" hidden="1" customHeight="1">
      <c r="B353" s="209"/>
      <c r="C353" s="210"/>
      <c r="D353" s="6"/>
      <c r="E353" s="6"/>
      <c r="F353"/>
      <c r="G353"/>
      <c r="H353"/>
      <c r="I353"/>
      <c r="J353"/>
      <c r="K353"/>
      <c r="L353"/>
    </row>
    <row r="354" spans="2:12">
      <c r="B354" s="209"/>
      <c r="C354" s="210"/>
      <c r="D354" s="204"/>
      <c r="E354" s="204"/>
    </row>
    <row r="355" spans="2:12">
      <c r="B355" s="209"/>
      <c r="C355" s="210"/>
      <c r="D355" s="204"/>
      <c r="E355" s="204"/>
    </row>
    <row r="356" spans="2:12">
      <c r="B356" s="6"/>
      <c r="C356" s="211"/>
      <c r="D356" s="6"/>
      <c r="E356" s="6"/>
      <c r="F356"/>
      <c r="G356"/>
      <c r="H356"/>
      <c r="I356"/>
      <c r="J356"/>
      <c r="K356"/>
      <c r="L356"/>
    </row>
    <row r="357" spans="2:12">
      <c r="C357"/>
      <c r="D357"/>
      <c r="E357"/>
      <c r="F357"/>
      <c r="G357"/>
      <c r="H357"/>
      <c r="I357"/>
      <c r="J357"/>
      <c r="K357"/>
      <c r="L357"/>
    </row>
    <row r="358" spans="2:12">
      <c r="C358"/>
      <c r="D358"/>
      <c r="E358"/>
      <c r="F358"/>
      <c r="G358"/>
      <c r="H358"/>
      <c r="I358"/>
      <c r="J358"/>
      <c r="K358"/>
      <c r="L358"/>
    </row>
    <row r="359" spans="2:12">
      <c r="C359"/>
      <c r="D359"/>
      <c r="E359"/>
      <c r="F359"/>
      <c r="G359"/>
      <c r="H359"/>
      <c r="I359"/>
      <c r="J359"/>
      <c r="K359"/>
      <c r="L359"/>
    </row>
    <row r="360" spans="2:12">
      <c r="C360"/>
      <c r="D360"/>
      <c r="E360"/>
      <c r="F360"/>
      <c r="G360"/>
      <c r="H360"/>
      <c r="I360"/>
      <c r="J360"/>
      <c r="K360"/>
      <c r="L360"/>
    </row>
    <row r="361" spans="2:12">
      <c r="C361"/>
      <c r="D361"/>
      <c r="E361"/>
      <c r="F361"/>
      <c r="G361"/>
      <c r="H361"/>
      <c r="I361"/>
      <c r="J361"/>
      <c r="K361"/>
      <c r="L361"/>
    </row>
    <row r="362" spans="2:12">
      <c r="C362"/>
      <c r="D362"/>
      <c r="E362"/>
      <c r="F362"/>
      <c r="G362"/>
      <c r="H362"/>
      <c r="I362"/>
      <c r="J362"/>
      <c r="K362"/>
      <c r="L362"/>
    </row>
  </sheetData>
  <mergeCells count="15">
    <mergeCell ref="C68:F68"/>
    <mergeCell ref="A8:A9"/>
    <mergeCell ref="B8:B9"/>
    <mergeCell ref="C8:F8"/>
    <mergeCell ref="H8:L8"/>
    <mergeCell ref="A21:A22"/>
    <mergeCell ref="B21:B22"/>
    <mergeCell ref="C21:F21"/>
    <mergeCell ref="H21:L21"/>
    <mergeCell ref="C67:F67"/>
    <mergeCell ref="A1:L1"/>
    <mergeCell ref="A2:L2"/>
    <mergeCell ref="A3:L3"/>
    <mergeCell ref="A4:L4"/>
    <mergeCell ref="A5:L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311"/>
  <sheetViews>
    <sheetView showGridLines="0" zoomScaleNormal="100" workbookViewId="0">
      <pane ySplit="5" topLeftCell="A6" activePane="bottomLeft" state="frozen"/>
      <selection pane="bottomLeft" activeCell="L312" sqref="L312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1435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86" t="s">
        <v>1436</v>
      </c>
      <c r="B10" s="164" t="s">
        <v>39</v>
      </c>
      <c r="C10" s="157">
        <v>47473.760000000002</v>
      </c>
      <c r="D10" s="174"/>
      <c r="E10" s="157"/>
      <c r="F10" s="16">
        <f>SUM(C10:E10)</f>
        <v>47473.760000000002</v>
      </c>
      <c r="G10" s="69"/>
      <c r="H10" s="16">
        <v>15824.6</v>
      </c>
      <c r="I10" s="16">
        <v>7912.3</v>
      </c>
      <c r="J10" s="16">
        <v>63298.400000000001</v>
      </c>
      <c r="K10" s="150"/>
      <c r="L10" s="16">
        <f>H10+I10+J10</f>
        <v>87035.3</v>
      </c>
    </row>
    <row r="11" spans="1:14">
      <c r="A11" s="126" t="s">
        <v>1437</v>
      </c>
      <c r="B11" s="82" t="s">
        <v>1438</v>
      </c>
      <c r="C11" s="63">
        <v>23391</v>
      </c>
      <c r="D11" s="103"/>
      <c r="E11" s="63"/>
      <c r="F11" s="10">
        <f t="shared" ref="F11" si="0">SUM(C11:E11)</f>
        <v>23391</v>
      </c>
      <c r="G11" s="132"/>
      <c r="H11" s="10">
        <v>7797.0092000000004</v>
      </c>
      <c r="I11" s="10">
        <v>3898.5046000000002</v>
      </c>
      <c r="J11" s="10">
        <v>31188</v>
      </c>
      <c r="K11" s="38"/>
      <c r="L11" s="10">
        <f t="shared" ref="L11" si="1">H11+I11+J11</f>
        <v>42883.513800000001</v>
      </c>
      <c r="M11" s="23"/>
      <c r="N11" s="23"/>
    </row>
    <row r="12" spans="1:14" ht="15.75">
      <c r="A12" s="2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15.75">
      <c r="A13" s="30" t="s">
        <v>43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>
      <c r="A14" s="217" t="s">
        <v>0</v>
      </c>
      <c r="B14" s="217" t="s">
        <v>3</v>
      </c>
      <c r="C14" s="218" t="s">
        <v>4</v>
      </c>
      <c r="D14" s="218"/>
      <c r="E14" s="218"/>
      <c r="F14" s="218"/>
      <c r="H14" s="218" t="s">
        <v>5</v>
      </c>
      <c r="I14" s="218"/>
      <c r="J14" s="218"/>
      <c r="K14" s="218"/>
      <c r="L14" s="218"/>
    </row>
    <row r="15" spans="1:14" ht="22.5">
      <c r="A15" s="217"/>
      <c r="B15" s="217"/>
      <c r="C15" s="152" t="s">
        <v>6</v>
      </c>
      <c r="D15" s="152" t="s">
        <v>7</v>
      </c>
      <c r="E15" s="152" t="s">
        <v>8</v>
      </c>
      <c r="F15" s="152" t="s">
        <v>9</v>
      </c>
      <c r="H15" s="151" t="s">
        <v>10</v>
      </c>
      <c r="I15" s="151" t="s">
        <v>11</v>
      </c>
      <c r="J15" s="152" t="s">
        <v>12</v>
      </c>
      <c r="K15" s="151" t="s">
        <v>44</v>
      </c>
      <c r="L15" s="152" t="s">
        <v>9</v>
      </c>
    </row>
    <row r="16" spans="1:14">
      <c r="A16" s="186" t="s">
        <v>1439</v>
      </c>
      <c r="B16" s="164" t="s">
        <v>30</v>
      </c>
      <c r="C16" s="157">
        <v>17319.900000000001</v>
      </c>
      <c r="D16" s="174"/>
      <c r="E16" s="16">
        <v>975</v>
      </c>
      <c r="F16" s="16">
        <f t="shared" ref="F16:F18" si="2">SUM(C16:E16)</f>
        <v>18294.900000000001</v>
      </c>
      <c r="G16" s="132"/>
      <c r="H16" s="157">
        <v>5773.3</v>
      </c>
      <c r="I16" s="157">
        <v>2886.65</v>
      </c>
      <c r="J16" s="157">
        <v>28866.500000000004</v>
      </c>
      <c r="K16" s="185"/>
      <c r="L16" s="16">
        <f t="shared" ref="L16:L18" si="3">H16+I16+J16</f>
        <v>37526.450000000004</v>
      </c>
      <c r="M16" s="23"/>
      <c r="N16" s="23"/>
    </row>
    <row r="17" spans="1:14">
      <c r="A17" s="126" t="s">
        <v>1440</v>
      </c>
      <c r="B17" s="82" t="s">
        <v>60</v>
      </c>
      <c r="C17" s="63">
        <v>10300</v>
      </c>
      <c r="D17" s="103"/>
      <c r="E17" s="10">
        <v>975</v>
      </c>
      <c r="F17" s="10">
        <f t="shared" si="2"/>
        <v>11275</v>
      </c>
      <c r="G17" s="132"/>
      <c r="H17" s="63">
        <v>3433.4000000000005</v>
      </c>
      <c r="I17" s="63">
        <v>1716.7000000000003</v>
      </c>
      <c r="J17" s="63">
        <v>17167</v>
      </c>
      <c r="K17" s="127"/>
      <c r="L17" s="10">
        <f t="shared" si="3"/>
        <v>22317.1</v>
      </c>
      <c r="M17" s="23"/>
      <c r="N17" s="23"/>
    </row>
    <row r="18" spans="1:14">
      <c r="A18" s="126" t="s">
        <v>1441</v>
      </c>
      <c r="B18" s="82" t="s">
        <v>1120</v>
      </c>
      <c r="C18" s="63">
        <v>10300</v>
      </c>
      <c r="D18" s="103"/>
      <c r="E18" s="10">
        <v>975</v>
      </c>
      <c r="F18" s="10">
        <f t="shared" si="2"/>
        <v>11275</v>
      </c>
      <c r="G18" s="132"/>
      <c r="H18" s="63">
        <v>3433.4000000000005</v>
      </c>
      <c r="I18" s="63">
        <v>1716.7000000000003</v>
      </c>
      <c r="J18" s="63">
        <v>17167</v>
      </c>
      <c r="K18" s="127"/>
      <c r="L18" s="10">
        <f t="shared" si="3"/>
        <v>22317.1</v>
      </c>
      <c r="M18" s="23"/>
      <c r="N18" s="23"/>
    </row>
    <row r="19" spans="1:14" ht="15.75" hidden="1" thickBot="1">
      <c r="A19" s="49"/>
      <c r="B19" s="50"/>
      <c r="C19" s="51"/>
      <c r="D19" s="52"/>
      <c r="E19" s="57"/>
      <c r="F19" s="51"/>
      <c r="G19" s="53"/>
      <c r="H19" s="58"/>
      <c r="I19" s="51"/>
      <c r="J19" s="51"/>
      <c r="K19" s="55"/>
      <c r="L19" s="51"/>
    </row>
    <row r="20" spans="1:14" ht="15.75" hidden="1" thickBot="1">
      <c r="A20" s="49"/>
      <c r="B20" s="50"/>
      <c r="C20" s="51"/>
      <c r="D20" s="52"/>
      <c r="E20" s="57"/>
      <c r="F20" s="51"/>
      <c r="G20" s="53"/>
      <c r="H20" s="58"/>
      <c r="I20" s="51"/>
      <c r="J20" s="51"/>
      <c r="K20" s="55"/>
      <c r="L20" s="51"/>
    </row>
    <row r="21" spans="1:14" ht="15.75" hidden="1" thickBot="1">
      <c r="A21" s="49"/>
      <c r="B21" s="50"/>
      <c r="C21" s="51"/>
      <c r="D21" s="52"/>
      <c r="E21" s="57"/>
      <c r="F21" s="51"/>
      <c r="G21" s="53"/>
      <c r="H21" s="58"/>
      <c r="I21" s="51"/>
      <c r="J21" s="51"/>
      <c r="K21" s="55"/>
      <c r="L21" s="51"/>
    </row>
    <row r="22" spans="1:14" ht="15.75" hidden="1" thickBot="1">
      <c r="A22" s="49"/>
      <c r="B22" s="50"/>
      <c r="C22" s="51"/>
      <c r="D22" s="52"/>
      <c r="E22" s="57"/>
      <c r="F22" s="51"/>
      <c r="G22" s="53"/>
      <c r="H22" s="58"/>
      <c r="I22" s="51"/>
      <c r="J22" s="51"/>
      <c r="K22" s="55"/>
      <c r="L22" s="51"/>
    </row>
    <row r="23" spans="1:14" ht="15.75" hidden="1" thickBot="1">
      <c r="A23" s="49"/>
      <c r="B23" s="50"/>
      <c r="C23" s="51"/>
      <c r="D23" s="52"/>
      <c r="E23" s="57"/>
      <c r="F23" s="51"/>
      <c r="G23" s="53"/>
      <c r="H23" s="58"/>
      <c r="I23" s="51"/>
      <c r="J23" s="51"/>
      <c r="K23" s="55"/>
      <c r="L23" s="51"/>
    </row>
    <row r="24" spans="1:14" ht="15.75" hidden="1" thickBot="1">
      <c r="A24" s="49"/>
      <c r="B24" s="50"/>
      <c r="C24" s="51"/>
      <c r="D24" s="52"/>
      <c r="E24" s="57"/>
      <c r="F24" s="51"/>
      <c r="G24" s="53"/>
      <c r="H24" s="58"/>
      <c r="I24" s="51"/>
      <c r="J24" s="51"/>
      <c r="K24" s="55"/>
      <c r="L24" s="51"/>
    </row>
    <row r="25" spans="1:14" ht="15.75" hidden="1" thickBot="1">
      <c r="A25" s="49"/>
      <c r="B25" s="50"/>
      <c r="C25" s="51"/>
      <c r="D25" s="52"/>
      <c r="E25" s="57"/>
      <c r="F25" s="51"/>
      <c r="G25" s="53"/>
      <c r="H25" s="58"/>
      <c r="I25" s="51"/>
      <c r="J25" s="51"/>
      <c r="K25" s="55"/>
      <c r="L25" s="51"/>
    </row>
    <row r="26" spans="1:14" ht="15.75" hidden="1" thickBot="1">
      <c r="A26" s="49"/>
      <c r="B26" s="50"/>
      <c r="C26" s="51"/>
      <c r="D26" s="52"/>
      <c r="E26" s="57"/>
      <c r="F26" s="51"/>
      <c r="G26" s="53"/>
      <c r="H26" s="58"/>
      <c r="I26" s="51"/>
      <c r="J26" s="51"/>
      <c r="K26" s="55"/>
      <c r="L26" s="51"/>
    </row>
    <row r="27" spans="1:14" ht="15.75" hidden="1" thickBot="1">
      <c r="A27" s="49"/>
      <c r="B27" s="50"/>
      <c r="C27" s="51"/>
      <c r="D27" s="52"/>
      <c r="E27" s="57"/>
      <c r="F27" s="51"/>
      <c r="G27" s="53"/>
      <c r="H27" s="58"/>
      <c r="I27" s="51"/>
      <c r="J27" s="51"/>
      <c r="K27" s="55"/>
      <c r="L27" s="51"/>
    </row>
    <row r="28" spans="1:14" ht="15.75" hidden="1" thickBot="1">
      <c r="A28" s="49"/>
      <c r="B28" s="50"/>
      <c r="C28" s="51"/>
      <c r="D28" s="52"/>
      <c r="E28" s="57"/>
      <c r="F28" s="51"/>
      <c r="G28" s="53"/>
      <c r="H28" s="58"/>
      <c r="I28" s="51"/>
      <c r="J28" s="51"/>
      <c r="K28" s="55"/>
      <c r="L28" s="51"/>
    </row>
    <row r="29" spans="1:14" ht="15.75" hidden="1" thickBot="1">
      <c r="A29" s="49"/>
      <c r="B29" s="50"/>
      <c r="C29" s="51"/>
      <c r="D29" s="52"/>
      <c r="E29" s="57"/>
      <c r="F29" s="51"/>
      <c r="G29" s="53"/>
      <c r="H29" s="58"/>
      <c r="I29" s="51"/>
      <c r="J29" s="51"/>
      <c r="K29" s="55"/>
      <c r="L29" s="51"/>
    </row>
    <row r="30" spans="1:14" ht="15.75" hidden="1" thickBot="1">
      <c r="A30" s="49"/>
      <c r="B30" s="50"/>
      <c r="C30" s="51"/>
      <c r="D30" s="52"/>
      <c r="E30" s="57"/>
      <c r="F30" s="51"/>
      <c r="G30" s="53"/>
      <c r="H30" s="58"/>
      <c r="I30" s="51"/>
      <c r="J30" s="51"/>
      <c r="K30" s="55"/>
      <c r="L30" s="51"/>
    </row>
    <row r="31" spans="1:14" ht="15.75" hidden="1" thickBot="1">
      <c r="A31" s="49"/>
      <c r="B31" s="50"/>
      <c r="C31" s="51"/>
      <c r="D31" s="52"/>
      <c r="E31" s="57"/>
      <c r="F31" s="51"/>
      <c r="G31" s="53"/>
      <c r="H31" s="58"/>
      <c r="I31" s="51"/>
      <c r="J31" s="51"/>
      <c r="K31" s="55"/>
      <c r="L31" s="51"/>
    </row>
    <row r="32" spans="1:14" ht="15.75" hidden="1" thickBot="1">
      <c r="A32" s="49"/>
      <c r="B32" s="50"/>
      <c r="C32" s="51"/>
      <c r="D32" s="52"/>
      <c r="E32" s="57"/>
      <c r="F32" s="51"/>
      <c r="G32" s="53"/>
      <c r="H32" s="58"/>
      <c r="I32" s="51"/>
      <c r="J32" s="51"/>
      <c r="K32" s="55"/>
      <c r="L32" s="51"/>
    </row>
    <row r="33" spans="1:12" ht="15.75" hidden="1" thickBot="1">
      <c r="A33" s="49"/>
      <c r="B33" s="50"/>
      <c r="C33" s="51"/>
      <c r="D33" s="52"/>
      <c r="E33" s="57"/>
      <c r="F33" s="51"/>
      <c r="G33" s="53"/>
      <c r="H33" s="58"/>
      <c r="I33" s="51"/>
      <c r="J33" s="51"/>
      <c r="K33" s="55"/>
      <c r="L33" s="51"/>
    </row>
    <row r="34" spans="1:12" ht="15.75" hidden="1" thickBot="1">
      <c r="A34" s="49"/>
      <c r="B34" s="50"/>
      <c r="C34" s="51"/>
      <c r="D34" s="52"/>
      <c r="E34" s="57"/>
      <c r="F34" s="51"/>
      <c r="G34" s="53"/>
      <c r="H34" s="58"/>
      <c r="I34" s="51"/>
      <c r="J34" s="51"/>
      <c r="K34" s="55"/>
      <c r="L34" s="51"/>
    </row>
    <row r="35" spans="1:12" ht="15.75" hidden="1" thickBot="1">
      <c r="A35" s="49"/>
      <c r="B35" s="50"/>
      <c r="C35" s="51"/>
      <c r="D35" s="52"/>
      <c r="E35" s="57"/>
      <c r="F35" s="51"/>
      <c r="G35" s="53"/>
      <c r="H35" s="58"/>
      <c r="I35" s="51"/>
      <c r="J35" s="51"/>
      <c r="K35" s="55"/>
      <c r="L35" s="51"/>
    </row>
    <row r="36" spans="1:12" ht="15.75" hidden="1" thickBot="1">
      <c r="A36" s="49"/>
      <c r="B36" s="50"/>
      <c r="C36" s="51"/>
      <c r="D36" s="52"/>
      <c r="E36" s="57"/>
      <c r="F36" s="51"/>
      <c r="G36" s="53"/>
      <c r="H36" s="58"/>
      <c r="I36" s="51"/>
      <c r="J36" s="51"/>
      <c r="K36" s="55"/>
      <c r="L36" s="51"/>
    </row>
    <row r="37" spans="1:12" ht="15.75" hidden="1" thickBot="1">
      <c r="A37" s="49"/>
      <c r="B37" s="50"/>
      <c r="C37" s="51"/>
      <c r="D37" s="52"/>
      <c r="E37" s="57"/>
      <c r="F37" s="51"/>
      <c r="G37" s="53"/>
      <c r="H37" s="58"/>
      <c r="I37" s="51"/>
      <c r="J37" s="51"/>
      <c r="K37" s="55"/>
      <c r="L37" s="51"/>
    </row>
    <row r="38" spans="1:12" ht="15.75" hidden="1" thickBot="1">
      <c r="A38" s="49"/>
      <c r="B38" s="50"/>
      <c r="C38" s="51"/>
      <c r="D38" s="52"/>
      <c r="E38" s="57"/>
      <c r="F38" s="51"/>
      <c r="G38" s="53"/>
      <c r="H38" s="58"/>
      <c r="I38" s="51"/>
      <c r="J38" s="51"/>
      <c r="K38" s="55"/>
      <c r="L38" s="51"/>
    </row>
    <row r="39" spans="1:12" ht="15.75" hidden="1" thickBot="1">
      <c r="A39" s="49"/>
      <c r="B39" s="50"/>
      <c r="C39" s="51"/>
      <c r="D39" s="52"/>
      <c r="E39" s="57"/>
      <c r="F39" s="51"/>
      <c r="G39" s="53"/>
      <c r="H39" s="58"/>
      <c r="I39" s="51"/>
      <c r="J39" s="51"/>
      <c r="K39" s="55"/>
      <c r="L39" s="51"/>
    </row>
    <row r="40" spans="1:12" ht="15.75" hidden="1" thickBot="1">
      <c r="A40" s="49"/>
      <c r="B40" s="50"/>
      <c r="C40" s="51"/>
      <c r="D40" s="52"/>
      <c r="E40" s="57"/>
      <c r="F40" s="51"/>
      <c r="G40" s="53"/>
      <c r="H40" s="58"/>
      <c r="I40" s="51"/>
      <c r="J40" s="51"/>
      <c r="K40" s="55"/>
      <c r="L40" s="51"/>
    </row>
    <row r="41" spans="1:12" ht="15.75" hidden="1" thickBot="1">
      <c r="A41" s="49"/>
      <c r="B41" s="50"/>
      <c r="C41" s="51"/>
      <c r="D41" s="52"/>
      <c r="E41" s="57"/>
      <c r="F41" s="51"/>
      <c r="G41" s="53"/>
      <c r="H41" s="58"/>
      <c r="I41" s="51"/>
      <c r="J41" s="51"/>
      <c r="K41" s="55"/>
      <c r="L41" s="51"/>
    </row>
    <row r="42" spans="1:12" ht="15.75" hidden="1" thickBot="1">
      <c r="A42" s="49"/>
      <c r="B42" s="50"/>
      <c r="C42" s="51"/>
      <c r="D42" s="52"/>
      <c r="E42" s="57"/>
      <c r="F42" s="51"/>
      <c r="G42" s="53"/>
      <c r="H42" s="58"/>
      <c r="I42" s="51"/>
      <c r="J42" s="51"/>
      <c r="K42" s="55"/>
      <c r="L42" s="51"/>
    </row>
    <row r="43" spans="1:12" ht="15.75" hidden="1" thickBot="1">
      <c r="A43" s="49"/>
      <c r="B43" s="50"/>
      <c r="C43" s="51"/>
      <c r="D43" s="52"/>
      <c r="E43" s="57"/>
      <c r="F43" s="51"/>
      <c r="G43" s="53"/>
      <c r="H43" s="58"/>
      <c r="I43" s="51"/>
      <c r="J43" s="51"/>
      <c r="K43" s="55"/>
      <c r="L43" s="51"/>
    </row>
    <row r="44" spans="1:12" ht="15.75" hidden="1" thickBot="1">
      <c r="A44" s="49"/>
      <c r="B44" s="50"/>
      <c r="C44" s="51"/>
      <c r="D44" s="52"/>
      <c r="E44" s="57"/>
      <c r="F44" s="51"/>
      <c r="G44" s="53"/>
      <c r="H44" s="58"/>
      <c r="I44" s="51"/>
      <c r="J44" s="51"/>
      <c r="K44" s="55"/>
      <c r="L44" s="51"/>
    </row>
    <row r="45" spans="1:12" ht="15.75" hidden="1" thickBot="1">
      <c r="A45" s="49"/>
      <c r="B45" s="50"/>
      <c r="C45" s="51"/>
      <c r="D45" s="52"/>
      <c r="E45" s="57"/>
      <c r="F45" s="51"/>
      <c r="G45" s="53"/>
      <c r="H45" s="58"/>
      <c r="I45" s="51"/>
      <c r="J45" s="51"/>
      <c r="K45" s="55"/>
      <c r="L45" s="51"/>
    </row>
    <row r="46" spans="1:12" ht="15.75" hidden="1" thickBot="1">
      <c r="A46" s="49"/>
      <c r="B46" s="50"/>
      <c r="C46" s="51"/>
      <c r="D46" s="52"/>
      <c r="E46" s="57"/>
      <c r="F46" s="51"/>
      <c r="G46" s="53"/>
      <c r="H46" s="58"/>
      <c r="I46" s="51"/>
      <c r="J46" s="51"/>
      <c r="K46" s="55"/>
      <c r="L46" s="51"/>
    </row>
    <row r="47" spans="1:12" ht="15.75" hidden="1" thickBot="1">
      <c r="A47" s="49"/>
      <c r="B47" s="50"/>
      <c r="C47" s="51"/>
      <c r="D47" s="52"/>
      <c r="E47" s="57"/>
      <c r="F47" s="51"/>
      <c r="G47" s="53"/>
      <c r="H47" s="58"/>
      <c r="I47" s="51"/>
      <c r="J47" s="51"/>
      <c r="K47" s="55"/>
      <c r="L47" s="51"/>
    </row>
    <row r="48" spans="1:12" ht="15.75" hidden="1" thickBot="1">
      <c r="A48" s="49"/>
      <c r="B48" s="50"/>
      <c r="C48" s="51"/>
      <c r="D48" s="52"/>
      <c r="E48" s="57"/>
      <c r="F48" s="51"/>
      <c r="G48" s="53"/>
      <c r="H48" s="58"/>
      <c r="I48" s="51"/>
      <c r="J48" s="51"/>
      <c r="K48" s="55"/>
      <c r="L48" s="51"/>
    </row>
    <row r="49" spans="1:12" ht="15.75" hidden="1" thickBot="1">
      <c r="A49" s="49"/>
      <c r="B49" s="50"/>
      <c r="C49" s="51"/>
      <c r="D49" s="52"/>
      <c r="E49" s="57"/>
      <c r="F49" s="51"/>
      <c r="G49" s="53"/>
      <c r="H49" s="58"/>
      <c r="I49" s="51"/>
      <c r="J49" s="51"/>
      <c r="K49" s="55"/>
      <c r="L49" s="51"/>
    </row>
    <row r="50" spans="1:12" ht="15.75" hidden="1" thickBot="1">
      <c r="A50" s="49"/>
      <c r="B50" s="50"/>
      <c r="C50" s="51"/>
      <c r="D50" s="52"/>
      <c r="E50" s="57"/>
      <c r="F50" s="51"/>
      <c r="G50" s="53"/>
      <c r="H50" s="58"/>
      <c r="I50" s="51"/>
      <c r="J50" s="51"/>
      <c r="K50" s="55"/>
      <c r="L50" s="51"/>
    </row>
    <row r="51" spans="1:12" ht="15.75" hidden="1" thickBot="1">
      <c r="A51" s="49"/>
      <c r="B51" s="50"/>
      <c r="C51" s="51"/>
      <c r="D51" s="52"/>
      <c r="E51" s="57"/>
      <c r="F51" s="51"/>
      <c r="G51" s="53"/>
      <c r="H51" s="58"/>
      <c r="I51" s="51"/>
      <c r="J51" s="51"/>
      <c r="K51" s="55"/>
      <c r="L51" s="51"/>
    </row>
    <row r="52" spans="1:12" ht="15.75" hidden="1" thickBot="1">
      <c r="A52" s="49"/>
      <c r="B52" s="50"/>
      <c r="C52" s="51"/>
      <c r="D52" s="52"/>
      <c r="E52" s="57"/>
      <c r="F52" s="51"/>
      <c r="G52" s="53"/>
      <c r="H52" s="58"/>
      <c r="I52" s="51"/>
      <c r="J52" s="51"/>
      <c r="K52" s="55"/>
      <c r="L52" s="51"/>
    </row>
    <row r="53" spans="1:12" ht="15.75" hidden="1" thickBot="1">
      <c r="A53" s="49"/>
      <c r="B53" s="50"/>
      <c r="C53" s="51"/>
      <c r="D53" s="52"/>
      <c r="E53" s="57"/>
      <c r="F53" s="51"/>
      <c r="G53" s="53"/>
      <c r="H53" s="58"/>
      <c r="I53" s="51"/>
      <c r="J53" s="51"/>
      <c r="K53" s="55"/>
      <c r="L53" s="51"/>
    </row>
    <row r="54" spans="1:12" ht="15.75" hidden="1" thickBot="1">
      <c r="A54" s="49"/>
      <c r="B54" s="50"/>
      <c r="C54" s="51"/>
      <c r="D54" s="52"/>
      <c r="E54" s="57"/>
      <c r="F54" s="51"/>
      <c r="G54" s="53"/>
      <c r="H54" s="58"/>
      <c r="I54" s="51"/>
      <c r="J54" s="51"/>
      <c r="K54" s="55"/>
      <c r="L54" s="51"/>
    </row>
    <row r="55" spans="1:12" ht="15.75" hidden="1" thickBot="1">
      <c r="A55" s="49"/>
      <c r="B55" s="50"/>
      <c r="C55" s="51"/>
      <c r="D55" s="52"/>
      <c r="E55" s="57"/>
      <c r="F55" s="51"/>
      <c r="G55" s="53"/>
      <c r="H55" s="58"/>
      <c r="I55" s="51"/>
      <c r="J55" s="51"/>
      <c r="K55" s="55"/>
      <c r="L55" s="51"/>
    </row>
    <row r="56" spans="1:12" ht="15.75" hidden="1" thickBot="1">
      <c r="A56" s="49"/>
      <c r="B56" s="50"/>
      <c r="C56" s="51"/>
      <c r="D56" s="52"/>
      <c r="E56" s="57"/>
      <c r="F56" s="51"/>
      <c r="G56" s="53"/>
      <c r="H56" s="58"/>
      <c r="I56" s="51"/>
      <c r="J56" s="51"/>
      <c r="K56" s="55"/>
      <c r="L56" s="51"/>
    </row>
    <row r="57" spans="1:12" ht="15.75" hidden="1" thickBot="1">
      <c r="A57" s="49"/>
      <c r="B57" s="50"/>
      <c r="C57" s="51"/>
      <c r="D57" s="52"/>
      <c r="E57" s="57"/>
      <c r="F57" s="51"/>
      <c r="G57" s="53"/>
      <c r="H57" s="58"/>
      <c r="I57" s="51"/>
      <c r="J57" s="51"/>
      <c r="K57" s="55"/>
      <c r="L57" s="51"/>
    </row>
    <row r="58" spans="1:12" ht="15.75" hidden="1" thickBot="1">
      <c r="A58" s="49"/>
      <c r="B58" s="50"/>
      <c r="C58" s="51"/>
      <c r="D58" s="52"/>
      <c r="E58" s="57"/>
      <c r="F58" s="51"/>
      <c r="G58" s="53"/>
      <c r="H58" s="58"/>
      <c r="I58" s="51"/>
      <c r="J58" s="51"/>
      <c r="K58" s="55"/>
      <c r="L58" s="51"/>
    </row>
    <row r="59" spans="1:12" ht="15.75" hidden="1" thickBot="1">
      <c r="A59" s="49"/>
      <c r="B59" s="50"/>
      <c r="C59" s="51"/>
      <c r="D59" s="52"/>
      <c r="E59" s="57"/>
      <c r="F59" s="51"/>
      <c r="G59" s="53"/>
      <c r="H59" s="58"/>
      <c r="I59" s="51"/>
      <c r="J59" s="51"/>
      <c r="K59" s="55"/>
      <c r="L59" s="51"/>
    </row>
    <row r="60" spans="1:12" ht="15.75" hidden="1" thickBot="1">
      <c r="A60" s="49"/>
      <c r="B60" s="50"/>
      <c r="C60" s="51"/>
      <c r="D60" s="52"/>
      <c r="E60" s="57"/>
      <c r="F60" s="51"/>
      <c r="G60" s="53"/>
      <c r="H60" s="58"/>
      <c r="I60" s="51"/>
      <c r="J60" s="51"/>
      <c r="K60" s="55"/>
      <c r="L60" s="51"/>
    </row>
    <row r="61" spans="1:12" ht="15.75" hidden="1" thickBot="1">
      <c r="A61" s="49"/>
      <c r="B61" s="50"/>
      <c r="C61" s="51"/>
      <c r="D61" s="52"/>
      <c r="E61" s="57"/>
      <c r="F61" s="51"/>
      <c r="G61" s="53"/>
      <c r="H61" s="58"/>
      <c r="I61" s="51"/>
      <c r="J61" s="51"/>
      <c r="K61" s="55"/>
      <c r="L61" s="51"/>
    </row>
    <row r="62" spans="1:12" ht="15.75" hidden="1" thickBot="1">
      <c r="A62" s="49"/>
      <c r="B62" s="50"/>
      <c r="C62" s="51"/>
      <c r="D62" s="52"/>
      <c r="E62" s="57"/>
      <c r="F62" s="51"/>
      <c r="G62" s="53"/>
      <c r="H62" s="58"/>
      <c r="I62" s="51"/>
      <c r="J62" s="51"/>
      <c r="K62" s="55"/>
      <c r="L62" s="51"/>
    </row>
    <row r="63" spans="1:12" ht="15.75" hidden="1" thickBot="1">
      <c r="A63" s="49"/>
      <c r="B63" s="50"/>
      <c r="C63" s="51"/>
      <c r="D63" s="52"/>
      <c r="E63" s="57"/>
      <c r="F63" s="51"/>
      <c r="G63" s="53"/>
      <c r="H63" s="58"/>
      <c r="I63" s="51"/>
      <c r="J63" s="51"/>
      <c r="K63" s="55"/>
      <c r="L63" s="51"/>
    </row>
    <row r="64" spans="1:12" ht="15.75" hidden="1" thickBot="1">
      <c r="A64" s="49"/>
      <c r="B64" s="50"/>
      <c r="C64" s="51"/>
      <c r="D64" s="52"/>
      <c r="E64" s="57"/>
      <c r="F64" s="51"/>
      <c r="G64" s="53"/>
      <c r="H64" s="58"/>
      <c r="I64" s="51"/>
      <c r="J64" s="51"/>
      <c r="K64" s="55"/>
      <c r="L64" s="51"/>
    </row>
    <row r="65" spans="1:12" ht="15.75" hidden="1" thickBot="1">
      <c r="A65" s="49"/>
      <c r="B65" s="50"/>
      <c r="C65" s="51"/>
      <c r="D65" s="52"/>
      <c r="E65" s="57"/>
      <c r="F65" s="51"/>
      <c r="G65" s="53"/>
      <c r="H65" s="58"/>
      <c r="I65" s="51"/>
      <c r="J65" s="51"/>
      <c r="K65" s="55"/>
      <c r="L65" s="51"/>
    </row>
    <row r="66" spans="1:12" ht="15.75" hidden="1" thickBot="1">
      <c r="A66" s="49"/>
      <c r="B66" s="50"/>
      <c r="C66" s="51"/>
      <c r="D66" s="52"/>
      <c r="E66" s="57"/>
      <c r="F66" s="51"/>
      <c r="G66" s="53"/>
      <c r="H66" s="58"/>
      <c r="I66" s="51"/>
      <c r="J66" s="51"/>
      <c r="K66" s="55"/>
      <c r="L66" s="51"/>
    </row>
    <row r="67" spans="1:12" ht="15.75" hidden="1" thickBot="1">
      <c r="A67" s="49"/>
      <c r="B67" s="50"/>
      <c r="C67" s="51"/>
      <c r="D67" s="52"/>
      <c r="E67" s="57"/>
      <c r="F67" s="51"/>
      <c r="G67" s="53"/>
      <c r="H67" s="58"/>
      <c r="I67" s="51"/>
      <c r="J67" s="51"/>
      <c r="K67" s="55"/>
      <c r="L67" s="51"/>
    </row>
    <row r="68" spans="1:12" ht="15.75" hidden="1" thickBot="1">
      <c r="A68" s="49"/>
      <c r="B68" s="50"/>
      <c r="C68" s="51"/>
      <c r="D68" s="52"/>
      <c r="E68" s="57"/>
      <c r="F68" s="51"/>
      <c r="G68" s="53"/>
      <c r="H68" s="58"/>
      <c r="I68" s="51"/>
      <c r="J68" s="51"/>
      <c r="K68" s="55"/>
      <c r="L68" s="51"/>
    </row>
    <row r="69" spans="1:12" ht="15.75" hidden="1" thickBot="1">
      <c r="A69" s="49"/>
      <c r="B69" s="50"/>
      <c r="C69" s="51"/>
      <c r="D69" s="52"/>
      <c r="E69" s="57"/>
      <c r="F69" s="51"/>
      <c r="G69" s="53"/>
      <c r="H69" s="58"/>
      <c r="I69" s="51"/>
      <c r="J69" s="51"/>
      <c r="K69" s="55"/>
      <c r="L69" s="51"/>
    </row>
    <row r="70" spans="1:12" ht="15.75" hidden="1" thickBot="1">
      <c r="A70" s="49"/>
      <c r="B70" s="50"/>
      <c r="C70" s="51"/>
      <c r="D70" s="52"/>
      <c r="E70" s="57"/>
      <c r="F70" s="51"/>
      <c r="G70" s="53"/>
      <c r="H70" s="58"/>
      <c r="I70" s="51"/>
      <c r="J70" s="51"/>
      <c r="K70" s="55"/>
      <c r="L70" s="51"/>
    </row>
    <row r="71" spans="1:12" ht="15.75" hidden="1" thickBot="1">
      <c r="A71" s="49"/>
      <c r="B71" s="50"/>
      <c r="C71" s="51"/>
      <c r="D71" s="52"/>
      <c r="E71" s="57"/>
      <c r="F71" s="51"/>
      <c r="G71" s="53"/>
      <c r="H71" s="58"/>
      <c r="I71" s="51"/>
      <c r="J71" s="51"/>
      <c r="K71" s="55"/>
      <c r="L71" s="51"/>
    </row>
    <row r="72" spans="1:12" ht="15.75" hidden="1" thickBot="1">
      <c r="A72" s="49"/>
      <c r="B72" s="50"/>
      <c r="C72" s="51"/>
      <c r="D72" s="52"/>
      <c r="E72" s="57"/>
      <c r="F72" s="51"/>
      <c r="G72" s="53"/>
      <c r="H72" s="58"/>
      <c r="I72" s="51"/>
      <c r="J72" s="51"/>
      <c r="K72" s="55"/>
      <c r="L72" s="51"/>
    </row>
    <row r="73" spans="1:12" ht="15.75" hidden="1" thickBot="1">
      <c r="A73" s="49"/>
      <c r="B73" s="50"/>
      <c r="C73" s="51"/>
      <c r="D73" s="52"/>
      <c r="E73" s="57"/>
      <c r="F73" s="51"/>
      <c r="G73" s="53"/>
      <c r="H73" s="58"/>
      <c r="I73" s="51"/>
      <c r="J73" s="51"/>
      <c r="K73" s="55"/>
      <c r="L73" s="51"/>
    </row>
    <row r="74" spans="1:12" ht="15.75" hidden="1" thickBot="1">
      <c r="A74" s="49"/>
      <c r="B74" s="50"/>
      <c r="C74" s="51"/>
      <c r="D74" s="52"/>
      <c r="E74" s="57"/>
      <c r="F74" s="51"/>
      <c r="G74" s="53"/>
      <c r="H74" s="58"/>
      <c r="I74" s="51"/>
      <c r="J74" s="51"/>
      <c r="K74" s="55"/>
      <c r="L74" s="51"/>
    </row>
    <row r="75" spans="1:12" ht="15.75" hidden="1" thickBot="1">
      <c r="A75" s="49"/>
      <c r="B75" s="50"/>
      <c r="C75" s="51"/>
      <c r="D75" s="52"/>
      <c r="E75" s="57"/>
      <c r="F75" s="51"/>
      <c r="G75" s="53"/>
      <c r="H75" s="58"/>
      <c r="I75" s="51"/>
      <c r="J75" s="51"/>
      <c r="K75" s="55"/>
      <c r="L75" s="51"/>
    </row>
    <row r="76" spans="1:12" ht="15.75" hidden="1" thickBot="1">
      <c r="A76" s="49"/>
      <c r="B76" s="50"/>
      <c r="C76" s="51"/>
      <c r="D76" s="52"/>
      <c r="E76" s="57"/>
      <c r="F76" s="51"/>
      <c r="G76" s="53"/>
      <c r="H76" s="58"/>
      <c r="I76" s="51"/>
      <c r="J76" s="51"/>
      <c r="K76" s="55"/>
      <c r="L76" s="51"/>
    </row>
    <row r="77" spans="1:12" ht="15.75" hidden="1" thickBot="1">
      <c r="A77" s="49"/>
      <c r="B77" s="50"/>
      <c r="C77" s="51"/>
      <c r="D77" s="52"/>
      <c r="E77" s="57"/>
      <c r="F77" s="51"/>
      <c r="G77" s="53"/>
      <c r="H77" s="58"/>
      <c r="I77" s="51"/>
      <c r="J77" s="51"/>
      <c r="K77" s="55"/>
      <c r="L77" s="51"/>
    </row>
    <row r="78" spans="1:12" ht="15.75" hidden="1" thickBot="1">
      <c r="A78" s="49"/>
      <c r="B78" s="50"/>
      <c r="C78" s="51"/>
      <c r="D78" s="52"/>
      <c r="E78" s="57"/>
      <c r="F78" s="51"/>
      <c r="G78" s="53"/>
      <c r="H78" s="58"/>
      <c r="I78" s="51"/>
      <c r="J78" s="51"/>
      <c r="K78" s="55"/>
      <c r="L78" s="51"/>
    </row>
    <row r="79" spans="1:12" ht="15.75" hidden="1" thickBot="1">
      <c r="A79" s="49"/>
      <c r="B79" s="50"/>
      <c r="C79" s="51"/>
      <c r="D79" s="52"/>
      <c r="E79" s="57"/>
      <c r="F79" s="51"/>
      <c r="G79" s="53"/>
      <c r="H79" s="58"/>
      <c r="I79" s="51"/>
      <c r="J79" s="51"/>
      <c r="K79" s="55"/>
      <c r="L79" s="51"/>
    </row>
    <row r="80" spans="1:12" ht="15.75" hidden="1" thickBot="1">
      <c r="A80" s="49"/>
      <c r="B80" s="50"/>
      <c r="C80" s="51"/>
      <c r="D80" s="52"/>
      <c r="E80" s="57"/>
      <c r="F80" s="51"/>
      <c r="G80" s="53"/>
      <c r="H80" s="58"/>
      <c r="I80" s="51"/>
      <c r="J80" s="51"/>
      <c r="K80" s="55"/>
      <c r="L80" s="51"/>
    </row>
    <row r="81" spans="1:12" ht="15.75" hidden="1" thickBot="1">
      <c r="A81" s="49"/>
      <c r="B81" s="50"/>
      <c r="C81" s="51"/>
      <c r="D81" s="52"/>
      <c r="E81" s="57"/>
      <c r="F81" s="51"/>
      <c r="G81" s="53"/>
      <c r="H81" s="58"/>
      <c r="I81" s="51"/>
      <c r="J81" s="51"/>
      <c r="K81" s="55"/>
      <c r="L81" s="51"/>
    </row>
    <row r="82" spans="1:12" ht="15.75" hidden="1" thickBot="1">
      <c r="A82" s="49"/>
      <c r="B82" s="50"/>
      <c r="C82" s="51"/>
      <c r="D82" s="52"/>
      <c r="E82" s="57"/>
      <c r="F82" s="51"/>
      <c r="G82" s="53"/>
      <c r="H82" s="58"/>
      <c r="I82" s="51"/>
      <c r="J82" s="51"/>
      <c r="K82" s="55"/>
      <c r="L82" s="51"/>
    </row>
    <row r="83" spans="1:12" ht="15.75" hidden="1" thickBot="1">
      <c r="A83" s="49"/>
      <c r="B83" s="50"/>
      <c r="C83" s="51"/>
      <c r="D83" s="52"/>
      <c r="E83" s="57"/>
      <c r="F83" s="51"/>
      <c r="G83" s="53"/>
      <c r="H83" s="58"/>
      <c r="I83" s="51"/>
      <c r="J83" s="51"/>
      <c r="K83" s="55"/>
      <c r="L83" s="51"/>
    </row>
    <row r="84" spans="1:12" ht="15.75" hidden="1" thickBot="1">
      <c r="A84" s="49"/>
      <c r="B84" s="50"/>
      <c r="C84" s="51"/>
      <c r="D84" s="52"/>
      <c r="E84" s="57"/>
      <c r="F84" s="51"/>
      <c r="G84" s="53"/>
      <c r="H84" s="58"/>
      <c r="I84" s="51"/>
      <c r="J84" s="51"/>
      <c r="K84" s="55"/>
      <c r="L84" s="51"/>
    </row>
    <row r="85" spans="1:12" ht="15.75" hidden="1" thickBot="1">
      <c r="A85" s="49"/>
      <c r="B85" s="50"/>
      <c r="C85" s="51"/>
      <c r="D85" s="52"/>
      <c r="E85" s="57"/>
      <c r="F85" s="51"/>
      <c r="G85" s="53"/>
      <c r="H85" s="58"/>
      <c r="I85" s="51"/>
      <c r="J85" s="51"/>
      <c r="K85" s="55"/>
      <c r="L85" s="51"/>
    </row>
    <row r="86" spans="1:12" ht="15.75" hidden="1" thickBot="1">
      <c r="A86" s="49"/>
      <c r="B86" s="50"/>
      <c r="C86" s="51"/>
      <c r="D86" s="52"/>
      <c r="E86" s="57"/>
      <c r="F86" s="51"/>
      <c r="G86" s="53"/>
      <c r="H86" s="58"/>
      <c r="I86" s="51"/>
      <c r="J86" s="51"/>
      <c r="K86" s="55"/>
      <c r="L86" s="51"/>
    </row>
    <row r="87" spans="1:12" ht="15.75" hidden="1" thickBot="1">
      <c r="A87" s="49"/>
      <c r="B87" s="50"/>
      <c r="C87" s="51"/>
      <c r="D87" s="52"/>
      <c r="E87" s="57"/>
      <c r="F87" s="51"/>
      <c r="G87" s="53"/>
      <c r="H87" s="58"/>
      <c r="I87" s="51"/>
      <c r="J87" s="51"/>
      <c r="K87" s="55"/>
      <c r="L87" s="51"/>
    </row>
    <row r="88" spans="1:12" ht="15.75" hidden="1" thickBot="1">
      <c r="A88" s="49"/>
      <c r="B88" s="50"/>
      <c r="C88" s="51"/>
      <c r="D88" s="52"/>
      <c r="E88" s="57"/>
      <c r="F88" s="51"/>
      <c r="G88" s="53"/>
      <c r="H88" s="58"/>
      <c r="I88" s="51"/>
      <c r="J88" s="51"/>
      <c r="K88" s="55"/>
      <c r="L88" s="51"/>
    </row>
    <row r="89" spans="1:12" ht="15.75" hidden="1" thickBot="1">
      <c r="A89" s="49"/>
      <c r="B89" s="50"/>
      <c r="C89" s="51"/>
      <c r="D89" s="52"/>
      <c r="E89" s="57"/>
      <c r="F89" s="51"/>
      <c r="G89" s="53"/>
      <c r="H89" s="58"/>
      <c r="I89" s="51"/>
      <c r="J89" s="51"/>
      <c r="K89" s="55"/>
      <c r="L89" s="51"/>
    </row>
    <row r="90" spans="1:12" ht="15.75" hidden="1" thickBot="1">
      <c r="A90" s="49"/>
      <c r="B90" s="50"/>
      <c r="C90" s="51"/>
      <c r="D90" s="52"/>
      <c r="E90" s="57"/>
      <c r="F90" s="51"/>
      <c r="G90" s="53"/>
      <c r="H90" s="58"/>
      <c r="I90" s="51"/>
      <c r="J90" s="51"/>
      <c r="K90" s="55"/>
      <c r="L90" s="51"/>
    </row>
    <row r="91" spans="1:12" ht="15.75" hidden="1" thickBot="1">
      <c r="A91" s="49"/>
      <c r="B91" s="50"/>
      <c r="C91" s="51"/>
      <c r="D91" s="52"/>
      <c r="E91" s="57"/>
      <c r="F91" s="51"/>
      <c r="G91" s="53"/>
      <c r="H91" s="58"/>
      <c r="I91" s="51"/>
      <c r="J91" s="51"/>
      <c r="K91" s="55"/>
      <c r="L91" s="51"/>
    </row>
    <row r="92" spans="1:12" ht="15.75" hidden="1" thickBot="1">
      <c r="A92" s="49"/>
      <c r="B92" s="50"/>
      <c r="C92" s="51"/>
      <c r="D92" s="52"/>
      <c r="E92" s="57"/>
      <c r="F92" s="51"/>
      <c r="G92" s="53"/>
      <c r="H92" s="58"/>
      <c r="I92" s="51"/>
      <c r="J92" s="51"/>
      <c r="K92" s="55"/>
      <c r="L92" s="51"/>
    </row>
    <row r="93" spans="1:12" ht="15.75" hidden="1" thickBot="1">
      <c r="A93" s="49"/>
      <c r="B93" s="50"/>
      <c r="C93" s="51"/>
      <c r="D93" s="52"/>
      <c r="E93" s="57"/>
      <c r="F93" s="51"/>
      <c r="G93" s="53"/>
      <c r="H93" s="58"/>
      <c r="I93" s="51"/>
      <c r="J93" s="51"/>
      <c r="K93" s="55"/>
      <c r="L93" s="51"/>
    </row>
    <row r="94" spans="1:12" ht="15.75" hidden="1" thickBot="1">
      <c r="A94" s="49"/>
      <c r="B94" s="50"/>
      <c r="C94" s="51"/>
      <c r="D94" s="52"/>
      <c r="E94" s="57"/>
      <c r="F94" s="51"/>
      <c r="G94" s="53"/>
      <c r="H94" s="58"/>
      <c r="I94" s="51"/>
      <c r="J94" s="51"/>
      <c r="K94" s="55"/>
      <c r="L94" s="51"/>
    </row>
    <row r="95" spans="1:12" ht="15.75" hidden="1" thickBot="1">
      <c r="A95" s="49"/>
      <c r="B95" s="50"/>
      <c r="C95" s="51"/>
      <c r="D95" s="52"/>
      <c r="E95" s="57"/>
      <c r="F95" s="51"/>
      <c r="G95" s="53"/>
      <c r="H95" s="58"/>
      <c r="I95" s="51"/>
      <c r="J95" s="51"/>
      <c r="K95" s="55"/>
      <c r="L95" s="51"/>
    </row>
    <row r="96" spans="1:12" ht="15.75" hidden="1" thickBot="1">
      <c r="A96" s="49"/>
      <c r="B96" s="50"/>
      <c r="C96" s="51"/>
      <c r="D96" s="52"/>
      <c r="E96" s="57"/>
      <c r="F96" s="51"/>
      <c r="G96" s="53"/>
      <c r="H96" s="58"/>
      <c r="I96" s="51"/>
      <c r="J96" s="51"/>
      <c r="K96" s="55"/>
      <c r="L96" s="51"/>
    </row>
    <row r="97" spans="1:12" ht="15.75" hidden="1" thickBot="1">
      <c r="A97" s="49"/>
      <c r="B97" s="50"/>
      <c r="C97" s="51"/>
      <c r="D97" s="52"/>
      <c r="E97" s="57"/>
      <c r="F97" s="51"/>
      <c r="G97" s="53"/>
      <c r="H97" s="58"/>
      <c r="I97" s="51"/>
      <c r="J97" s="51"/>
      <c r="K97" s="55"/>
      <c r="L97" s="51"/>
    </row>
    <row r="98" spans="1:12" ht="15.75" hidden="1" thickBot="1">
      <c r="A98" s="49"/>
      <c r="B98" s="50"/>
      <c r="C98" s="51"/>
      <c r="D98" s="52"/>
      <c r="E98" s="57"/>
      <c r="F98" s="51"/>
      <c r="G98" s="53"/>
      <c r="H98" s="58"/>
      <c r="I98" s="51"/>
      <c r="J98" s="51"/>
      <c r="K98" s="55"/>
      <c r="L98" s="51"/>
    </row>
    <row r="99" spans="1:12" ht="15.75" hidden="1" thickBot="1">
      <c r="A99" s="49"/>
      <c r="B99" s="50"/>
      <c r="C99" s="51"/>
      <c r="D99" s="52"/>
      <c r="E99" s="57"/>
      <c r="F99" s="51"/>
      <c r="G99" s="53"/>
      <c r="H99" s="58"/>
      <c r="I99" s="51"/>
      <c r="J99" s="51"/>
      <c r="K99" s="55"/>
      <c r="L99" s="51"/>
    </row>
    <row r="100" spans="1:12" ht="15.75" hidden="1" thickBot="1">
      <c r="A100" s="49"/>
      <c r="B100" s="50"/>
      <c r="C100" s="51"/>
      <c r="D100" s="52"/>
      <c r="E100" s="57"/>
      <c r="F100" s="51"/>
      <c r="G100" s="53"/>
      <c r="H100" s="58"/>
      <c r="I100" s="51"/>
      <c r="J100" s="51"/>
      <c r="K100" s="55"/>
      <c r="L100" s="51"/>
    </row>
    <row r="101" spans="1:12" ht="15.75" hidden="1" thickBot="1">
      <c r="A101" s="49"/>
      <c r="B101" s="50"/>
      <c r="C101" s="51"/>
      <c r="D101" s="52"/>
      <c r="E101" s="57"/>
      <c r="F101" s="51"/>
      <c r="G101" s="53"/>
      <c r="H101" s="58"/>
      <c r="I101" s="51"/>
      <c r="J101" s="51"/>
      <c r="K101" s="55"/>
      <c r="L101" s="51"/>
    </row>
    <row r="102" spans="1:12" ht="15.75" hidden="1" thickBot="1">
      <c r="A102" s="49"/>
      <c r="B102" s="50"/>
      <c r="C102" s="51"/>
      <c r="D102" s="52"/>
      <c r="E102" s="57"/>
      <c r="F102" s="51"/>
      <c r="G102" s="53"/>
      <c r="H102" s="58"/>
      <c r="I102" s="51"/>
      <c r="J102" s="51"/>
      <c r="K102" s="55"/>
      <c r="L102" s="51"/>
    </row>
    <row r="103" spans="1:12" ht="15.75" hidden="1" thickBot="1">
      <c r="A103" s="49"/>
      <c r="B103" s="50"/>
      <c r="C103" s="51"/>
      <c r="D103" s="52"/>
      <c r="E103" s="57"/>
      <c r="F103" s="51"/>
      <c r="G103" s="53"/>
      <c r="H103" s="58"/>
      <c r="I103" s="51"/>
      <c r="J103" s="51"/>
      <c r="K103" s="55"/>
      <c r="L103" s="51"/>
    </row>
    <row r="104" spans="1:12" ht="15.75" hidden="1" thickBot="1">
      <c r="A104" s="49"/>
      <c r="B104" s="50"/>
      <c r="C104" s="51"/>
      <c r="D104" s="52"/>
      <c r="E104" s="57"/>
      <c r="F104" s="51"/>
      <c r="G104" s="53"/>
      <c r="H104" s="58"/>
      <c r="I104" s="51"/>
      <c r="J104" s="51"/>
      <c r="K104" s="55"/>
      <c r="L104" s="51"/>
    </row>
    <row r="105" spans="1:12" ht="15.75" hidden="1" thickBot="1">
      <c r="A105" s="49"/>
      <c r="B105" s="50"/>
      <c r="C105" s="51"/>
      <c r="D105" s="52"/>
      <c r="E105" s="57"/>
      <c r="F105" s="51"/>
      <c r="G105" s="53"/>
      <c r="H105" s="58"/>
      <c r="I105" s="51"/>
      <c r="J105" s="51"/>
      <c r="K105" s="55"/>
      <c r="L105" s="51"/>
    </row>
    <row r="106" spans="1:12" ht="15.75" hidden="1" thickBot="1">
      <c r="A106" s="49"/>
      <c r="B106" s="50"/>
      <c r="C106" s="51"/>
      <c r="D106" s="52"/>
      <c r="E106" s="57"/>
      <c r="F106" s="51"/>
      <c r="G106" s="53"/>
      <c r="H106" s="58"/>
      <c r="I106" s="51"/>
      <c r="J106" s="51"/>
      <c r="K106" s="55"/>
      <c r="L106" s="51"/>
    </row>
    <row r="107" spans="1:12" ht="15.75" hidden="1" thickBot="1">
      <c r="A107" s="49"/>
      <c r="B107" s="50"/>
      <c r="C107" s="51"/>
      <c r="D107" s="52"/>
      <c r="E107" s="57"/>
      <c r="F107" s="51"/>
      <c r="G107" s="53"/>
      <c r="H107" s="58"/>
      <c r="I107" s="51"/>
      <c r="J107" s="51"/>
      <c r="K107" s="55"/>
      <c r="L107" s="51"/>
    </row>
    <row r="108" spans="1:12" ht="15.75" hidden="1" thickBot="1">
      <c r="A108" s="49"/>
      <c r="B108" s="50"/>
      <c r="C108" s="51"/>
      <c r="D108" s="52"/>
      <c r="E108" s="57"/>
      <c r="F108" s="51"/>
      <c r="G108" s="53"/>
      <c r="H108" s="58"/>
      <c r="I108" s="51"/>
      <c r="J108" s="51"/>
      <c r="K108" s="55"/>
      <c r="L108" s="51"/>
    </row>
    <row r="109" spans="1:12" ht="15.75" hidden="1" thickBot="1">
      <c r="A109" s="49"/>
      <c r="B109" s="50"/>
      <c r="C109" s="51"/>
      <c r="D109" s="52"/>
      <c r="E109" s="57"/>
      <c r="F109" s="51"/>
      <c r="G109" s="53"/>
      <c r="H109" s="58"/>
      <c r="I109" s="51"/>
      <c r="J109" s="51"/>
      <c r="K109" s="55"/>
      <c r="L109" s="51"/>
    </row>
    <row r="110" spans="1:12" ht="15.75" hidden="1" thickBot="1">
      <c r="A110" s="49"/>
      <c r="B110" s="50"/>
      <c r="C110" s="51"/>
      <c r="D110" s="52"/>
      <c r="E110" s="57"/>
      <c r="F110" s="51"/>
      <c r="G110" s="53"/>
      <c r="H110" s="58"/>
      <c r="I110" s="51"/>
      <c r="J110" s="51"/>
      <c r="K110" s="55"/>
      <c r="L110" s="51"/>
    </row>
    <row r="111" spans="1:12" ht="15.75" hidden="1" thickBot="1">
      <c r="A111" s="49"/>
      <c r="B111" s="50"/>
      <c r="C111" s="51"/>
      <c r="D111" s="52"/>
      <c r="E111" s="57"/>
      <c r="F111" s="51"/>
      <c r="G111" s="53"/>
      <c r="H111" s="58"/>
      <c r="I111" s="51"/>
      <c r="J111" s="51"/>
      <c r="K111" s="55"/>
      <c r="L111" s="51"/>
    </row>
    <row r="112" spans="1:12" ht="15.75" hidden="1" thickBot="1">
      <c r="A112" s="49"/>
      <c r="B112" s="50"/>
      <c r="C112" s="51"/>
      <c r="D112" s="52"/>
      <c r="E112" s="57"/>
      <c r="F112" s="51"/>
      <c r="G112" s="53"/>
      <c r="H112" s="58"/>
      <c r="I112" s="51"/>
      <c r="J112" s="51"/>
      <c r="K112" s="55"/>
      <c r="L112" s="51"/>
    </row>
    <row r="113" spans="1:12" ht="15.75" hidden="1" thickBot="1">
      <c r="A113" s="49"/>
      <c r="B113" s="50"/>
      <c r="C113" s="51"/>
      <c r="D113" s="52"/>
      <c r="E113" s="57"/>
      <c r="F113" s="51"/>
      <c r="G113" s="53"/>
      <c r="H113" s="58"/>
      <c r="I113" s="51"/>
      <c r="J113" s="51"/>
      <c r="K113" s="55"/>
      <c r="L113" s="51"/>
    </row>
    <row r="114" spans="1:12" ht="15.75" hidden="1" thickBot="1">
      <c r="A114" s="49"/>
      <c r="B114" s="50"/>
      <c r="C114" s="51"/>
      <c r="D114" s="55"/>
      <c r="E114" s="57"/>
      <c r="F114" s="51"/>
      <c r="G114" s="53"/>
      <c r="H114" s="58"/>
      <c r="I114" s="51"/>
      <c r="J114" s="51"/>
      <c r="K114" s="55"/>
      <c r="L114" s="51"/>
    </row>
    <row r="115" spans="1:12" ht="15.75" hidden="1" thickBot="1">
      <c r="A115" s="49"/>
      <c r="B115" s="50"/>
      <c r="C115" s="51"/>
      <c r="D115" s="52"/>
      <c r="E115" s="57"/>
      <c r="F115" s="51"/>
      <c r="G115" s="53"/>
      <c r="H115" s="58"/>
      <c r="I115" s="51"/>
      <c r="J115" s="51"/>
      <c r="K115" s="55"/>
      <c r="L115" s="51"/>
    </row>
    <row r="116" spans="1:12" ht="15.75" hidden="1" thickBot="1">
      <c r="A116" s="49"/>
      <c r="B116" s="50"/>
      <c r="C116" s="51"/>
      <c r="D116" s="52"/>
      <c r="E116" s="57"/>
      <c r="F116" s="51"/>
      <c r="G116" s="53"/>
      <c r="H116" s="58"/>
      <c r="I116" s="51"/>
      <c r="J116" s="51"/>
      <c r="K116" s="55"/>
      <c r="L116" s="51"/>
    </row>
    <row r="117" spans="1:12" ht="15.75" hidden="1" thickBot="1">
      <c r="A117" s="49"/>
      <c r="B117" s="50"/>
      <c r="C117" s="51"/>
      <c r="D117" s="52"/>
      <c r="E117" s="57"/>
      <c r="F117" s="51"/>
      <c r="G117" s="53"/>
      <c r="H117" s="58"/>
      <c r="I117" s="51"/>
      <c r="J117" s="51"/>
      <c r="K117" s="55"/>
      <c r="L117" s="51"/>
    </row>
    <row r="118" spans="1:12" ht="15.75" hidden="1" thickBot="1">
      <c r="A118" s="49"/>
      <c r="B118" s="50"/>
      <c r="C118" s="51"/>
      <c r="D118" s="52"/>
      <c r="E118" s="57"/>
      <c r="F118" s="51"/>
      <c r="G118" s="53"/>
      <c r="H118" s="58"/>
      <c r="I118" s="51"/>
      <c r="J118" s="51"/>
      <c r="K118" s="55"/>
      <c r="L118" s="51"/>
    </row>
    <row r="119" spans="1:12" ht="15.75" hidden="1" thickBot="1">
      <c r="A119" s="49"/>
      <c r="B119" s="50"/>
      <c r="C119" s="51"/>
      <c r="D119" s="52"/>
      <c r="E119" s="57"/>
      <c r="F119" s="51"/>
      <c r="G119" s="53"/>
      <c r="H119" s="58"/>
      <c r="I119" s="51"/>
      <c r="J119" s="51"/>
      <c r="K119" s="55"/>
      <c r="L119" s="51"/>
    </row>
    <row r="120" spans="1:12" ht="15.75" hidden="1" thickBot="1">
      <c r="A120" s="49"/>
      <c r="B120" s="50"/>
      <c r="C120" s="51"/>
      <c r="D120" s="52"/>
      <c r="E120" s="57"/>
      <c r="F120" s="51"/>
      <c r="G120" s="53"/>
      <c r="H120" s="58"/>
      <c r="I120" s="51"/>
      <c r="J120" s="51"/>
      <c r="K120" s="55"/>
      <c r="L120" s="51"/>
    </row>
    <row r="121" spans="1:12" ht="15.75" hidden="1" thickBot="1">
      <c r="A121" s="49"/>
      <c r="B121" s="50"/>
      <c r="C121" s="51"/>
      <c r="D121" s="52"/>
      <c r="E121" s="57"/>
      <c r="F121" s="51"/>
      <c r="G121" s="53"/>
      <c r="H121" s="58"/>
      <c r="I121" s="51"/>
      <c r="J121" s="51"/>
      <c r="K121" s="55"/>
      <c r="L121" s="51"/>
    </row>
    <row r="122" spans="1:12" ht="15.75" hidden="1" thickBot="1">
      <c r="A122" s="49"/>
      <c r="B122" s="50"/>
      <c r="C122" s="51"/>
      <c r="D122" s="52"/>
      <c r="E122" s="57"/>
      <c r="F122" s="51"/>
      <c r="G122" s="53"/>
      <c r="H122" s="58"/>
      <c r="I122" s="51"/>
      <c r="J122" s="51"/>
      <c r="K122" s="55"/>
      <c r="L122" s="51"/>
    </row>
    <row r="123" spans="1:12" ht="15.75" hidden="1" thickBot="1">
      <c r="A123" s="49"/>
      <c r="B123" s="50"/>
      <c r="C123" s="51"/>
      <c r="D123" s="52"/>
      <c r="E123" s="57"/>
      <c r="F123" s="51"/>
      <c r="G123" s="53"/>
      <c r="H123" s="58"/>
      <c r="I123" s="51"/>
      <c r="J123" s="51"/>
      <c r="K123" s="55"/>
      <c r="L123" s="51"/>
    </row>
    <row r="124" spans="1:12" ht="15.75" hidden="1" thickBot="1">
      <c r="A124" s="49"/>
      <c r="B124" s="50"/>
      <c r="C124" s="51"/>
      <c r="D124" s="52"/>
      <c r="E124" s="57"/>
      <c r="F124" s="51"/>
      <c r="G124" s="53"/>
      <c r="H124" s="58"/>
      <c r="I124" s="51"/>
      <c r="J124" s="51"/>
      <c r="K124" s="55"/>
      <c r="L124" s="51"/>
    </row>
    <row r="125" spans="1:12" ht="15.75" hidden="1" thickBot="1">
      <c r="A125" s="49"/>
      <c r="B125" s="50"/>
      <c r="C125" s="51"/>
      <c r="D125" s="52"/>
      <c r="E125" s="57"/>
      <c r="F125" s="51"/>
      <c r="G125" s="53"/>
      <c r="H125" s="58"/>
      <c r="I125" s="51"/>
      <c r="J125" s="51"/>
      <c r="K125" s="55"/>
      <c r="L125" s="51"/>
    </row>
    <row r="126" spans="1:12" ht="15.75" hidden="1" thickBot="1">
      <c r="A126" s="49"/>
      <c r="B126" s="50"/>
      <c r="C126" s="51"/>
      <c r="D126" s="52"/>
      <c r="E126" s="57"/>
      <c r="F126" s="51"/>
      <c r="G126" s="53"/>
      <c r="H126" s="58"/>
      <c r="I126" s="51"/>
      <c r="J126" s="51"/>
      <c r="K126" s="55"/>
      <c r="L126" s="51"/>
    </row>
    <row r="127" spans="1:12" ht="15.75" hidden="1" thickBot="1">
      <c r="A127" s="49"/>
      <c r="B127" s="50"/>
      <c r="C127" s="51"/>
      <c r="D127" s="52"/>
      <c r="E127" s="57"/>
      <c r="F127" s="51"/>
      <c r="G127" s="53"/>
      <c r="H127" s="58"/>
      <c r="I127" s="51"/>
      <c r="J127" s="51"/>
      <c r="K127" s="55"/>
      <c r="L127" s="51"/>
    </row>
    <row r="128" spans="1:12" ht="15.75" hidden="1" thickBot="1">
      <c r="A128" s="49"/>
      <c r="B128" s="50"/>
      <c r="C128" s="51"/>
      <c r="D128" s="52"/>
      <c r="E128" s="57"/>
      <c r="F128" s="51"/>
      <c r="G128" s="53"/>
      <c r="H128" s="58"/>
      <c r="I128" s="51"/>
      <c r="J128" s="51"/>
      <c r="K128" s="55"/>
      <c r="L128" s="51"/>
    </row>
    <row r="129" spans="1:12" ht="15.75" hidden="1" thickBot="1">
      <c r="A129" s="49"/>
      <c r="B129" s="50"/>
      <c r="C129" s="51"/>
      <c r="D129" s="52"/>
      <c r="E129" s="57"/>
      <c r="F129" s="51"/>
      <c r="G129" s="53"/>
      <c r="H129" s="58"/>
      <c r="I129" s="51"/>
      <c r="J129" s="51"/>
      <c r="K129" s="55"/>
      <c r="L129" s="51"/>
    </row>
    <row r="130" spans="1:12" ht="15.75" hidden="1" thickBot="1">
      <c r="A130" s="49"/>
      <c r="B130" s="50"/>
      <c r="C130" s="51"/>
      <c r="D130" s="52"/>
      <c r="E130" s="57"/>
      <c r="F130" s="51"/>
      <c r="G130" s="53"/>
      <c r="H130" s="58"/>
      <c r="I130" s="51"/>
      <c r="J130" s="51"/>
      <c r="K130" s="55"/>
      <c r="L130" s="51"/>
    </row>
    <row r="131" spans="1:12" ht="15.75" hidden="1" thickBot="1">
      <c r="A131" s="49"/>
      <c r="B131" s="50"/>
      <c r="C131" s="51"/>
      <c r="D131" s="52"/>
      <c r="E131" s="57"/>
      <c r="F131" s="51"/>
      <c r="G131" s="53"/>
      <c r="H131" s="58"/>
      <c r="I131" s="51"/>
      <c r="J131" s="51"/>
      <c r="K131" s="55"/>
      <c r="L131" s="51"/>
    </row>
    <row r="132" spans="1:12" ht="15.75" hidden="1" thickBot="1">
      <c r="A132" s="49"/>
      <c r="B132" s="50"/>
      <c r="C132" s="51"/>
      <c r="D132" s="52"/>
      <c r="E132" s="57"/>
      <c r="F132" s="51"/>
      <c r="G132" s="53"/>
      <c r="H132" s="58"/>
      <c r="I132" s="51"/>
      <c r="J132" s="51"/>
      <c r="K132" s="55"/>
      <c r="L132" s="51"/>
    </row>
    <row r="133" spans="1:12" ht="15.75" hidden="1" thickBot="1">
      <c r="A133" s="49"/>
      <c r="B133" s="50"/>
      <c r="C133" s="51"/>
      <c r="D133" s="52"/>
      <c r="E133" s="57"/>
      <c r="F133" s="51"/>
      <c r="G133" s="53"/>
      <c r="H133" s="58"/>
      <c r="I133" s="51"/>
      <c r="J133" s="51"/>
      <c r="K133" s="55"/>
      <c r="L133" s="51"/>
    </row>
    <row r="134" spans="1:12" ht="15.75" hidden="1" thickBot="1">
      <c r="A134" s="49"/>
      <c r="B134" s="50"/>
      <c r="C134" s="51"/>
      <c r="D134" s="52"/>
      <c r="E134" s="57"/>
      <c r="F134" s="51"/>
      <c r="G134" s="53"/>
      <c r="H134" s="58"/>
      <c r="I134" s="51"/>
      <c r="J134" s="51"/>
      <c r="K134" s="55"/>
      <c r="L134" s="51"/>
    </row>
    <row r="135" spans="1:12" ht="15.75" hidden="1" thickBot="1">
      <c r="A135" s="49"/>
      <c r="B135" s="50"/>
      <c r="C135" s="51"/>
      <c r="D135" s="52"/>
      <c r="E135" s="57"/>
      <c r="F135" s="51"/>
      <c r="G135" s="53"/>
      <c r="H135" s="58"/>
      <c r="I135" s="51"/>
      <c r="J135" s="51"/>
      <c r="K135" s="55"/>
      <c r="L135" s="51"/>
    </row>
    <row r="136" spans="1:12" ht="15.75" hidden="1" thickBot="1">
      <c r="A136" s="49"/>
      <c r="B136" s="50"/>
      <c r="C136" s="51"/>
      <c r="D136" s="52"/>
      <c r="E136" s="57"/>
      <c r="F136" s="51"/>
      <c r="G136" s="53"/>
      <c r="H136" s="58"/>
      <c r="I136" s="51"/>
      <c r="J136" s="51"/>
      <c r="K136" s="55"/>
      <c r="L136" s="51"/>
    </row>
    <row r="137" spans="1:12" ht="15.75" hidden="1" thickBot="1">
      <c r="A137" s="49"/>
      <c r="B137" s="50"/>
      <c r="C137" s="51"/>
      <c r="D137" s="52"/>
      <c r="E137" s="57"/>
      <c r="F137" s="51"/>
      <c r="G137" s="53"/>
      <c r="H137" s="58"/>
      <c r="I137" s="51"/>
      <c r="J137" s="51"/>
      <c r="K137" s="55"/>
      <c r="L137" s="51"/>
    </row>
    <row r="138" spans="1:12" ht="15.75" hidden="1" thickBot="1">
      <c r="A138" s="49"/>
      <c r="B138" s="50"/>
      <c r="C138" s="51"/>
      <c r="D138" s="52"/>
      <c r="E138" s="57"/>
      <c r="F138" s="51"/>
      <c r="G138" s="53"/>
      <c r="H138" s="58"/>
      <c r="I138" s="51"/>
      <c r="J138" s="51"/>
      <c r="K138" s="55"/>
      <c r="L138" s="51"/>
    </row>
    <row r="139" spans="1:12" ht="15.75" hidden="1" thickBot="1">
      <c r="A139" s="49"/>
      <c r="B139" s="50"/>
      <c r="C139" s="51"/>
      <c r="D139" s="52"/>
      <c r="E139" s="57"/>
      <c r="F139" s="51"/>
      <c r="G139" s="53"/>
      <c r="H139" s="58"/>
      <c r="I139" s="51"/>
      <c r="J139" s="51"/>
      <c r="K139" s="55"/>
      <c r="L139" s="51"/>
    </row>
    <row r="140" spans="1:12" ht="15.75" hidden="1" thickBot="1">
      <c r="A140" s="49"/>
      <c r="B140" s="50"/>
      <c r="C140" s="51"/>
      <c r="D140" s="52"/>
      <c r="E140" s="57"/>
      <c r="F140" s="51"/>
      <c r="G140" s="53"/>
      <c r="H140" s="58"/>
      <c r="I140" s="51"/>
      <c r="J140" s="51"/>
      <c r="K140" s="55"/>
      <c r="L140" s="51"/>
    </row>
    <row r="141" spans="1:12" ht="15.75" hidden="1" thickBot="1">
      <c r="A141" s="49"/>
      <c r="B141" s="50"/>
      <c r="C141" s="51"/>
      <c r="D141" s="52"/>
      <c r="E141" s="57"/>
      <c r="F141" s="51"/>
      <c r="G141" s="53"/>
      <c r="H141" s="58"/>
      <c r="I141" s="51"/>
      <c r="J141" s="51"/>
      <c r="K141" s="55"/>
      <c r="L141" s="51"/>
    </row>
    <row r="142" spans="1:12" ht="15.75" hidden="1" thickBot="1">
      <c r="A142" s="49"/>
      <c r="B142" s="50"/>
      <c r="C142" s="51"/>
      <c r="D142" s="52"/>
      <c r="E142" s="57"/>
      <c r="F142" s="51"/>
      <c r="G142" s="53"/>
      <c r="H142" s="58"/>
      <c r="I142" s="51"/>
      <c r="J142" s="51"/>
      <c r="K142" s="55"/>
      <c r="L142" s="51"/>
    </row>
    <row r="143" spans="1:12" ht="15.75" hidden="1" thickBot="1">
      <c r="A143" s="49"/>
      <c r="B143" s="50"/>
      <c r="C143" s="51"/>
      <c r="D143" s="52"/>
      <c r="E143" s="57"/>
      <c r="F143" s="51"/>
      <c r="G143" s="53"/>
      <c r="H143" s="58"/>
      <c r="I143" s="51"/>
      <c r="J143" s="51"/>
      <c r="K143" s="55"/>
      <c r="L143" s="51"/>
    </row>
    <row r="144" spans="1:12" ht="15.75" hidden="1" thickBot="1">
      <c r="A144" s="49"/>
      <c r="B144" s="50"/>
      <c r="C144" s="51"/>
      <c r="D144" s="52"/>
      <c r="E144" s="57"/>
      <c r="F144" s="51"/>
      <c r="G144" s="53"/>
      <c r="H144" s="58"/>
      <c r="I144" s="51"/>
      <c r="J144" s="51"/>
      <c r="K144" s="55"/>
      <c r="L144" s="51"/>
    </row>
    <row r="145" spans="1:12" ht="15.75" hidden="1" thickBot="1">
      <c r="A145" s="49"/>
      <c r="B145" s="50"/>
      <c r="C145" s="51"/>
      <c r="D145" s="52"/>
      <c r="E145" s="57"/>
      <c r="F145" s="51"/>
      <c r="G145" s="53"/>
      <c r="H145" s="58"/>
      <c r="I145" s="51"/>
      <c r="J145" s="51"/>
      <c r="K145" s="55"/>
      <c r="L145" s="51"/>
    </row>
    <row r="146" spans="1:12" ht="15.75" hidden="1" thickBot="1">
      <c r="A146" s="49"/>
      <c r="B146" s="50"/>
      <c r="C146" s="51"/>
      <c r="D146" s="52"/>
      <c r="E146" s="57"/>
      <c r="F146" s="51"/>
      <c r="G146" s="53"/>
      <c r="H146" s="58"/>
      <c r="I146" s="51"/>
      <c r="J146" s="51"/>
      <c r="K146" s="55"/>
      <c r="L146" s="51"/>
    </row>
    <row r="147" spans="1:12" ht="15.75" hidden="1" thickBot="1">
      <c r="A147" s="49"/>
      <c r="B147" s="50"/>
      <c r="C147" s="51"/>
      <c r="D147" s="52"/>
      <c r="E147" s="57"/>
      <c r="F147" s="51"/>
      <c r="G147" s="53"/>
      <c r="H147" s="58"/>
      <c r="I147" s="51"/>
      <c r="J147" s="51"/>
      <c r="K147" s="55"/>
      <c r="L147" s="51"/>
    </row>
    <row r="148" spans="1:12" ht="15.75" hidden="1" thickBot="1">
      <c r="A148" s="49"/>
      <c r="B148" s="50"/>
      <c r="C148" s="51"/>
      <c r="D148" s="52"/>
      <c r="E148" s="57"/>
      <c r="F148" s="51"/>
      <c r="G148" s="53"/>
      <c r="H148" s="58"/>
      <c r="I148" s="51"/>
      <c r="J148" s="51"/>
      <c r="K148" s="55"/>
      <c r="L148" s="51"/>
    </row>
    <row r="149" spans="1:12" ht="15.75" hidden="1" thickBot="1">
      <c r="A149" s="49"/>
      <c r="B149" s="50"/>
      <c r="C149" s="51"/>
      <c r="D149" s="52"/>
      <c r="E149" s="57"/>
      <c r="F149" s="51"/>
      <c r="G149" s="53"/>
      <c r="H149" s="58"/>
      <c r="I149" s="51"/>
      <c r="J149" s="51"/>
      <c r="K149" s="55"/>
      <c r="L149" s="51"/>
    </row>
    <row r="150" spans="1:12" ht="15.75" hidden="1" thickBot="1">
      <c r="A150" s="49"/>
      <c r="B150" s="50"/>
      <c r="C150" s="51"/>
      <c r="D150" s="52"/>
      <c r="E150" s="57"/>
      <c r="F150" s="51"/>
      <c r="G150" s="53"/>
      <c r="H150" s="58"/>
      <c r="I150" s="51"/>
      <c r="J150" s="51"/>
      <c r="K150" s="55"/>
      <c r="L150" s="51"/>
    </row>
    <row r="151" spans="1:12" ht="15.75" hidden="1" thickBot="1">
      <c r="A151" s="49"/>
      <c r="B151" s="50"/>
      <c r="C151" s="51"/>
      <c r="D151" s="52"/>
      <c r="E151" s="57"/>
      <c r="F151" s="51"/>
      <c r="G151" s="53"/>
      <c r="H151" s="58"/>
      <c r="I151" s="51"/>
      <c r="J151" s="51"/>
      <c r="K151" s="55"/>
      <c r="L151" s="51"/>
    </row>
    <row r="152" spans="1:12" ht="15.75" hidden="1" thickBot="1">
      <c r="A152" s="49"/>
      <c r="B152" s="50"/>
      <c r="C152" s="51"/>
      <c r="D152" s="52"/>
      <c r="E152" s="57"/>
      <c r="F152" s="51"/>
      <c r="G152" s="53"/>
      <c r="H152" s="58"/>
      <c r="I152" s="51"/>
      <c r="J152" s="51"/>
      <c r="K152" s="55"/>
      <c r="L152" s="51"/>
    </row>
    <row r="153" spans="1:12" ht="15.75" hidden="1" thickBot="1">
      <c r="A153" s="49"/>
      <c r="B153" s="50"/>
      <c r="C153" s="51"/>
      <c r="D153" s="52"/>
      <c r="E153" s="57"/>
      <c r="F153" s="51"/>
      <c r="G153" s="53"/>
      <c r="H153" s="58"/>
      <c r="I153" s="51"/>
      <c r="J153" s="51"/>
      <c r="K153" s="55"/>
      <c r="L153" s="51"/>
    </row>
    <row r="154" spans="1:12" ht="15.75" hidden="1" thickBot="1">
      <c r="A154" s="49"/>
      <c r="B154" s="50"/>
      <c r="C154" s="51"/>
      <c r="D154" s="52"/>
      <c r="E154" s="57"/>
      <c r="F154" s="51"/>
      <c r="G154" s="53"/>
      <c r="H154" s="58"/>
      <c r="I154" s="51"/>
      <c r="J154" s="51"/>
      <c r="K154" s="55"/>
      <c r="L154" s="51"/>
    </row>
    <row r="155" spans="1:12" ht="15.75" hidden="1" thickBot="1">
      <c r="A155" s="49"/>
      <c r="B155" s="50"/>
      <c r="C155" s="51"/>
      <c r="D155" s="52"/>
      <c r="E155" s="57"/>
      <c r="F155" s="51"/>
      <c r="G155" s="53"/>
      <c r="H155" s="58"/>
      <c r="I155" s="51"/>
      <c r="J155" s="51"/>
      <c r="K155" s="55"/>
      <c r="L155" s="51"/>
    </row>
    <row r="156" spans="1:12" ht="15.75" hidden="1" thickBot="1">
      <c r="A156" s="49"/>
      <c r="B156" s="50"/>
      <c r="C156" s="51"/>
      <c r="D156" s="52"/>
      <c r="E156" s="57"/>
      <c r="F156" s="51"/>
      <c r="G156" s="53"/>
      <c r="H156" s="58"/>
      <c r="I156" s="51"/>
      <c r="J156" s="51"/>
      <c r="K156" s="55"/>
      <c r="L156" s="51"/>
    </row>
    <row r="157" spans="1:12" ht="15.75" hidden="1" thickBot="1">
      <c r="A157" s="49"/>
      <c r="B157" s="50"/>
      <c r="C157" s="51"/>
      <c r="D157" s="52"/>
      <c r="E157" s="57"/>
      <c r="F157" s="51"/>
      <c r="G157" s="53"/>
      <c r="H157" s="58"/>
      <c r="I157" s="51"/>
      <c r="J157" s="51"/>
      <c r="K157" s="55"/>
      <c r="L157" s="51"/>
    </row>
    <row r="158" spans="1:12" ht="15.75" hidden="1" thickBot="1">
      <c r="A158" s="49"/>
      <c r="B158" s="50"/>
      <c r="C158" s="51"/>
      <c r="D158" s="52"/>
      <c r="E158" s="57"/>
      <c r="F158" s="51"/>
      <c r="G158" s="53"/>
      <c r="H158" s="58"/>
      <c r="I158" s="51"/>
      <c r="J158" s="51"/>
      <c r="K158" s="55"/>
      <c r="L158" s="51"/>
    </row>
    <row r="159" spans="1:12" ht="15.75" hidden="1" thickBot="1">
      <c r="A159" s="49"/>
      <c r="B159" s="50"/>
      <c r="C159" s="51"/>
      <c r="D159" s="52"/>
      <c r="E159" s="57"/>
      <c r="F159" s="51"/>
      <c r="G159" s="53"/>
      <c r="H159" s="58"/>
      <c r="I159" s="51"/>
      <c r="J159" s="51"/>
      <c r="K159" s="55"/>
      <c r="L159" s="51"/>
    </row>
    <row r="160" spans="1:12" ht="15.75" hidden="1" thickBot="1">
      <c r="A160" s="49"/>
      <c r="B160" s="50"/>
      <c r="C160" s="51"/>
      <c r="D160" s="52"/>
      <c r="E160" s="57"/>
      <c r="F160" s="51"/>
      <c r="G160" s="53"/>
      <c r="H160" s="58"/>
      <c r="I160" s="51"/>
      <c r="J160" s="51"/>
      <c r="K160" s="55"/>
      <c r="L160" s="51"/>
    </row>
    <row r="161" spans="1:12" ht="15.75" hidden="1" thickBot="1">
      <c r="A161" s="49"/>
      <c r="B161" s="50"/>
      <c r="C161" s="51"/>
      <c r="D161" s="52"/>
      <c r="E161" s="57"/>
      <c r="F161" s="51"/>
      <c r="G161" s="53"/>
      <c r="H161" s="58"/>
      <c r="I161" s="51"/>
      <c r="J161" s="51"/>
      <c r="K161" s="55"/>
      <c r="L161" s="51"/>
    </row>
    <row r="162" spans="1:12" ht="15.75" hidden="1" thickBot="1">
      <c r="A162" s="49"/>
      <c r="B162" s="50"/>
      <c r="C162" s="51"/>
      <c r="D162" s="52"/>
      <c r="E162" s="57"/>
      <c r="F162" s="51"/>
      <c r="G162" s="53"/>
      <c r="H162" s="58"/>
      <c r="I162" s="51"/>
      <c r="J162" s="51"/>
      <c r="K162" s="55"/>
      <c r="L162" s="51"/>
    </row>
    <row r="163" spans="1:12" ht="15.75" hidden="1" thickBot="1">
      <c r="A163" s="49"/>
      <c r="B163" s="50"/>
      <c r="C163" s="51"/>
      <c r="D163" s="52"/>
      <c r="E163" s="57"/>
      <c r="F163" s="51"/>
      <c r="G163" s="53"/>
      <c r="H163" s="58"/>
      <c r="I163" s="51"/>
      <c r="J163" s="51"/>
      <c r="K163" s="55"/>
      <c r="L163" s="51"/>
    </row>
    <row r="164" spans="1:12" ht="15.75" hidden="1" thickBot="1">
      <c r="A164" s="49"/>
      <c r="B164" s="50"/>
      <c r="C164" s="51"/>
      <c r="D164" s="52"/>
      <c r="E164" s="57"/>
      <c r="F164" s="51"/>
      <c r="G164" s="53"/>
      <c r="H164" s="58"/>
      <c r="I164" s="51"/>
      <c r="J164" s="51"/>
      <c r="K164" s="55"/>
      <c r="L164" s="51"/>
    </row>
    <row r="165" spans="1:12" ht="15.75" hidden="1" thickBot="1">
      <c r="A165" s="49"/>
      <c r="B165" s="50"/>
      <c r="C165" s="51"/>
      <c r="D165" s="52"/>
      <c r="E165" s="57"/>
      <c r="F165" s="51"/>
      <c r="G165" s="53"/>
      <c r="H165" s="58"/>
      <c r="I165" s="51"/>
      <c r="J165" s="51"/>
      <c r="K165" s="55"/>
      <c r="L165" s="51"/>
    </row>
    <row r="166" spans="1:12" ht="15.75" hidden="1" thickBot="1">
      <c r="A166" s="49"/>
      <c r="B166" s="50"/>
      <c r="C166" s="51"/>
      <c r="D166" s="52"/>
      <c r="E166" s="57"/>
      <c r="F166" s="51"/>
      <c r="G166" s="53"/>
      <c r="H166" s="58"/>
      <c r="I166" s="51"/>
      <c r="J166" s="51"/>
      <c r="K166" s="55"/>
      <c r="L166" s="51"/>
    </row>
    <row r="167" spans="1:12" ht="15.75" hidden="1" thickBot="1">
      <c r="A167" s="49"/>
      <c r="B167" s="50"/>
      <c r="C167" s="51"/>
      <c r="D167" s="52"/>
      <c r="E167" s="57"/>
      <c r="F167" s="51"/>
      <c r="G167" s="53"/>
      <c r="H167" s="58"/>
      <c r="I167" s="51"/>
      <c r="J167" s="51"/>
      <c r="K167" s="55"/>
      <c r="L167" s="51"/>
    </row>
    <row r="168" spans="1:12" ht="15.75" hidden="1" thickBot="1">
      <c r="A168" s="49"/>
      <c r="B168" s="50"/>
      <c r="C168" s="51"/>
      <c r="D168" s="52"/>
      <c r="E168" s="57"/>
      <c r="F168" s="51"/>
      <c r="G168" s="53"/>
      <c r="H168" s="58"/>
      <c r="I168" s="51"/>
      <c r="J168" s="51"/>
      <c r="K168" s="55"/>
      <c r="L168" s="51"/>
    </row>
    <row r="169" spans="1:12" ht="15.75" hidden="1" thickBot="1">
      <c r="A169" s="49"/>
      <c r="B169" s="50"/>
      <c r="C169" s="51"/>
      <c r="D169" s="52"/>
      <c r="E169" s="57"/>
      <c r="F169" s="51"/>
      <c r="G169" s="53"/>
      <c r="H169" s="58"/>
      <c r="I169" s="51"/>
      <c r="J169" s="51"/>
      <c r="K169" s="55"/>
      <c r="L169" s="51"/>
    </row>
    <row r="170" spans="1:12" ht="15.75" hidden="1" thickBot="1">
      <c r="A170" s="49"/>
      <c r="B170" s="50"/>
      <c r="C170" s="51"/>
      <c r="D170" s="52"/>
      <c r="E170" s="57"/>
      <c r="F170" s="51"/>
      <c r="G170" s="53"/>
      <c r="H170" s="58"/>
      <c r="I170" s="51"/>
      <c r="J170" s="51"/>
      <c r="K170" s="55"/>
      <c r="L170" s="51"/>
    </row>
    <row r="171" spans="1:12" ht="15.75" hidden="1" thickBot="1">
      <c r="A171" s="49"/>
      <c r="B171" s="50"/>
      <c r="C171" s="51"/>
      <c r="D171" s="52"/>
      <c r="E171" s="57"/>
      <c r="F171" s="51"/>
      <c r="G171" s="53"/>
      <c r="H171" s="58"/>
      <c r="I171" s="51"/>
      <c r="J171" s="51"/>
      <c r="K171" s="55"/>
      <c r="L171" s="51"/>
    </row>
    <row r="172" spans="1:12" ht="15.75" hidden="1" thickBot="1">
      <c r="A172" s="49"/>
      <c r="B172" s="50"/>
      <c r="C172" s="51"/>
      <c r="D172" s="52"/>
      <c r="E172" s="57"/>
      <c r="F172" s="51"/>
      <c r="G172" s="53"/>
      <c r="H172" s="58"/>
      <c r="I172" s="51"/>
      <c r="J172" s="51"/>
      <c r="K172" s="55"/>
      <c r="L172" s="51"/>
    </row>
    <row r="173" spans="1:12" ht="15.75" hidden="1" thickBot="1">
      <c r="A173" s="49"/>
      <c r="B173" s="50"/>
      <c r="C173" s="51"/>
      <c r="D173" s="52"/>
      <c r="E173" s="57"/>
      <c r="F173" s="51"/>
      <c r="G173" s="53"/>
      <c r="H173" s="58"/>
      <c r="I173" s="51"/>
      <c r="J173" s="51"/>
      <c r="K173" s="55"/>
      <c r="L173" s="51"/>
    </row>
    <row r="174" spans="1:12" ht="15.75" hidden="1" thickBot="1">
      <c r="A174" s="49"/>
      <c r="B174" s="50"/>
      <c r="C174" s="51"/>
      <c r="D174" s="52"/>
      <c r="E174" s="57"/>
      <c r="F174" s="51"/>
      <c r="G174" s="53"/>
      <c r="H174" s="58"/>
      <c r="I174" s="51"/>
      <c r="J174" s="51"/>
      <c r="K174" s="55"/>
      <c r="L174" s="51"/>
    </row>
    <row r="175" spans="1:12" ht="15.75" hidden="1" thickBot="1">
      <c r="A175" s="49"/>
      <c r="B175" s="50"/>
      <c r="C175" s="51"/>
      <c r="D175" s="52"/>
      <c r="E175" s="57"/>
      <c r="F175" s="51"/>
      <c r="G175" s="53"/>
      <c r="H175" s="58"/>
      <c r="I175" s="51"/>
      <c r="J175" s="51"/>
      <c r="K175" s="55"/>
      <c r="L175" s="51"/>
    </row>
    <row r="176" spans="1:12" ht="15.75" hidden="1" thickBot="1">
      <c r="A176" s="49"/>
      <c r="B176" s="50"/>
      <c r="C176" s="51"/>
      <c r="D176" s="52"/>
      <c r="E176" s="57"/>
      <c r="F176" s="51"/>
      <c r="G176" s="53"/>
      <c r="H176" s="58"/>
      <c r="I176" s="51"/>
      <c r="J176" s="51"/>
      <c r="K176" s="55"/>
      <c r="L176" s="51"/>
    </row>
    <row r="177" spans="1:12" ht="15.75" hidden="1" thickBot="1">
      <c r="A177" s="49"/>
      <c r="B177" s="50"/>
      <c r="C177" s="51"/>
      <c r="D177" s="52"/>
      <c r="E177" s="57"/>
      <c r="F177" s="51"/>
      <c r="G177" s="53"/>
      <c r="H177" s="58"/>
      <c r="I177" s="51"/>
      <c r="J177" s="51"/>
      <c r="K177" s="55"/>
      <c r="L177" s="51"/>
    </row>
    <row r="178" spans="1:12" ht="15.75" hidden="1" thickBot="1">
      <c r="A178" s="49"/>
      <c r="B178" s="50"/>
      <c r="C178" s="51"/>
      <c r="D178" s="52"/>
      <c r="E178" s="57"/>
      <c r="F178" s="51"/>
      <c r="G178" s="53"/>
      <c r="H178" s="58"/>
      <c r="I178" s="51"/>
      <c r="J178" s="51"/>
      <c r="K178" s="55"/>
      <c r="L178" s="51"/>
    </row>
    <row r="179" spans="1:12" ht="15.75" hidden="1" thickBot="1">
      <c r="A179" s="49"/>
      <c r="B179" s="50"/>
      <c r="C179" s="51"/>
      <c r="D179" s="52"/>
      <c r="E179" s="57"/>
      <c r="F179" s="51"/>
      <c r="G179" s="53"/>
      <c r="H179" s="58"/>
      <c r="I179" s="51"/>
      <c r="J179" s="51"/>
      <c r="K179" s="55"/>
      <c r="L179" s="51"/>
    </row>
    <row r="180" spans="1:12" ht="15.75" hidden="1" thickBot="1">
      <c r="A180" s="49"/>
      <c r="B180" s="50"/>
      <c r="C180" s="51"/>
      <c r="D180" s="52"/>
      <c r="E180" s="57"/>
      <c r="F180" s="51"/>
      <c r="G180" s="53"/>
      <c r="H180" s="58"/>
      <c r="I180" s="51"/>
      <c r="J180" s="51"/>
      <c r="K180" s="55"/>
      <c r="L180" s="51"/>
    </row>
    <row r="181" spans="1:12" ht="15.75" hidden="1" thickBot="1">
      <c r="A181" s="49"/>
      <c r="B181" s="50"/>
      <c r="C181" s="51"/>
      <c r="D181" s="52"/>
      <c r="E181" s="57"/>
      <c r="F181" s="51"/>
      <c r="G181" s="53"/>
      <c r="H181" s="58"/>
      <c r="I181" s="51"/>
      <c r="J181" s="51"/>
      <c r="K181" s="55"/>
      <c r="L181" s="51"/>
    </row>
    <row r="182" spans="1:12" ht="15.75" hidden="1" thickBot="1">
      <c r="A182" s="49"/>
      <c r="B182" s="50"/>
      <c r="C182" s="51"/>
      <c r="D182" s="52"/>
      <c r="E182" s="57"/>
      <c r="F182" s="51"/>
      <c r="G182" s="53"/>
      <c r="H182" s="58"/>
      <c r="I182" s="51"/>
      <c r="J182" s="51"/>
      <c r="K182" s="55"/>
      <c r="L182" s="51"/>
    </row>
    <row r="183" spans="1:12" ht="15.75" hidden="1" thickBot="1">
      <c r="A183" s="49"/>
      <c r="B183" s="50"/>
      <c r="C183" s="51"/>
      <c r="D183" s="52"/>
      <c r="E183" s="57"/>
      <c r="F183" s="51"/>
      <c r="G183" s="53"/>
      <c r="H183" s="58"/>
      <c r="I183" s="51"/>
      <c r="J183" s="51"/>
      <c r="K183" s="55"/>
      <c r="L183" s="51"/>
    </row>
    <row r="184" spans="1:12" ht="15.75" hidden="1" thickBot="1">
      <c r="A184" s="49"/>
      <c r="B184" s="50"/>
      <c r="C184" s="51"/>
      <c r="D184" s="52"/>
      <c r="E184" s="57"/>
      <c r="F184" s="51"/>
      <c r="G184" s="53"/>
      <c r="H184" s="58"/>
      <c r="I184" s="51"/>
      <c r="J184" s="51"/>
      <c r="K184" s="55"/>
      <c r="L184" s="51"/>
    </row>
    <row r="185" spans="1:12" ht="15.75" hidden="1" thickBot="1">
      <c r="A185" s="49"/>
      <c r="B185" s="50"/>
      <c r="C185" s="51"/>
      <c r="D185" s="52"/>
      <c r="E185" s="57"/>
      <c r="F185" s="51"/>
      <c r="G185" s="53"/>
      <c r="H185" s="58"/>
      <c r="I185" s="51"/>
      <c r="J185" s="51"/>
      <c r="K185" s="55"/>
      <c r="L185" s="51"/>
    </row>
    <row r="186" spans="1:12" ht="15.75" hidden="1" thickBot="1">
      <c r="A186" s="49"/>
      <c r="B186" s="50"/>
      <c r="C186" s="51"/>
      <c r="D186" s="52"/>
      <c r="E186" s="57"/>
      <c r="F186" s="51"/>
      <c r="G186" s="53"/>
      <c r="H186" s="58"/>
      <c r="I186" s="51"/>
      <c r="J186" s="51"/>
      <c r="K186" s="55"/>
      <c r="L186" s="51"/>
    </row>
    <row r="187" spans="1:12" ht="15.75" hidden="1" thickBot="1">
      <c r="A187" s="49"/>
      <c r="B187" s="50"/>
      <c r="C187" s="51"/>
      <c r="D187" s="52"/>
      <c r="E187" s="57"/>
      <c r="F187" s="51"/>
      <c r="G187" s="53"/>
      <c r="H187" s="58"/>
      <c r="I187" s="51"/>
      <c r="J187" s="51"/>
      <c r="K187" s="55"/>
      <c r="L187" s="51"/>
    </row>
    <row r="188" spans="1:12" ht="15.75" hidden="1" thickBot="1">
      <c r="A188" s="49"/>
      <c r="B188" s="50"/>
      <c r="C188" s="51"/>
      <c r="D188" s="52"/>
      <c r="E188" s="57"/>
      <c r="F188" s="51"/>
      <c r="G188" s="53"/>
      <c r="H188" s="58"/>
      <c r="I188" s="51"/>
      <c r="J188" s="51"/>
      <c r="K188" s="55"/>
      <c r="L188" s="51"/>
    </row>
    <row r="189" spans="1:12" ht="15.75" hidden="1" thickBot="1">
      <c r="A189" s="49"/>
      <c r="B189" s="50"/>
      <c r="C189" s="51"/>
      <c r="D189" s="52"/>
      <c r="E189" s="57"/>
      <c r="F189" s="51"/>
      <c r="G189" s="53"/>
      <c r="H189" s="58"/>
      <c r="I189" s="51"/>
      <c r="J189" s="51"/>
      <c r="K189" s="55"/>
      <c r="L189" s="51"/>
    </row>
    <row r="190" spans="1:12" ht="15.75" hidden="1" thickBot="1">
      <c r="A190" s="49"/>
      <c r="B190" s="50"/>
      <c r="C190" s="51"/>
      <c r="D190" s="52"/>
      <c r="E190" s="57"/>
      <c r="F190" s="51"/>
      <c r="G190" s="53"/>
      <c r="H190" s="58"/>
      <c r="I190" s="51"/>
      <c r="J190" s="51"/>
      <c r="K190" s="55"/>
      <c r="L190" s="51"/>
    </row>
    <row r="191" spans="1:12" ht="15.75" hidden="1" thickBot="1">
      <c r="A191" s="49"/>
      <c r="B191" s="50"/>
      <c r="C191" s="51"/>
      <c r="D191" s="52"/>
      <c r="E191" s="57"/>
      <c r="F191" s="51"/>
      <c r="G191" s="53"/>
      <c r="H191" s="58"/>
      <c r="I191" s="51"/>
      <c r="J191" s="51"/>
      <c r="K191" s="55"/>
      <c r="L191" s="51"/>
    </row>
    <row r="192" spans="1:12" ht="15.75" hidden="1" thickBot="1">
      <c r="A192" s="49"/>
      <c r="B192" s="50"/>
      <c r="C192" s="51"/>
      <c r="D192" s="52"/>
      <c r="E192" s="57"/>
      <c r="F192" s="51"/>
      <c r="G192" s="53"/>
      <c r="H192" s="58"/>
      <c r="I192" s="51"/>
      <c r="J192" s="51"/>
      <c r="K192" s="55"/>
      <c r="L192" s="51"/>
    </row>
    <row r="193" spans="1:12" ht="15.75" hidden="1" thickBot="1">
      <c r="A193" s="49"/>
      <c r="B193" s="50"/>
      <c r="C193" s="51"/>
      <c r="D193" s="52"/>
      <c r="E193" s="57"/>
      <c r="F193" s="51"/>
      <c r="G193" s="53"/>
      <c r="H193" s="58"/>
      <c r="I193" s="51"/>
      <c r="J193" s="51"/>
      <c r="K193" s="55"/>
      <c r="L193" s="51"/>
    </row>
    <row r="194" spans="1:12" ht="15.75" hidden="1" thickBot="1">
      <c r="A194" s="49"/>
      <c r="B194" s="50"/>
      <c r="C194" s="51"/>
      <c r="D194" s="52"/>
      <c r="E194" s="57"/>
      <c r="F194" s="51"/>
      <c r="G194" s="53"/>
      <c r="H194" s="58"/>
      <c r="I194" s="51"/>
      <c r="J194" s="51"/>
      <c r="K194" s="55"/>
      <c r="L194" s="51"/>
    </row>
    <row r="195" spans="1:12" ht="15.75" hidden="1" thickBot="1">
      <c r="A195" s="49"/>
      <c r="B195" s="50"/>
      <c r="C195" s="51"/>
      <c r="D195" s="52"/>
      <c r="E195" s="57"/>
      <c r="F195" s="51"/>
      <c r="G195" s="53"/>
      <c r="H195" s="58"/>
      <c r="I195" s="51"/>
      <c r="J195" s="51"/>
      <c r="K195" s="55"/>
      <c r="L195" s="51"/>
    </row>
    <row r="196" spans="1:12" ht="15.75" hidden="1" thickBot="1">
      <c r="A196" s="49"/>
      <c r="B196" s="50"/>
      <c r="C196" s="51"/>
      <c r="D196" s="52"/>
      <c r="E196" s="57"/>
      <c r="F196" s="51"/>
      <c r="G196" s="53"/>
      <c r="H196" s="58"/>
      <c r="I196" s="51"/>
      <c r="J196" s="51"/>
      <c r="K196" s="55"/>
      <c r="L196" s="51"/>
    </row>
    <row r="197" spans="1:12" ht="15.75" hidden="1" thickBot="1">
      <c r="A197" s="49"/>
      <c r="B197" s="50"/>
      <c r="C197" s="51"/>
      <c r="D197" s="52"/>
      <c r="E197" s="57"/>
      <c r="F197" s="51"/>
      <c r="G197" s="53"/>
      <c r="H197" s="58"/>
      <c r="I197" s="51"/>
      <c r="J197" s="51"/>
      <c r="K197" s="55"/>
      <c r="L197" s="51"/>
    </row>
    <row r="198" spans="1:12" ht="15.75" hidden="1" thickBot="1">
      <c r="A198" s="49"/>
      <c r="B198" s="50"/>
      <c r="C198" s="51"/>
      <c r="D198" s="52"/>
      <c r="E198" s="57"/>
      <c r="F198" s="51"/>
      <c r="G198" s="53"/>
      <c r="H198" s="58"/>
      <c r="I198" s="51"/>
      <c r="J198" s="51"/>
      <c r="K198" s="55"/>
      <c r="L198" s="51"/>
    </row>
    <row r="199" spans="1:12" ht="15.75" hidden="1" thickBot="1">
      <c r="A199" s="49"/>
      <c r="B199" s="50"/>
      <c r="C199" s="51"/>
      <c r="D199" s="52"/>
      <c r="E199" s="57"/>
      <c r="F199" s="51"/>
      <c r="G199" s="53"/>
      <c r="H199" s="58"/>
      <c r="I199" s="51"/>
      <c r="J199" s="51"/>
      <c r="K199" s="55"/>
      <c r="L199" s="51"/>
    </row>
    <row r="200" spans="1:12" ht="15.75" hidden="1" thickBot="1">
      <c r="A200" s="49"/>
      <c r="B200" s="50"/>
      <c r="C200" s="51"/>
      <c r="D200" s="52"/>
      <c r="E200" s="57"/>
      <c r="F200" s="51"/>
      <c r="G200" s="53"/>
      <c r="H200" s="58"/>
      <c r="I200" s="51"/>
      <c r="J200" s="51"/>
      <c r="K200" s="55"/>
      <c r="L200" s="51"/>
    </row>
    <row r="201" spans="1:12" ht="15.75" hidden="1" thickBot="1">
      <c r="A201" s="49"/>
      <c r="B201" s="50"/>
      <c r="C201" s="51"/>
      <c r="D201" s="52"/>
      <c r="E201" s="57"/>
      <c r="F201" s="51"/>
      <c r="G201" s="53"/>
      <c r="H201" s="58"/>
      <c r="I201" s="51"/>
      <c r="J201" s="51"/>
      <c r="K201" s="55"/>
      <c r="L201" s="51"/>
    </row>
    <row r="202" spans="1:12" ht="15.75" hidden="1" thickBot="1">
      <c r="A202" s="49"/>
      <c r="B202" s="50"/>
      <c r="C202" s="51"/>
      <c r="D202" s="52"/>
      <c r="E202" s="57"/>
      <c r="F202" s="51"/>
      <c r="G202" s="53"/>
      <c r="H202" s="58"/>
      <c r="I202" s="51"/>
      <c r="J202" s="51"/>
      <c r="K202" s="55"/>
      <c r="L202" s="51"/>
    </row>
    <row r="203" spans="1:12" ht="15.75" hidden="1" thickBot="1">
      <c r="A203" s="49"/>
      <c r="B203" s="50"/>
      <c r="C203" s="51"/>
      <c r="D203" s="52"/>
      <c r="E203" s="57"/>
      <c r="F203" s="51"/>
      <c r="G203" s="53"/>
      <c r="H203" s="58"/>
      <c r="I203" s="51"/>
      <c r="J203" s="51"/>
      <c r="K203" s="55"/>
      <c r="L203" s="51"/>
    </row>
    <row r="204" spans="1:12" ht="15.75" hidden="1" thickBot="1">
      <c r="A204" s="49"/>
      <c r="B204" s="50"/>
      <c r="C204" s="51"/>
      <c r="D204" s="52"/>
      <c r="E204" s="57"/>
      <c r="F204" s="51"/>
      <c r="G204" s="53"/>
      <c r="H204" s="58"/>
      <c r="I204" s="51"/>
      <c r="J204" s="51"/>
      <c r="K204" s="55"/>
      <c r="L204" s="51"/>
    </row>
    <row r="205" spans="1:12" ht="15.75" hidden="1" thickBot="1">
      <c r="A205" s="49"/>
      <c r="B205" s="50"/>
      <c r="C205" s="51"/>
      <c r="D205" s="52"/>
      <c r="E205" s="57"/>
      <c r="F205" s="51"/>
      <c r="G205" s="53"/>
      <c r="H205" s="58"/>
      <c r="I205" s="51"/>
      <c r="J205" s="51"/>
      <c r="K205" s="55"/>
      <c r="L205" s="51"/>
    </row>
    <row r="206" spans="1:12" ht="15.75" hidden="1" thickBot="1">
      <c r="A206" s="49"/>
      <c r="B206" s="50"/>
      <c r="C206" s="51"/>
      <c r="D206" s="52"/>
      <c r="E206" s="57"/>
      <c r="F206" s="51"/>
      <c r="G206" s="53"/>
      <c r="H206" s="58"/>
      <c r="I206" s="51"/>
      <c r="J206" s="51"/>
      <c r="K206" s="55"/>
      <c r="L206" s="51"/>
    </row>
    <row r="207" spans="1:12" ht="15.75" hidden="1" thickBot="1">
      <c r="A207" s="49"/>
      <c r="B207" s="50"/>
      <c r="C207" s="51"/>
      <c r="D207" s="52"/>
      <c r="E207" s="57"/>
      <c r="F207" s="51"/>
      <c r="G207" s="53"/>
      <c r="H207" s="58"/>
      <c r="I207" s="51"/>
      <c r="J207" s="51"/>
      <c r="K207" s="55"/>
      <c r="L207" s="51"/>
    </row>
    <row r="208" spans="1:12" ht="15.75" hidden="1" thickBot="1">
      <c r="A208" s="49"/>
      <c r="B208" s="50"/>
      <c r="C208" s="51"/>
      <c r="D208" s="52"/>
      <c r="E208" s="57"/>
      <c r="F208" s="51"/>
      <c r="G208" s="53"/>
      <c r="H208" s="58"/>
      <c r="I208" s="51"/>
      <c r="J208" s="51"/>
      <c r="K208" s="55"/>
      <c r="L208" s="51"/>
    </row>
    <row r="209" spans="1:12" ht="15.75" hidden="1" thickBot="1">
      <c r="A209" s="49"/>
      <c r="B209" s="50"/>
      <c r="C209" s="51"/>
      <c r="D209" s="52"/>
      <c r="E209" s="57"/>
      <c r="F209" s="51"/>
      <c r="G209" s="53"/>
      <c r="H209" s="58"/>
      <c r="I209" s="51"/>
      <c r="J209" s="51"/>
      <c r="K209" s="55"/>
      <c r="L209" s="51"/>
    </row>
    <row r="210" spans="1:12" ht="15.75" hidden="1" thickBot="1">
      <c r="A210" s="49"/>
      <c r="B210" s="50"/>
      <c r="C210" s="51"/>
      <c r="D210" s="52"/>
      <c r="E210" s="57"/>
      <c r="F210" s="51"/>
      <c r="G210" s="53"/>
      <c r="H210" s="58"/>
      <c r="I210" s="51"/>
      <c r="J210" s="51"/>
      <c r="K210" s="55"/>
      <c r="L210" s="51"/>
    </row>
    <row r="211" spans="1:12" ht="15.75" hidden="1" thickBot="1">
      <c r="A211" s="49"/>
      <c r="B211" s="50"/>
      <c r="C211" s="51"/>
      <c r="D211" s="52"/>
      <c r="E211" s="57"/>
      <c r="F211" s="51"/>
      <c r="G211" s="53"/>
      <c r="H211" s="58"/>
      <c r="I211" s="51"/>
      <c r="J211" s="51"/>
      <c r="K211" s="55"/>
      <c r="L211" s="51"/>
    </row>
    <row r="212" spans="1:12" ht="15.75" hidden="1" thickBot="1">
      <c r="A212" s="49"/>
      <c r="B212" s="50"/>
      <c r="C212" s="51"/>
      <c r="D212" s="55"/>
      <c r="E212" s="57"/>
      <c r="F212" s="51"/>
      <c r="G212" s="53"/>
      <c r="H212" s="58"/>
      <c r="I212" s="51"/>
      <c r="J212" s="51"/>
      <c r="K212" s="55"/>
      <c r="L212" s="51"/>
    </row>
    <row r="213" spans="1:12" ht="15.75" hidden="1" thickBot="1">
      <c r="A213" s="49"/>
      <c r="B213" s="50"/>
      <c r="C213" s="51"/>
      <c r="D213" s="52"/>
      <c r="E213" s="57"/>
      <c r="F213" s="51"/>
      <c r="G213" s="53"/>
      <c r="H213" s="58"/>
      <c r="I213" s="51"/>
      <c r="J213" s="51"/>
      <c r="K213" s="55"/>
      <c r="L213" s="51"/>
    </row>
    <row r="214" spans="1:12" ht="15.75" hidden="1" thickBot="1">
      <c r="A214" s="49"/>
      <c r="B214" s="50"/>
      <c r="C214" s="51"/>
      <c r="D214" s="52"/>
      <c r="E214" s="57"/>
      <c r="F214" s="51"/>
      <c r="G214" s="53"/>
      <c r="H214" s="58"/>
      <c r="I214" s="51"/>
      <c r="J214" s="51"/>
      <c r="K214" s="55"/>
      <c r="L214" s="51"/>
    </row>
    <row r="215" spans="1:12" ht="15.75" hidden="1" thickBot="1">
      <c r="A215" s="49"/>
      <c r="B215" s="50"/>
      <c r="C215" s="51"/>
      <c r="D215" s="52"/>
      <c r="E215" s="57"/>
      <c r="F215" s="51"/>
      <c r="G215" s="53"/>
      <c r="H215" s="58"/>
      <c r="I215" s="51"/>
      <c r="J215" s="51"/>
      <c r="K215" s="55"/>
      <c r="L215" s="51"/>
    </row>
    <row r="216" spans="1:12" ht="15.75" hidden="1" thickBot="1">
      <c r="A216" s="49"/>
      <c r="B216" s="50"/>
      <c r="C216" s="51"/>
      <c r="D216" s="52"/>
      <c r="E216" s="57"/>
      <c r="F216" s="51"/>
      <c r="G216" s="53"/>
      <c r="H216" s="58"/>
      <c r="I216" s="51"/>
      <c r="J216" s="51"/>
      <c r="K216" s="55"/>
      <c r="L216" s="51"/>
    </row>
    <row r="217" spans="1:12" ht="15.75" hidden="1" thickBot="1">
      <c r="A217" s="49"/>
      <c r="B217" s="50"/>
      <c r="C217" s="51"/>
      <c r="D217" s="52"/>
      <c r="E217" s="57"/>
      <c r="F217" s="51"/>
      <c r="G217" s="53"/>
      <c r="H217" s="58"/>
      <c r="I217" s="51"/>
      <c r="J217" s="51"/>
      <c r="K217" s="55"/>
      <c r="L217" s="51"/>
    </row>
    <row r="218" spans="1:12" ht="15.75" hidden="1" thickBot="1">
      <c r="A218" s="49"/>
      <c r="B218" s="50"/>
      <c r="C218" s="51"/>
      <c r="D218" s="52"/>
      <c r="E218" s="57"/>
      <c r="F218" s="51"/>
      <c r="G218" s="53"/>
      <c r="H218" s="58"/>
      <c r="I218" s="51"/>
      <c r="J218" s="51"/>
      <c r="K218" s="55"/>
      <c r="L218" s="51"/>
    </row>
    <row r="219" spans="1:12" ht="15.75" hidden="1" thickBot="1">
      <c r="A219" s="49"/>
      <c r="B219" s="50"/>
      <c r="C219" s="51"/>
      <c r="D219" s="52"/>
      <c r="E219" s="57"/>
      <c r="F219" s="51"/>
      <c r="G219" s="53"/>
      <c r="H219" s="58"/>
      <c r="I219" s="51"/>
      <c r="J219" s="51"/>
      <c r="K219" s="55"/>
      <c r="L219" s="51"/>
    </row>
    <row r="220" spans="1:12" ht="15.75" hidden="1" thickBot="1">
      <c r="A220" s="49"/>
      <c r="B220" s="50"/>
      <c r="C220" s="51"/>
      <c r="D220" s="52"/>
      <c r="E220" s="57"/>
      <c r="F220" s="51"/>
      <c r="G220" s="53"/>
      <c r="H220" s="58"/>
      <c r="I220" s="51"/>
      <c r="J220" s="51"/>
      <c r="K220" s="55"/>
      <c r="L220" s="51"/>
    </row>
    <row r="221" spans="1:12" ht="15.75" hidden="1" thickBot="1">
      <c r="A221" s="49"/>
      <c r="B221" s="50"/>
      <c r="C221" s="51"/>
      <c r="D221" s="52"/>
      <c r="E221" s="57"/>
      <c r="F221" s="51"/>
      <c r="G221" s="53"/>
      <c r="H221" s="58"/>
      <c r="I221" s="51"/>
      <c r="J221" s="51"/>
      <c r="K221" s="55"/>
      <c r="L221" s="51"/>
    </row>
    <row r="222" spans="1:12" ht="15.75" hidden="1" thickBot="1">
      <c r="A222" s="49"/>
      <c r="B222" s="50"/>
      <c r="C222" s="51"/>
      <c r="D222" s="52"/>
      <c r="E222" s="57"/>
      <c r="F222" s="51"/>
      <c r="G222" s="53"/>
      <c r="H222" s="58"/>
      <c r="I222" s="51"/>
      <c r="J222" s="51"/>
      <c r="K222" s="55"/>
      <c r="L222" s="51"/>
    </row>
    <row r="223" spans="1:12" ht="15.75" hidden="1" thickBot="1">
      <c r="A223" s="49"/>
      <c r="B223" s="50"/>
      <c r="C223" s="51"/>
      <c r="D223" s="52"/>
      <c r="E223" s="57"/>
      <c r="F223" s="51"/>
      <c r="G223" s="53"/>
      <c r="H223" s="58"/>
      <c r="I223" s="51"/>
      <c r="J223" s="51"/>
      <c r="K223" s="55"/>
      <c r="L223" s="51"/>
    </row>
    <row r="224" spans="1:12" ht="15.75" hidden="1" thickBot="1">
      <c r="A224" s="49"/>
      <c r="B224" s="50"/>
      <c r="C224" s="51"/>
      <c r="D224" s="52"/>
      <c r="E224" s="57"/>
      <c r="F224" s="51"/>
      <c r="G224" s="53"/>
      <c r="H224" s="58"/>
      <c r="I224" s="51"/>
      <c r="J224" s="51"/>
      <c r="K224" s="55"/>
      <c r="L224" s="51"/>
    </row>
    <row r="225" spans="1:12" ht="15.75" hidden="1" thickBot="1">
      <c r="A225" s="49"/>
      <c r="B225" s="50"/>
      <c r="C225" s="51"/>
      <c r="D225" s="52"/>
      <c r="E225" s="57"/>
      <c r="F225" s="51"/>
      <c r="G225" s="53"/>
      <c r="H225" s="58"/>
      <c r="I225" s="51"/>
      <c r="J225" s="51"/>
      <c r="K225" s="55"/>
      <c r="L225" s="51"/>
    </row>
    <row r="226" spans="1:12" ht="15.75" hidden="1" thickBot="1">
      <c r="A226" s="49"/>
      <c r="B226" s="50"/>
      <c r="C226" s="51"/>
      <c r="D226" s="52"/>
      <c r="E226" s="57"/>
      <c r="F226" s="51"/>
      <c r="G226" s="53"/>
      <c r="H226" s="58"/>
      <c r="I226" s="51"/>
      <c r="J226" s="51"/>
      <c r="K226" s="55"/>
      <c r="L226" s="51"/>
    </row>
    <row r="227" spans="1:12" ht="15.75" hidden="1" thickBot="1">
      <c r="A227" s="49"/>
      <c r="B227" s="50"/>
      <c r="C227" s="51"/>
      <c r="D227" s="52"/>
      <c r="E227" s="57"/>
      <c r="F227" s="51"/>
      <c r="G227" s="53"/>
      <c r="H227" s="58"/>
      <c r="I227" s="51"/>
      <c r="J227" s="51"/>
      <c r="K227" s="55"/>
      <c r="L227" s="51"/>
    </row>
    <row r="228" spans="1:12" ht="15.75" hidden="1" thickBot="1">
      <c r="A228" s="49"/>
      <c r="B228" s="50"/>
      <c r="C228" s="51"/>
      <c r="D228" s="52"/>
      <c r="E228" s="57"/>
      <c r="F228" s="51"/>
      <c r="G228" s="53"/>
      <c r="H228" s="58"/>
      <c r="I228" s="51"/>
      <c r="J228" s="51"/>
      <c r="K228" s="55"/>
      <c r="L228" s="51"/>
    </row>
    <row r="229" spans="1:12" ht="15.75" hidden="1" thickBot="1">
      <c r="A229" s="49"/>
      <c r="B229" s="50"/>
      <c r="C229" s="51"/>
      <c r="D229" s="55"/>
      <c r="E229" s="57"/>
      <c r="F229" s="51"/>
      <c r="G229" s="53"/>
      <c r="H229" s="58"/>
      <c r="I229" s="51"/>
      <c r="J229" s="51"/>
      <c r="K229" s="55"/>
      <c r="L229" s="51"/>
    </row>
    <row r="230" spans="1:12" ht="15.75" hidden="1" thickBot="1">
      <c r="A230" s="49"/>
      <c r="B230" s="50"/>
      <c r="C230" s="51"/>
      <c r="D230" s="52"/>
      <c r="E230" s="57"/>
      <c r="F230" s="51"/>
      <c r="G230" s="53"/>
      <c r="H230" s="58"/>
      <c r="I230" s="51"/>
      <c r="J230" s="51"/>
      <c r="K230" s="55"/>
      <c r="L230" s="51"/>
    </row>
    <row r="231" spans="1:12" ht="15.75" hidden="1" thickBot="1">
      <c r="A231" s="49"/>
      <c r="B231" s="50"/>
      <c r="C231" s="51"/>
      <c r="D231" s="52"/>
      <c r="E231" s="57"/>
      <c r="F231" s="51"/>
      <c r="G231" s="53"/>
      <c r="H231" s="58"/>
      <c r="I231" s="51"/>
      <c r="J231" s="51"/>
      <c r="K231" s="55"/>
      <c r="L231" s="51"/>
    </row>
    <row r="232" spans="1:12" ht="15.75" hidden="1" thickBot="1">
      <c r="A232" s="49"/>
      <c r="B232" s="50"/>
      <c r="C232" s="51"/>
      <c r="D232" s="52"/>
      <c r="E232" s="57"/>
      <c r="F232" s="51"/>
      <c r="G232" s="53"/>
      <c r="H232" s="58"/>
      <c r="I232" s="51"/>
      <c r="J232" s="51"/>
      <c r="K232" s="55"/>
      <c r="L232" s="51"/>
    </row>
    <row r="233" spans="1:12" ht="15.75" hidden="1" thickBot="1">
      <c r="A233" s="49"/>
      <c r="B233" s="50"/>
      <c r="C233" s="51"/>
      <c r="D233" s="52"/>
      <c r="E233" s="57"/>
      <c r="F233" s="51"/>
      <c r="G233" s="53"/>
      <c r="H233" s="58"/>
      <c r="I233" s="51"/>
      <c r="J233" s="51"/>
      <c r="K233" s="55"/>
      <c r="L233" s="51"/>
    </row>
    <row r="234" spans="1:12" ht="15.75" hidden="1" thickBot="1">
      <c r="A234" s="49"/>
      <c r="B234" s="50"/>
      <c r="C234" s="51"/>
      <c r="D234" s="52"/>
      <c r="E234" s="57"/>
      <c r="F234" s="51"/>
      <c r="G234" s="53"/>
      <c r="H234" s="58"/>
      <c r="I234" s="51"/>
      <c r="J234" s="51"/>
      <c r="K234" s="55"/>
      <c r="L234" s="51"/>
    </row>
    <row r="235" spans="1:12" ht="15.75" hidden="1" thickBot="1">
      <c r="A235" s="49"/>
      <c r="B235" s="50"/>
      <c r="C235" s="51"/>
      <c r="D235" s="52"/>
      <c r="E235" s="57"/>
      <c r="F235" s="51"/>
      <c r="G235" s="53"/>
      <c r="H235" s="58"/>
      <c r="I235" s="51"/>
      <c r="J235" s="51"/>
      <c r="K235" s="55"/>
      <c r="L235" s="51"/>
    </row>
    <row r="236" spans="1:12" ht="15.75" hidden="1" thickBot="1">
      <c r="A236" s="49"/>
      <c r="B236" s="50"/>
      <c r="C236" s="51"/>
      <c r="D236" s="52"/>
      <c r="E236" s="57"/>
      <c r="F236" s="51"/>
      <c r="G236" s="53"/>
      <c r="H236" s="58"/>
      <c r="I236" s="51"/>
      <c r="J236" s="51"/>
      <c r="K236" s="55"/>
      <c r="L236" s="51"/>
    </row>
    <row r="237" spans="1:12" ht="15.75" hidden="1" thickBot="1">
      <c r="A237" s="49"/>
      <c r="B237" s="50"/>
      <c r="C237" s="51"/>
      <c r="D237" s="52"/>
      <c r="E237" s="57"/>
      <c r="F237" s="51"/>
      <c r="G237" s="53"/>
      <c r="H237" s="58"/>
      <c r="I237" s="51"/>
      <c r="J237" s="51"/>
      <c r="K237" s="55"/>
      <c r="L237" s="51"/>
    </row>
    <row r="238" spans="1:12" ht="15.75" hidden="1" thickBot="1">
      <c r="A238" s="49"/>
      <c r="B238" s="50"/>
      <c r="C238" s="51"/>
      <c r="D238" s="52"/>
      <c r="E238" s="57"/>
      <c r="F238" s="51"/>
      <c r="G238" s="53"/>
      <c r="H238" s="58"/>
      <c r="I238" s="51"/>
      <c r="J238" s="51"/>
      <c r="K238" s="55"/>
      <c r="L238" s="51"/>
    </row>
    <row r="239" spans="1:12" ht="15.75" hidden="1" thickBot="1">
      <c r="A239" s="49"/>
      <c r="B239" s="50"/>
      <c r="C239" s="51"/>
      <c r="D239" s="52"/>
      <c r="E239" s="57"/>
      <c r="F239" s="51"/>
      <c r="G239" s="53"/>
      <c r="H239" s="58"/>
      <c r="I239" s="51"/>
      <c r="J239" s="51"/>
      <c r="K239" s="55"/>
      <c r="L239" s="51"/>
    </row>
    <row r="240" spans="1:12" ht="15.75" hidden="1" thickBot="1">
      <c r="A240" s="49"/>
      <c r="B240" s="50"/>
      <c r="C240" s="51"/>
      <c r="D240" s="52"/>
      <c r="E240" s="57"/>
      <c r="F240" s="51"/>
      <c r="G240" s="53"/>
      <c r="H240" s="58"/>
      <c r="I240" s="51"/>
      <c r="J240" s="51"/>
      <c r="K240" s="55"/>
      <c r="L240" s="51"/>
    </row>
    <row r="241" spans="1:12" ht="15.75" hidden="1" thickBot="1">
      <c r="A241" s="49"/>
      <c r="B241" s="50"/>
      <c r="C241" s="51"/>
      <c r="D241" s="52"/>
      <c r="E241" s="57"/>
      <c r="F241" s="51"/>
      <c r="G241" s="53"/>
      <c r="H241" s="58"/>
      <c r="I241" s="51"/>
      <c r="J241" s="51"/>
      <c r="K241" s="55"/>
      <c r="L241" s="51"/>
    </row>
    <row r="242" spans="1:12" ht="15.75" hidden="1" thickBot="1">
      <c r="A242" s="49"/>
      <c r="B242" s="50"/>
      <c r="C242" s="51"/>
      <c r="D242" s="52"/>
      <c r="E242" s="57"/>
      <c r="F242" s="51"/>
      <c r="G242" s="53"/>
      <c r="H242" s="58"/>
      <c r="I242" s="51"/>
      <c r="J242" s="51"/>
      <c r="K242" s="55"/>
      <c r="L242" s="51"/>
    </row>
    <row r="243" spans="1:12" ht="15.75" hidden="1" thickBot="1">
      <c r="A243" s="49"/>
      <c r="B243" s="50"/>
      <c r="C243" s="51"/>
      <c r="D243" s="52"/>
      <c r="E243" s="57"/>
      <c r="F243" s="51"/>
      <c r="G243" s="53"/>
      <c r="H243" s="58"/>
      <c r="I243" s="51"/>
      <c r="J243" s="51"/>
      <c r="K243" s="55"/>
      <c r="L243" s="51"/>
    </row>
    <row r="244" spans="1:12" ht="15.75" hidden="1" thickBot="1">
      <c r="A244" s="49"/>
      <c r="B244" s="50"/>
      <c r="C244" s="51"/>
      <c r="D244" s="52"/>
      <c r="E244" s="57"/>
      <c r="F244" s="51"/>
      <c r="G244" s="53"/>
      <c r="H244" s="58"/>
      <c r="I244" s="51"/>
      <c r="J244" s="51"/>
      <c r="K244" s="55"/>
      <c r="L244" s="51"/>
    </row>
    <row r="245" spans="1:12" ht="15.75" hidden="1" thickBot="1">
      <c r="A245" s="49"/>
      <c r="B245" s="50"/>
      <c r="C245" s="51"/>
      <c r="D245" s="52"/>
      <c r="E245" s="57"/>
      <c r="F245" s="51"/>
      <c r="G245" s="53"/>
      <c r="H245" s="58"/>
      <c r="I245" s="51"/>
      <c r="J245" s="51"/>
      <c r="K245" s="55"/>
      <c r="L245" s="51"/>
    </row>
    <row r="246" spans="1:12" ht="15.75" hidden="1" thickBot="1">
      <c r="A246" s="49"/>
      <c r="B246" s="50"/>
      <c r="C246" s="51"/>
      <c r="D246" s="52"/>
      <c r="E246" s="57"/>
      <c r="F246" s="51"/>
      <c r="G246" s="53"/>
      <c r="H246" s="58"/>
      <c r="I246" s="51"/>
      <c r="J246" s="51"/>
      <c r="K246" s="55"/>
      <c r="L246" s="51"/>
    </row>
    <row r="247" spans="1:12" ht="15.75" hidden="1" thickBot="1">
      <c r="A247" s="49"/>
      <c r="B247" s="50"/>
      <c r="C247" s="51"/>
      <c r="D247" s="52"/>
      <c r="E247" s="57"/>
      <c r="F247" s="51"/>
      <c r="G247" s="53"/>
      <c r="H247" s="58"/>
      <c r="I247" s="51"/>
      <c r="J247" s="51"/>
      <c r="K247" s="55"/>
      <c r="L247" s="51"/>
    </row>
    <row r="248" spans="1:12" ht="15.75" hidden="1" thickBot="1">
      <c r="A248" s="49"/>
      <c r="B248" s="50"/>
      <c r="C248" s="51"/>
      <c r="D248" s="52"/>
      <c r="E248" s="57"/>
      <c r="F248" s="51"/>
      <c r="G248" s="53"/>
      <c r="H248" s="58"/>
      <c r="I248" s="51"/>
      <c r="J248" s="51"/>
      <c r="K248" s="55"/>
      <c r="L248" s="51"/>
    </row>
    <row r="249" spans="1:12" ht="15.75" hidden="1" thickBot="1">
      <c r="A249" s="49"/>
      <c r="B249" s="50"/>
      <c r="C249" s="51"/>
      <c r="D249" s="52"/>
      <c r="E249" s="57"/>
      <c r="F249" s="51"/>
      <c r="G249" s="53"/>
      <c r="H249" s="58"/>
      <c r="I249" s="51"/>
      <c r="J249" s="51"/>
      <c r="K249" s="55"/>
      <c r="L249" s="51"/>
    </row>
    <row r="250" spans="1:12" ht="15.75" hidden="1" thickBot="1">
      <c r="A250" s="49"/>
      <c r="B250" s="50"/>
      <c r="C250" s="51"/>
      <c r="D250" s="52"/>
      <c r="E250" s="57"/>
      <c r="F250" s="51"/>
      <c r="G250" s="53"/>
      <c r="H250" s="58"/>
      <c r="I250" s="51"/>
      <c r="J250" s="51"/>
      <c r="K250" s="55"/>
      <c r="L250" s="51"/>
    </row>
    <row r="251" spans="1:12" ht="15.75" hidden="1" thickBot="1">
      <c r="A251" s="49"/>
      <c r="B251" s="50"/>
      <c r="C251" s="51"/>
      <c r="D251" s="52"/>
      <c r="E251" s="57"/>
      <c r="F251" s="51"/>
      <c r="G251" s="53"/>
      <c r="H251" s="58"/>
      <c r="I251" s="51"/>
      <c r="J251" s="51"/>
      <c r="K251" s="55"/>
      <c r="L251" s="51"/>
    </row>
    <row r="252" spans="1:12" ht="15.75" hidden="1" thickBot="1">
      <c r="A252" s="49"/>
      <c r="B252" s="50"/>
      <c r="C252" s="51"/>
      <c r="D252" s="52"/>
      <c r="E252" s="57"/>
      <c r="F252" s="51"/>
      <c r="G252" s="53"/>
      <c r="H252" s="58"/>
      <c r="I252" s="51"/>
      <c r="J252" s="51"/>
      <c r="K252" s="55"/>
      <c r="L252" s="51"/>
    </row>
    <row r="253" spans="1:12" ht="15.75" hidden="1" thickBot="1">
      <c r="A253" s="49"/>
      <c r="B253" s="50"/>
      <c r="C253" s="51"/>
      <c r="D253" s="52"/>
      <c r="E253" s="57"/>
      <c r="F253" s="51"/>
      <c r="G253" s="53"/>
      <c r="H253" s="58"/>
      <c r="I253" s="51"/>
      <c r="J253" s="51"/>
      <c r="K253" s="55"/>
      <c r="L253" s="51"/>
    </row>
    <row r="254" spans="1:12" ht="15.75" hidden="1" thickBot="1">
      <c r="A254" s="49"/>
      <c r="B254" s="50"/>
      <c r="C254" s="51"/>
      <c r="D254" s="52"/>
      <c r="E254" s="57"/>
      <c r="F254" s="51"/>
      <c r="G254" s="53"/>
      <c r="H254" s="58"/>
      <c r="I254" s="51"/>
      <c r="J254" s="51"/>
      <c r="K254" s="55"/>
      <c r="L254" s="51"/>
    </row>
    <row r="255" spans="1:12" ht="15.75" hidden="1" thickBot="1">
      <c r="A255" s="49"/>
      <c r="B255" s="50"/>
      <c r="C255" s="51"/>
      <c r="D255" s="52"/>
      <c r="E255" s="57"/>
      <c r="F255" s="51"/>
      <c r="G255" s="53"/>
      <c r="H255" s="58"/>
      <c r="I255" s="51"/>
      <c r="J255" s="51"/>
      <c r="K255" s="55"/>
      <c r="L255" s="51"/>
    </row>
    <row r="256" spans="1:12" ht="15.75" hidden="1" thickBot="1">
      <c r="A256" s="49"/>
      <c r="B256" s="50"/>
      <c r="C256" s="51"/>
      <c r="D256" s="52"/>
      <c r="E256" s="57"/>
      <c r="F256" s="51"/>
      <c r="G256" s="53"/>
      <c r="H256" s="58"/>
      <c r="I256" s="51"/>
      <c r="J256" s="51"/>
      <c r="K256" s="55"/>
      <c r="L256" s="51"/>
    </row>
    <row r="257" spans="1:12" ht="15.75" hidden="1" thickBot="1">
      <c r="A257" s="49"/>
      <c r="B257" s="50"/>
      <c r="C257" s="51"/>
      <c r="D257" s="52"/>
      <c r="E257" s="57"/>
      <c r="F257" s="51"/>
      <c r="G257" s="53"/>
      <c r="H257" s="58"/>
      <c r="I257" s="51"/>
      <c r="J257" s="51"/>
      <c r="K257" s="55"/>
      <c r="L257" s="51"/>
    </row>
    <row r="258" spans="1:12" ht="15.75" hidden="1" thickBot="1">
      <c r="A258" s="49"/>
      <c r="B258" s="50"/>
      <c r="C258" s="51"/>
      <c r="D258" s="52"/>
      <c r="E258" s="57"/>
      <c r="F258" s="51"/>
      <c r="G258" s="53"/>
      <c r="H258" s="58"/>
      <c r="I258" s="51"/>
      <c r="J258" s="51"/>
      <c r="K258" s="55"/>
      <c r="L258" s="51"/>
    </row>
    <row r="259" spans="1:12" ht="15.75" hidden="1" thickBot="1">
      <c r="A259" s="49"/>
      <c r="B259" s="50"/>
      <c r="C259" s="51"/>
      <c r="D259" s="52"/>
      <c r="E259" s="57"/>
      <c r="F259" s="51"/>
      <c r="G259" s="53"/>
      <c r="H259" s="58"/>
      <c r="I259" s="51"/>
      <c r="J259" s="51"/>
      <c r="K259" s="55"/>
      <c r="L259" s="51"/>
    </row>
    <row r="260" spans="1:12" ht="15.75" hidden="1" thickBot="1">
      <c r="A260" s="49"/>
      <c r="B260" s="50"/>
      <c r="C260" s="51"/>
      <c r="D260" s="52"/>
      <c r="E260" s="57"/>
      <c r="F260" s="51"/>
      <c r="G260" s="53"/>
      <c r="H260" s="58"/>
      <c r="I260" s="51"/>
      <c r="J260" s="51"/>
      <c r="K260" s="55"/>
      <c r="L260" s="51"/>
    </row>
    <row r="261" spans="1:12" ht="15.75" hidden="1" thickBot="1">
      <c r="A261" s="49"/>
      <c r="B261" s="50"/>
      <c r="C261" s="51"/>
      <c r="D261" s="52"/>
      <c r="E261" s="57"/>
      <c r="F261" s="51"/>
      <c r="G261" s="53"/>
      <c r="H261" s="58"/>
      <c r="I261" s="51"/>
      <c r="J261" s="51"/>
      <c r="K261" s="55"/>
      <c r="L261" s="51"/>
    </row>
    <row r="262" spans="1:12" ht="15.75" hidden="1" thickBot="1">
      <c r="A262" s="49"/>
      <c r="B262" s="50"/>
      <c r="C262" s="51"/>
      <c r="D262" s="52"/>
      <c r="E262" s="57"/>
      <c r="F262" s="51"/>
      <c r="G262" s="53"/>
      <c r="H262" s="58"/>
      <c r="I262" s="51"/>
      <c r="J262" s="51"/>
      <c r="K262" s="55"/>
      <c r="L262" s="51"/>
    </row>
    <row r="263" spans="1:12" ht="15.75" hidden="1" thickBot="1">
      <c r="A263" s="49"/>
      <c r="B263" s="50"/>
      <c r="C263" s="51"/>
      <c r="D263" s="52"/>
      <c r="E263" s="57"/>
      <c r="F263" s="51"/>
      <c r="G263" s="53"/>
      <c r="H263" s="58"/>
      <c r="I263" s="51"/>
      <c r="J263" s="51"/>
      <c r="K263" s="55"/>
      <c r="L263" s="51"/>
    </row>
    <row r="264" spans="1:12" ht="15.75" hidden="1" thickBot="1">
      <c r="A264" s="49"/>
      <c r="B264" s="50"/>
      <c r="C264" s="51"/>
      <c r="D264" s="52"/>
      <c r="E264" s="57"/>
      <c r="F264" s="51"/>
      <c r="G264" s="53"/>
      <c r="H264" s="58"/>
      <c r="I264" s="51"/>
      <c r="J264" s="51"/>
      <c r="K264" s="55"/>
      <c r="L264" s="51"/>
    </row>
    <row r="265" spans="1:12" ht="15.75" hidden="1" thickBot="1">
      <c r="A265" s="49"/>
      <c r="B265" s="50"/>
      <c r="C265" s="51"/>
      <c r="D265" s="52"/>
      <c r="E265" s="57"/>
      <c r="F265" s="51"/>
      <c r="G265" s="53"/>
      <c r="H265" s="58"/>
      <c r="I265" s="51"/>
      <c r="J265" s="51"/>
      <c r="K265" s="55"/>
      <c r="L265" s="51"/>
    </row>
    <row r="266" spans="1:12" ht="15.75" hidden="1" thickBot="1">
      <c r="A266" s="49"/>
      <c r="B266" s="50"/>
      <c r="C266" s="51"/>
      <c r="D266" s="52"/>
      <c r="E266" s="57"/>
      <c r="F266" s="51"/>
      <c r="G266" s="53"/>
      <c r="H266" s="58"/>
      <c r="I266" s="51"/>
      <c r="J266" s="51"/>
      <c r="K266" s="55"/>
      <c r="L266" s="51"/>
    </row>
    <row r="267" spans="1:12" ht="15.75" hidden="1" thickBot="1">
      <c r="A267" s="49"/>
      <c r="B267" s="50"/>
      <c r="C267" s="51"/>
      <c r="D267" s="52"/>
      <c r="E267" s="57"/>
      <c r="F267" s="51"/>
      <c r="G267" s="53"/>
      <c r="H267" s="58"/>
      <c r="I267" s="51"/>
      <c r="J267" s="51"/>
      <c r="K267" s="55"/>
      <c r="L267" s="51"/>
    </row>
    <row r="268" spans="1:12" ht="15.75" hidden="1" thickBot="1">
      <c r="A268" s="49"/>
      <c r="B268" s="50"/>
      <c r="C268" s="51"/>
      <c r="D268" s="52"/>
      <c r="E268" s="57"/>
      <c r="F268" s="51"/>
      <c r="G268" s="53"/>
      <c r="H268" s="58"/>
      <c r="I268" s="51"/>
      <c r="J268" s="51"/>
      <c r="K268" s="55"/>
      <c r="L268" s="51"/>
    </row>
    <row r="269" spans="1:12" ht="15.75" hidden="1" thickBot="1">
      <c r="A269" s="49"/>
      <c r="B269" s="50"/>
      <c r="C269" s="51"/>
      <c r="D269" s="52"/>
      <c r="E269" s="57"/>
      <c r="F269" s="51"/>
      <c r="G269" s="53"/>
      <c r="H269" s="58"/>
      <c r="I269" s="51"/>
      <c r="J269" s="51"/>
      <c r="K269" s="55"/>
      <c r="L269" s="51"/>
    </row>
    <row r="270" spans="1:12" ht="15.75" hidden="1" thickBot="1">
      <c r="A270" s="49"/>
      <c r="B270" s="50"/>
      <c r="C270" s="51"/>
      <c r="D270" s="52"/>
      <c r="E270" s="57"/>
      <c r="F270" s="51"/>
      <c r="G270" s="53"/>
      <c r="H270" s="58"/>
      <c r="I270" s="51"/>
      <c r="J270" s="51"/>
      <c r="K270" s="55"/>
      <c r="L270" s="51"/>
    </row>
    <row r="271" spans="1:12" ht="15.75" hidden="1" thickBot="1">
      <c r="A271" s="49"/>
      <c r="B271" s="50"/>
      <c r="C271" s="51"/>
      <c r="D271" s="52"/>
      <c r="E271" s="57"/>
      <c r="F271" s="51"/>
      <c r="G271" s="53"/>
      <c r="H271" s="58"/>
      <c r="I271" s="51"/>
      <c r="J271" s="51"/>
      <c r="K271" s="55"/>
      <c r="L271" s="51"/>
    </row>
    <row r="272" spans="1:12" ht="15.75" hidden="1" thickBot="1">
      <c r="A272" s="49"/>
      <c r="B272" s="50"/>
      <c r="C272" s="51"/>
      <c r="D272" s="52"/>
      <c r="E272" s="57"/>
      <c r="F272" s="51"/>
      <c r="G272" s="53"/>
      <c r="H272" s="58"/>
      <c r="I272" s="51"/>
      <c r="J272" s="51"/>
      <c r="K272" s="55"/>
      <c r="L272" s="51"/>
    </row>
    <row r="273" spans="1:12" ht="15.75" hidden="1" thickBot="1">
      <c r="A273" s="49"/>
      <c r="B273" s="50"/>
      <c r="C273" s="51"/>
      <c r="D273" s="52"/>
      <c r="E273" s="57"/>
      <c r="F273" s="51"/>
      <c r="G273" s="53"/>
      <c r="H273" s="58"/>
      <c r="I273" s="51"/>
      <c r="J273" s="51"/>
      <c r="K273" s="55"/>
      <c r="L273" s="51"/>
    </row>
    <row r="274" spans="1:12" ht="15.75" hidden="1" thickBot="1">
      <c r="A274" s="49"/>
      <c r="B274" s="50"/>
      <c r="C274" s="51"/>
      <c r="D274" s="52"/>
      <c r="E274" s="57"/>
      <c r="F274" s="51"/>
      <c r="G274" s="53"/>
      <c r="H274" s="58"/>
      <c r="I274" s="51"/>
      <c r="J274" s="51"/>
      <c r="K274" s="55"/>
      <c r="L274" s="51"/>
    </row>
    <row r="275" spans="1:12" ht="15.75" hidden="1" thickBot="1">
      <c r="A275" s="49"/>
      <c r="B275" s="50"/>
      <c r="C275" s="51"/>
      <c r="D275" s="52"/>
      <c r="E275" s="57"/>
      <c r="F275" s="51"/>
      <c r="G275" s="53"/>
      <c r="H275" s="58"/>
      <c r="I275" s="51"/>
      <c r="J275" s="51"/>
      <c r="K275" s="55"/>
      <c r="L275" s="51"/>
    </row>
    <row r="276" spans="1:12" ht="15.75" hidden="1" thickBot="1">
      <c r="A276" s="49"/>
      <c r="B276" s="50"/>
      <c r="C276" s="51"/>
      <c r="D276" s="52"/>
      <c r="E276" s="57"/>
      <c r="F276" s="51"/>
      <c r="G276" s="53"/>
      <c r="H276" s="58"/>
      <c r="I276" s="51"/>
      <c r="J276" s="51"/>
      <c r="K276" s="55"/>
      <c r="L276" s="51"/>
    </row>
    <row r="277" spans="1:12" ht="15.75" hidden="1" thickBot="1">
      <c r="A277" s="49"/>
      <c r="B277" s="50"/>
      <c r="C277" s="51"/>
      <c r="D277" s="52"/>
      <c r="E277" s="57"/>
      <c r="F277" s="51"/>
      <c r="G277" s="53"/>
      <c r="H277" s="58"/>
      <c r="I277" s="51"/>
      <c r="J277" s="51"/>
      <c r="K277" s="55"/>
      <c r="L277" s="51"/>
    </row>
    <row r="278" spans="1:12" ht="15.75" hidden="1" thickBot="1">
      <c r="A278" s="49"/>
      <c r="B278" s="50"/>
      <c r="C278" s="51"/>
      <c r="D278" s="52"/>
      <c r="E278" s="57"/>
      <c r="F278" s="51"/>
      <c r="G278" s="53"/>
      <c r="H278" s="58"/>
      <c r="I278" s="51"/>
      <c r="J278" s="51"/>
      <c r="K278" s="55"/>
      <c r="L278" s="51"/>
    </row>
    <row r="279" spans="1:12" ht="15.75" hidden="1" thickBot="1">
      <c r="A279" s="49"/>
      <c r="B279" s="50"/>
      <c r="C279" s="51"/>
      <c r="D279" s="52"/>
      <c r="E279" s="57"/>
      <c r="F279" s="51"/>
      <c r="G279" s="53"/>
      <c r="H279" s="58"/>
      <c r="I279" s="51"/>
      <c r="J279" s="51"/>
      <c r="K279" s="55"/>
      <c r="L279" s="51"/>
    </row>
    <row r="280" spans="1:12" ht="15.75" hidden="1" thickBot="1">
      <c r="A280" s="49"/>
      <c r="B280" s="50"/>
      <c r="C280" s="51"/>
      <c r="D280" s="52"/>
      <c r="E280" s="57"/>
      <c r="F280" s="51"/>
      <c r="G280" s="53"/>
      <c r="H280" s="58"/>
      <c r="I280" s="51"/>
      <c r="J280" s="51"/>
      <c r="K280" s="55"/>
      <c r="L280" s="51"/>
    </row>
    <row r="281" spans="1:12" ht="15.75" hidden="1" thickBot="1">
      <c r="A281" s="49"/>
      <c r="B281" s="50"/>
      <c r="C281" s="51"/>
      <c r="D281" s="52"/>
      <c r="E281" s="57"/>
      <c r="F281" s="51"/>
      <c r="G281" s="53"/>
      <c r="H281" s="58"/>
      <c r="I281" s="51"/>
      <c r="J281" s="51"/>
      <c r="K281" s="55"/>
      <c r="L281" s="51"/>
    </row>
    <row r="282" spans="1:12" ht="15.75" hidden="1" thickBot="1">
      <c r="A282" s="49"/>
      <c r="B282" s="50"/>
      <c r="C282" s="51"/>
      <c r="D282" s="52"/>
      <c r="E282" s="57"/>
      <c r="F282" s="51"/>
      <c r="G282" s="53"/>
      <c r="H282" s="58"/>
      <c r="I282" s="51"/>
      <c r="J282" s="51"/>
      <c r="K282" s="55"/>
      <c r="L282" s="51"/>
    </row>
    <row r="283" spans="1:12" ht="15.75" hidden="1" thickBot="1">
      <c r="A283" s="49"/>
      <c r="B283" s="50"/>
      <c r="C283" s="51"/>
      <c r="D283" s="52"/>
      <c r="E283" s="57"/>
      <c r="F283" s="51"/>
      <c r="G283" s="53"/>
      <c r="H283" s="58"/>
      <c r="I283" s="51"/>
      <c r="J283" s="51"/>
      <c r="K283" s="55"/>
      <c r="L283" s="51"/>
    </row>
    <row r="284" spans="1:12" ht="15.75" hidden="1" thickBot="1">
      <c r="A284" s="49"/>
      <c r="B284" s="50"/>
      <c r="C284" s="51"/>
      <c r="D284" s="52"/>
      <c r="E284" s="57"/>
      <c r="F284" s="51"/>
      <c r="G284" s="53"/>
      <c r="H284" s="58"/>
      <c r="I284" s="51"/>
      <c r="J284" s="51"/>
      <c r="K284" s="55"/>
      <c r="L284" s="51"/>
    </row>
    <row r="285" spans="1:12" ht="15.75" hidden="1" thickBot="1">
      <c r="A285" s="49"/>
      <c r="B285" s="50"/>
      <c r="C285" s="51"/>
      <c r="D285" s="52"/>
      <c r="E285" s="57"/>
      <c r="F285" s="51"/>
      <c r="G285" s="53"/>
      <c r="H285" s="58"/>
      <c r="I285" s="51"/>
      <c r="J285" s="51"/>
      <c r="K285" s="55"/>
      <c r="L285" s="51"/>
    </row>
    <row r="286" spans="1:12" ht="15.75" hidden="1" thickBot="1">
      <c r="A286" s="49"/>
      <c r="B286" s="50"/>
      <c r="C286" s="51"/>
      <c r="D286" s="52"/>
      <c r="E286" s="57"/>
      <c r="F286" s="51"/>
      <c r="G286" s="53"/>
      <c r="H286" s="58"/>
      <c r="I286" s="51"/>
      <c r="J286" s="51"/>
      <c r="K286" s="55"/>
      <c r="L286" s="51"/>
    </row>
    <row r="287" spans="1:12" ht="15.75" hidden="1" thickBot="1">
      <c r="A287" s="49"/>
      <c r="B287" s="50"/>
      <c r="C287" s="51"/>
      <c r="D287" s="52"/>
      <c r="E287" s="57"/>
      <c r="F287" s="51"/>
      <c r="G287" s="53"/>
      <c r="H287" s="58"/>
      <c r="I287" s="51"/>
      <c r="J287" s="51"/>
      <c r="K287" s="55"/>
      <c r="L287" s="51"/>
    </row>
    <row r="288" spans="1:12" ht="15.75" hidden="1" thickBot="1">
      <c r="A288" s="49"/>
      <c r="B288" s="50"/>
      <c r="C288" s="51"/>
      <c r="D288" s="52"/>
      <c r="E288" s="57"/>
      <c r="F288" s="51"/>
      <c r="G288" s="53"/>
      <c r="H288" s="58"/>
      <c r="I288" s="51"/>
      <c r="J288" s="51"/>
      <c r="K288" s="55"/>
      <c r="L288" s="51"/>
    </row>
    <row r="289" spans="1:12" ht="15.75" hidden="1" thickBot="1">
      <c r="A289" s="49"/>
      <c r="B289" s="50"/>
      <c r="C289" s="51"/>
      <c r="D289" s="52"/>
      <c r="E289" s="57"/>
      <c r="F289" s="51"/>
      <c r="G289" s="53"/>
      <c r="H289" s="58"/>
      <c r="I289" s="51"/>
      <c r="J289" s="51"/>
      <c r="K289" s="55"/>
      <c r="L289" s="51"/>
    </row>
    <row r="290" spans="1:12" ht="15.75" hidden="1" thickBot="1">
      <c r="A290" s="49"/>
      <c r="B290" s="50"/>
      <c r="C290" s="51"/>
      <c r="D290" s="52"/>
      <c r="E290" s="57"/>
      <c r="F290" s="51"/>
      <c r="G290" s="53"/>
      <c r="H290" s="58"/>
      <c r="I290" s="51"/>
      <c r="J290" s="51"/>
      <c r="K290" s="55"/>
      <c r="L290" s="51"/>
    </row>
    <row r="291" spans="1:12" ht="15.75" hidden="1" thickBot="1">
      <c r="A291" s="49"/>
      <c r="B291" s="50"/>
      <c r="C291" s="51"/>
      <c r="D291" s="52"/>
      <c r="E291" s="57"/>
      <c r="F291" s="51"/>
      <c r="G291" s="53"/>
      <c r="H291" s="58"/>
      <c r="I291" s="51"/>
      <c r="J291" s="51"/>
      <c r="K291" s="55"/>
      <c r="L291" s="51"/>
    </row>
    <row r="292" spans="1:12" ht="15.75" hidden="1" thickBot="1">
      <c r="A292" s="49"/>
      <c r="B292" s="50"/>
      <c r="C292" s="51"/>
      <c r="D292" s="52"/>
      <c r="E292" s="57"/>
      <c r="F292" s="51"/>
      <c r="G292" s="53"/>
      <c r="H292" s="58"/>
      <c r="I292" s="51"/>
      <c r="J292" s="51"/>
      <c r="K292" s="55"/>
      <c r="L292" s="51"/>
    </row>
    <row r="293" spans="1:12" ht="15.75" hidden="1" thickBot="1">
      <c r="A293" s="49"/>
      <c r="B293" s="50"/>
      <c r="C293" s="51"/>
      <c r="D293" s="52"/>
      <c r="E293" s="57"/>
      <c r="F293" s="51"/>
      <c r="G293" s="53"/>
      <c r="H293" s="58"/>
      <c r="I293" s="51"/>
      <c r="J293" s="51"/>
      <c r="K293" s="55"/>
      <c r="L293" s="51"/>
    </row>
    <row r="294" spans="1:12" ht="15.75" hidden="1" thickBot="1">
      <c r="A294" s="49"/>
      <c r="B294" s="50"/>
      <c r="C294" s="51"/>
      <c r="D294" s="52"/>
      <c r="E294" s="57"/>
      <c r="F294" s="51"/>
      <c r="G294" s="53"/>
      <c r="H294" s="58"/>
      <c r="I294" s="51"/>
      <c r="J294" s="51"/>
      <c r="K294" s="55"/>
      <c r="L294" s="51"/>
    </row>
    <row r="295" spans="1:12" ht="15.75" hidden="1" thickBot="1">
      <c r="A295" s="49"/>
      <c r="B295" s="50"/>
      <c r="C295" s="51"/>
      <c r="D295" s="52"/>
      <c r="E295" s="57"/>
      <c r="F295" s="51"/>
      <c r="G295" s="53"/>
      <c r="H295" s="58"/>
      <c r="I295" s="51"/>
      <c r="J295" s="51"/>
      <c r="K295" s="55"/>
      <c r="L295" s="51"/>
    </row>
    <row r="296" spans="1:12" ht="15.75" hidden="1" thickBot="1">
      <c r="A296" s="49"/>
      <c r="B296" s="50"/>
      <c r="C296" s="51"/>
      <c r="D296" s="52"/>
      <c r="E296" s="57"/>
      <c r="F296" s="51"/>
      <c r="G296" s="53"/>
      <c r="H296" s="58"/>
      <c r="I296" s="51"/>
      <c r="J296" s="51"/>
      <c r="K296" s="55"/>
      <c r="L296" s="51"/>
    </row>
    <row r="297" spans="1:12" ht="15.75" hidden="1" thickBot="1">
      <c r="A297" s="49"/>
      <c r="B297" s="50"/>
      <c r="C297" s="51"/>
      <c r="D297" s="52"/>
      <c r="E297" s="57"/>
      <c r="F297" s="51"/>
      <c r="G297" s="53"/>
      <c r="H297" s="58"/>
      <c r="I297" s="51"/>
      <c r="J297" s="51"/>
      <c r="K297" s="55"/>
      <c r="L297" s="51"/>
    </row>
    <row r="298" spans="1:12" ht="15.75" hidden="1" thickBot="1">
      <c r="A298" s="49"/>
      <c r="B298" s="50"/>
      <c r="C298" s="51"/>
      <c r="D298" s="52"/>
      <c r="E298" s="57"/>
      <c r="F298" s="51"/>
      <c r="G298" s="53"/>
      <c r="H298" s="58"/>
      <c r="I298" s="51"/>
      <c r="J298" s="51"/>
      <c r="K298" s="55"/>
      <c r="L298" s="51"/>
    </row>
    <row r="299" spans="1:12" ht="15.75" hidden="1" thickBot="1">
      <c r="A299" s="49"/>
      <c r="B299" s="50"/>
      <c r="C299" s="51"/>
      <c r="D299" s="52"/>
      <c r="E299" s="57"/>
      <c r="F299" s="51"/>
      <c r="G299" s="53"/>
      <c r="H299" s="58"/>
      <c r="I299" s="51"/>
      <c r="J299" s="51"/>
      <c r="K299" s="55"/>
      <c r="L299" s="51"/>
    </row>
    <row r="300" spans="1:12" ht="15.75" hidden="1" thickBot="1">
      <c r="A300" s="49"/>
      <c r="B300" s="50"/>
      <c r="C300" s="51"/>
      <c r="D300" s="52"/>
      <c r="E300" s="57"/>
      <c r="F300" s="51"/>
      <c r="G300" s="53"/>
      <c r="H300" s="58"/>
      <c r="I300" s="51"/>
      <c r="J300" s="51"/>
      <c r="K300" s="55"/>
      <c r="L300" s="51"/>
    </row>
    <row r="301" spans="1:12" ht="15.75" hidden="1" thickBot="1">
      <c r="A301" s="49"/>
      <c r="B301" s="50"/>
      <c r="C301" s="51"/>
      <c r="D301" s="52"/>
      <c r="E301" s="57"/>
      <c r="F301" s="51"/>
      <c r="G301" s="53"/>
      <c r="H301" s="58"/>
      <c r="I301" s="51"/>
      <c r="J301" s="51"/>
      <c r="K301" s="55"/>
      <c r="L301" s="51"/>
    </row>
    <row r="302" spans="1:12" ht="15.75" hidden="1" thickBot="1">
      <c r="A302" s="49"/>
      <c r="B302" s="50"/>
      <c r="C302" s="51"/>
      <c r="D302" s="52"/>
      <c r="E302" s="57"/>
      <c r="F302" s="51"/>
      <c r="G302" s="53"/>
      <c r="H302" s="58"/>
      <c r="I302" s="51"/>
      <c r="J302" s="51"/>
      <c r="K302" s="55"/>
      <c r="L302" s="51"/>
    </row>
    <row r="303" spans="1:12" ht="15.75" hidden="1" thickBot="1">
      <c r="A303" s="49"/>
      <c r="B303" s="50"/>
      <c r="C303" s="51"/>
      <c r="D303" s="52"/>
      <c r="E303" s="57"/>
      <c r="F303" s="51"/>
      <c r="G303" s="53"/>
      <c r="H303" s="58"/>
      <c r="I303" s="51"/>
      <c r="J303" s="51"/>
      <c r="K303" s="55"/>
      <c r="L303" s="51"/>
    </row>
    <row r="304" spans="1:12" ht="15.75" hidden="1" thickBot="1">
      <c r="A304" s="49"/>
      <c r="B304" s="50"/>
      <c r="C304" s="51"/>
      <c r="D304" s="52"/>
      <c r="E304" s="57"/>
      <c r="F304" s="51"/>
      <c r="G304" s="53"/>
      <c r="H304" s="58"/>
      <c r="I304" s="51"/>
      <c r="J304" s="51"/>
      <c r="K304" s="55"/>
      <c r="L304" s="51"/>
    </row>
    <row r="305" spans="1:12" ht="15.75" hidden="1" thickBot="1">
      <c r="A305" s="49"/>
      <c r="B305" s="50"/>
      <c r="C305" s="51"/>
      <c r="D305" s="52"/>
      <c r="E305" s="57"/>
      <c r="F305" s="51"/>
      <c r="G305" s="53"/>
      <c r="H305" s="58"/>
      <c r="I305" s="51"/>
      <c r="J305" s="51"/>
      <c r="K305" s="55"/>
      <c r="L305" s="51"/>
    </row>
    <row r="306" spans="1:12" ht="15.75" hidden="1" thickBot="1">
      <c r="A306" s="49"/>
      <c r="B306" s="50"/>
      <c r="C306" s="51"/>
      <c r="D306" s="52"/>
      <c r="E306" s="57"/>
      <c r="F306" s="51"/>
      <c r="G306" s="53"/>
      <c r="H306" s="58"/>
      <c r="I306" s="51"/>
      <c r="J306" s="51"/>
      <c r="K306" s="55"/>
      <c r="L306" s="51"/>
    </row>
    <row r="307" spans="1:12" ht="15.75" hidden="1" thickBot="1">
      <c r="A307" s="49"/>
      <c r="B307" s="50"/>
      <c r="C307" s="51"/>
      <c r="D307" s="52"/>
      <c r="E307" s="57"/>
      <c r="F307" s="51"/>
      <c r="G307" s="53"/>
      <c r="H307" s="58"/>
      <c r="I307" s="51"/>
      <c r="J307" s="51"/>
      <c r="K307" s="55"/>
      <c r="L307" s="51"/>
    </row>
    <row r="308" spans="1:12" ht="15.75" hidden="1" thickBot="1">
      <c r="A308" s="49"/>
      <c r="B308" s="50"/>
      <c r="C308" s="51"/>
      <c r="D308" s="52"/>
      <c r="E308" s="57"/>
      <c r="F308" s="51"/>
      <c r="G308" s="53"/>
      <c r="H308" s="58"/>
      <c r="I308" s="51"/>
      <c r="J308" s="51"/>
      <c r="K308" s="55"/>
      <c r="L308" s="51"/>
    </row>
    <row r="309" spans="1:12" ht="15.75" hidden="1" thickBot="1">
      <c r="A309" s="49"/>
      <c r="B309" s="50"/>
      <c r="C309" s="51"/>
      <c r="D309" s="52"/>
      <c r="E309" s="57"/>
      <c r="F309" s="51"/>
      <c r="G309" s="53"/>
      <c r="H309" s="58"/>
      <c r="I309" s="51"/>
      <c r="J309" s="51"/>
      <c r="K309" s="55"/>
      <c r="L309" s="51"/>
    </row>
    <row r="310" spans="1:12" ht="15.75" hidden="1" thickBot="1">
      <c r="A310" s="49"/>
      <c r="B310" s="50"/>
      <c r="C310" s="51"/>
      <c r="D310" s="52"/>
      <c r="E310" s="57"/>
      <c r="F310" s="51"/>
      <c r="G310" s="53"/>
      <c r="H310" s="58"/>
      <c r="I310" s="51"/>
      <c r="J310" s="51"/>
      <c r="K310" s="55"/>
      <c r="L310" s="51"/>
    </row>
    <row r="311" spans="1:12" ht="15.75" hidden="1" thickBot="1">
      <c r="A311" s="49"/>
      <c r="B311" s="50"/>
      <c r="C311" s="51"/>
      <c r="D311" s="52"/>
      <c r="E311" s="57"/>
      <c r="F311" s="51"/>
      <c r="G311" s="53"/>
      <c r="H311" s="58"/>
      <c r="I311" s="51"/>
      <c r="J311" s="51"/>
      <c r="K311" s="55"/>
      <c r="L311" s="51"/>
    </row>
  </sheetData>
  <mergeCells count="13">
    <mergeCell ref="A14:A15"/>
    <mergeCell ref="B14:B15"/>
    <mergeCell ref="C14:F14"/>
    <mergeCell ref="H14:L14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27"/>
  <sheetViews>
    <sheetView showGridLines="0" zoomScaleNormal="100" workbookViewId="0">
      <pane ySplit="5" topLeftCell="A6" activePane="bottomLeft" state="frozen"/>
      <selection pane="bottomLeft" activeCell="H31" sqref="H31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1442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>
      <c r="A10" s="187" t="s">
        <v>1443</v>
      </c>
      <c r="B10" s="187" t="s">
        <v>1444</v>
      </c>
      <c r="C10" s="188">
        <f>49499*2</f>
        <v>98998</v>
      </c>
      <c r="D10" s="189">
        <v>0</v>
      </c>
      <c r="E10" s="189">
        <v>0</v>
      </c>
      <c r="F10" s="15">
        <f t="shared" ref="F10:F16" si="0">C10</f>
        <v>98998</v>
      </c>
      <c r="G10" s="136"/>
      <c r="H10" s="189">
        <v>32999.333333333336</v>
      </c>
      <c r="I10" s="189">
        <v>16499.666666666668</v>
      </c>
      <c r="J10" s="189">
        <v>131997.33333333334</v>
      </c>
      <c r="K10" s="189">
        <v>0</v>
      </c>
      <c r="L10" s="189">
        <f t="shared" ref="L10:L16" si="1">H10+I10+J10+K10</f>
        <v>181496.33333333334</v>
      </c>
    </row>
    <row r="11" spans="1:12">
      <c r="A11" s="133" t="s">
        <v>1445</v>
      </c>
      <c r="B11" s="133" t="s">
        <v>1446</v>
      </c>
      <c r="C11" s="134">
        <f>24208.68*2</f>
        <v>48417.36</v>
      </c>
      <c r="D11" s="135">
        <v>0</v>
      </c>
      <c r="E11" s="135">
        <v>0</v>
      </c>
      <c r="F11" s="12">
        <f t="shared" si="0"/>
        <v>48417.36</v>
      </c>
      <c r="G11" s="136"/>
      <c r="H11" s="137">
        <v>16139.12</v>
      </c>
      <c r="I11" s="12">
        <v>8069.56</v>
      </c>
      <c r="J11" s="12">
        <v>64556.480000000003</v>
      </c>
      <c r="K11" s="135">
        <v>0</v>
      </c>
      <c r="L11" s="135">
        <f t="shared" si="1"/>
        <v>88765.16</v>
      </c>
    </row>
    <row r="12" spans="1:12">
      <c r="A12" s="133" t="s">
        <v>1447</v>
      </c>
      <c r="B12" s="133" t="s">
        <v>1448</v>
      </c>
      <c r="C12" s="134">
        <f>24208.68*2</f>
        <v>48417.36</v>
      </c>
      <c r="D12" s="135">
        <v>0</v>
      </c>
      <c r="E12" s="135">
        <v>0</v>
      </c>
      <c r="F12" s="12">
        <f t="shared" si="0"/>
        <v>48417.36</v>
      </c>
      <c r="G12" s="136"/>
      <c r="H12" s="137">
        <v>16139.12</v>
      </c>
      <c r="I12" s="12">
        <v>8069.56</v>
      </c>
      <c r="J12" s="12">
        <v>64556.480000000003</v>
      </c>
      <c r="K12" s="135">
        <v>0</v>
      </c>
      <c r="L12" s="135">
        <f t="shared" si="1"/>
        <v>88765.16</v>
      </c>
    </row>
    <row r="13" spans="1:12">
      <c r="A13" s="133" t="s">
        <v>1449</v>
      </c>
      <c r="B13" s="133" t="s">
        <v>1450</v>
      </c>
      <c r="C13" s="134">
        <f>16111.92*2</f>
        <v>32223.84</v>
      </c>
      <c r="D13" s="135">
        <v>0</v>
      </c>
      <c r="E13" s="135">
        <v>0</v>
      </c>
      <c r="F13" s="12">
        <f t="shared" si="0"/>
        <v>32223.84</v>
      </c>
      <c r="G13" s="136"/>
      <c r="H13" s="137">
        <v>10741.279999999999</v>
      </c>
      <c r="I13" s="12">
        <v>5370.6399999999994</v>
      </c>
      <c r="J13" s="12">
        <v>42965.119999999995</v>
      </c>
      <c r="K13" s="135">
        <v>0</v>
      </c>
      <c r="L13" s="135">
        <f t="shared" si="1"/>
        <v>59077.039999999994</v>
      </c>
    </row>
    <row r="14" spans="1:12">
      <c r="A14" s="133" t="s">
        <v>1451</v>
      </c>
      <c r="B14" s="133" t="s">
        <v>1452</v>
      </c>
      <c r="C14" s="134">
        <f>16111.92*2</f>
        <v>32223.84</v>
      </c>
      <c r="D14" s="135">
        <v>0</v>
      </c>
      <c r="E14" s="135">
        <v>0</v>
      </c>
      <c r="F14" s="12">
        <f t="shared" si="0"/>
        <v>32223.84</v>
      </c>
      <c r="G14" s="136"/>
      <c r="H14" s="137">
        <v>10741.279999999999</v>
      </c>
      <c r="I14" s="12">
        <v>5370.6399999999994</v>
      </c>
      <c r="J14" s="12">
        <v>42965.119999999995</v>
      </c>
      <c r="K14" s="135">
        <v>0</v>
      </c>
      <c r="L14" s="135">
        <f t="shared" si="1"/>
        <v>59077.039999999994</v>
      </c>
    </row>
    <row r="15" spans="1:12">
      <c r="A15" s="138" t="s">
        <v>1453</v>
      </c>
      <c r="B15" s="133" t="s">
        <v>483</v>
      </c>
      <c r="C15" s="134">
        <v>26116</v>
      </c>
      <c r="D15" s="135">
        <v>0</v>
      </c>
      <c r="E15" s="135">
        <v>0</v>
      </c>
      <c r="F15" s="12">
        <f t="shared" si="0"/>
        <v>26116</v>
      </c>
      <c r="G15" s="136"/>
      <c r="H15" s="137">
        <v>8705.3333333333321</v>
      </c>
      <c r="I15" s="12">
        <v>4352.6666666666661</v>
      </c>
      <c r="J15" s="12">
        <v>34821.333333333328</v>
      </c>
      <c r="K15" s="135">
        <v>0</v>
      </c>
      <c r="L15" s="135">
        <f t="shared" si="1"/>
        <v>47879.333333333328</v>
      </c>
    </row>
    <row r="16" spans="1:12">
      <c r="A16" s="133" t="s">
        <v>1454</v>
      </c>
      <c r="B16" s="133" t="s">
        <v>483</v>
      </c>
      <c r="C16" s="134">
        <f>11924.82*2</f>
        <v>23849.64</v>
      </c>
      <c r="D16" s="135">
        <v>0</v>
      </c>
      <c r="E16" s="135">
        <v>0</v>
      </c>
      <c r="F16" s="12">
        <f t="shared" si="0"/>
        <v>23849.64</v>
      </c>
      <c r="G16" s="136"/>
      <c r="H16" s="137">
        <v>7949.8799999999992</v>
      </c>
      <c r="I16" s="12">
        <v>3974.9399999999996</v>
      </c>
      <c r="J16" s="12">
        <v>31799.519999999997</v>
      </c>
      <c r="K16" s="135">
        <v>0</v>
      </c>
      <c r="L16" s="135">
        <f t="shared" si="1"/>
        <v>43724.34</v>
      </c>
    </row>
    <row r="17" spans="1:12" ht="15.75">
      <c r="A17" s="2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30" t="s">
        <v>43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>
      <c r="A19" s="217" t="s">
        <v>0</v>
      </c>
      <c r="B19" s="217" t="s">
        <v>3</v>
      </c>
      <c r="C19" s="218" t="s">
        <v>4</v>
      </c>
      <c r="D19" s="218"/>
      <c r="E19" s="218"/>
      <c r="F19" s="218"/>
      <c r="H19" s="218" t="s">
        <v>5</v>
      </c>
      <c r="I19" s="218"/>
      <c r="J19" s="218"/>
      <c r="K19" s="218"/>
      <c r="L19" s="218"/>
    </row>
    <row r="20" spans="1:12" ht="22.5">
      <c r="A20" s="217"/>
      <c r="B20" s="217"/>
      <c r="C20" s="152" t="s">
        <v>6</v>
      </c>
      <c r="D20" s="152" t="s">
        <v>7</v>
      </c>
      <c r="E20" s="152" t="s">
        <v>8</v>
      </c>
      <c r="F20" s="152" t="s">
        <v>9</v>
      </c>
      <c r="H20" s="151" t="s">
        <v>10</v>
      </c>
      <c r="I20" s="151" t="s">
        <v>11</v>
      </c>
      <c r="J20" s="152" t="s">
        <v>12</v>
      </c>
      <c r="K20" s="151" t="s">
        <v>20</v>
      </c>
      <c r="L20" s="152" t="s">
        <v>9</v>
      </c>
    </row>
    <row r="21" spans="1:12" s="33" customFormat="1">
      <c r="A21" s="187" t="s">
        <v>1455</v>
      </c>
      <c r="B21" s="187" t="s">
        <v>1456</v>
      </c>
      <c r="C21" s="190">
        <v>20636.64</v>
      </c>
      <c r="D21" s="191"/>
      <c r="E21" s="192">
        <v>975</v>
      </c>
      <c r="F21" s="162">
        <f>C21+D21</f>
        <v>20636.64</v>
      </c>
      <c r="G21" s="142"/>
      <c r="H21" s="192">
        <v>6878.88</v>
      </c>
      <c r="I21" s="192">
        <v>3439.44</v>
      </c>
      <c r="J21" s="192">
        <v>34394.400000000001</v>
      </c>
      <c r="K21" s="192"/>
      <c r="L21" s="157">
        <f>H21+I21+J21+K21</f>
        <v>44712.72</v>
      </c>
    </row>
    <row r="22" spans="1:12" s="33" customFormat="1">
      <c r="A22" s="133" t="s">
        <v>1457</v>
      </c>
      <c r="B22" s="133" t="s">
        <v>1458</v>
      </c>
      <c r="C22" s="139">
        <v>17176.2</v>
      </c>
      <c r="D22" s="140"/>
      <c r="E22" s="141">
        <v>975</v>
      </c>
      <c r="F22" s="68">
        <f t="shared" ref="F22:F27" si="2">C22+D22</f>
        <v>17176.2</v>
      </c>
      <c r="G22" s="142"/>
      <c r="H22" s="141">
        <v>5725.4000000000005</v>
      </c>
      <c r="I22" s="141">
        <v>2862.7</v>
      </c>
      <c r="J22" s="141">
        <v>28627</v>
      </c>
      <c r="K22" s="141"/>
      <c r="L22" s="63">
        <f t="shared" ref="L22:L27" si="3">H22+I22+J22+K22</f>
        <v>37215.1</v>
      </c>
    </row>
    <row r="23" spans="1:12" s="33" customFormat="1">
      <c r="A23" s="133" t="s">
        <v>1459</v>
      </c>
      <c r="B23" s="133" t="s">
        <v>1458</v>
      </c>
      <c r="C23" s="139">
        <v>16219</v>
      </c>
      <c r="D23" s="140"/>
      <c r="E23" s="141">
        <v>975</v>
      </c>
      <c r="F23" s="68">
        <f t="shared" si="2"/>
        <v>16219</v>
      </c>
      <c r="G23" s="142"/>
      <c r="H23" s="141">
        <v>5406.3866666666663</v>
      </c>
      <c r="I23" s="141">
        <v>2703.19</v>
      </c>
      <c r="J23" s="141">
        <v>27031.93</v>
      </c>
      <c r="K23" s="141"/>
      <c r="L23" s="63">
        <f t="shared" si="3"/>
        <v>35141.506666666668</v>
      </c>
    </row>
    <row r="24" spans="1:12" s="33" customFormat="1">
      <c r="A24" s="133" t="s">
        <v>1460</v>
      </c>
      <c r="B24" s="133" t="s">
        <v>1458</v>
      </c>
      <c r="C24" s="139">
        <v>14882.8</v>
      </c>
      <c r="D24" s="140"/>
      <c r="E24" s="141">
        <v>975</v>
      </c>
      <c r="F24" s="68">
        <f t="shared" si="2"/>
        <v>14882.8</v>
      </c>
      <c r="G24" s="142"/>
      <c r="H24" s="141">
        <v>4960.9333333333334</v>
      </c>
      <c r="I24" s="141">
        <v>2480.4699999999998</v>
      </c>
      <c r="J24" s="141">
        <v>24804.67</v>
      </c>
      <c r="K24" s="141"/>
      <c r="L24" s="63">
        <f t="shared" si="3"/>
        <v>32246.073333333334</v>
      </c>
    </row>
    <row r="25" spans="1:12" s="33" customFormat="1">
      <c r="A25" s="133" t="s">
        <v>1461</v>
      </c>
      <c r="B25" s="133" t="s">
        <v>1458</v>
      </c>
      <c r="C25" s="139">
        <v>14689.19</v>
      </c>
      <c r="D25" s="140"/>
      <c r="E25" s="141">
        <v>975</v>
      </c>
      <c r="F25" s="68">
        <f t="shared" si="2"/>
        <v>14689.19</v>
      </c>
      <c r="G25" s="142"/>
      <c r="H25" s="141">
        <v>4896.3933333333334</v>
      </c>
      <c r="I25" s="141">
        <v>2448.1999999999998</v>
      </c>
      <c r="J25" s="141">
        <v>24481.97</v>
      </c>
      <c r="K25" s="141"/>
      <c r="L25" s="63">
        <f t="shared" si="3"/>
        <v>31826.563333333335</v>
      </c>
    </row>
    <row r="26" spans="1:12" s="33" customFormat="1">
      <c r="A26" s="133" t="s">
        <v>1462</v>
      </c>
      <c r="B26" s="133" t="s">
        <v>1458</v>
      </c>
      <c r="C26" s="139">
        <v>12525.3</v>
      </c>
      <c r="D26" s="140"/>
      <c r="E26" s="141">
        <v>975</v>
      </c>
      <c r="F26" s="68">
        <f t="shared" si="2"/>
        <v>12525.3</v>
      </c>
      <c r="G26" s="142"/>
      <c r="H26" s="141">
        <v>4300.3533333333335</v>
      </c>
      <c r="I26" s="141">
        <v>2150.1799999999998</v>
      </c>
      <c r="J26" s="141">
        <f>+C26/30*50</f>
        <v>20875.5</v>
      </c>
      <c r="K26" s="141"/>
      <c r="L26" s="63">
        <f t="shared" si="3"/>
        <v>27326.033333333333</v>
      </c>
    </row>
    <row r="27" spans="1:12" s="33" customFormat="1">
      <c r="A27" s="133" t="s">
        <v>1463</v>
      </c>
      <c r="B27" s="133" t="s">
        <v>894</v>
      </c>
      <c r="C27" s="139">
        <v>9121.2999999999993</v>
      </c>
      <c r="D27" s="140"/>
      <c r="E27" s="141">
        <v>975</v>
      </c>
      <c r="F27" s="68">
        <f t="shared" si="2"/>
        <v>9121.2999999999993</v>
      </c>
      <c r="G27" s="142"/>
      <c r="H27" s="141">
        <v>3040.4333333333329</v>
      </c>
      <c r="I27" s="141">
        <v>1520.22</v>
      </c>
      <c r="J27" s="141">
        <v>15202.17</v>
      </c>
      <c r="K27" s="141"/>
      <c r="L27" s="63">
        <f t="shared" si="3"/>
        <v>19762.823333333334</v>
      </c>
    </row>
  </sheetData>
  <mergeCells count="13">
    <mergeCell ref="A19:A20"/>
    <mergeCell ref="B19:B20"/>
    <mergeCell ref="C19:F19"/>
    <mergeCell ref="H19:L19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23"/>
  <sheetViews>
    <sheetView showGridLines="0" zoomScaleNormal="100" workbookViewId="0">
      <pane ySplit="5" topLeftCell="A6" activePane="bottomLeft" state="frozen"/>
      <selection pane="bottomLeft" activeCell="K31" sqref="K31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1464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93" t="s">
        <v>478</v>
      </c>
      <c r="B10" s="193" t="s">
        <v>1465</v>
      </c>
      <c r="C10" s="184">
        <v>79462</v>
      </c>
      <c r="D10" s="161">
        <v>0</v>
      </c>
      <c r="E10" s="161">
        <v>0</v>
      </c>
      <c r="F10" s="184">
        <f>C10+D10+E10</f>
        <v>79462</v>
      </c>
      <c r="G10" s="39"/>
      <c r="H10" s="184">
        <f>(C10/30)*10</f>
        <v>26487.333333333332</v>
      </c>
      <c r="I10" s="184">
        <f>(C10/30)*5</f>
        <v>13243.666666666666</v>
      </c>
      <c r="J10" s="184">
        <f>+C10/30*40</f>
        <v>105949.33333333333</v>
      </c>
      <c r="K10" s="184">
        <v>0</v>
      </c>
      <c r="L10" s="184">
        <f>H10+I10+J10</f>
        <v>145680.33333333331</v>
      </c>
    </row>
    <row r="11" spans="1:14">
      <c r="A11" s="143" t="s">
        <v>1340</v>
      </c>
      <c r="B11" s="143" t="s">
        <v>866</v>
      </c>
      <c r="C11" s="123">
        <v>40972</v>
      </c>
      <c r="D11" s="67">
        <v>0</v>
      </c>
      <c r="E11" s="67">
        <v>0</v>
      </c>
      <c r="F11" s="123">
        <f t="shared" ref="F11:F13" si="0">C11+D11+E11</f>
        <v>40972</v>
      </c>
      <c r="G11" s="39"/>
      <c r="H11" s="123">
        <f t="shared" ref="H11:H13" si="1">(C11/30)*10</f>
        <v>13657.333333333334</v>
      </c>
      <c r="I11" s="123">
        <f t="shared" ref="I11:I13" si="2">(C11/30)*5</f>
        <v>6828.666666666667</v>
      </c>
      <c r="J11" s="123">
        <f t="shared" ref="J11:J13" si="3">+C11/30*40</f>
        <v>54629.333333333336</v>
      </c>
      <c r="K11" s="123">
        <v>0</v>
      </c>
      <c r="L11" s="123">
        <f t="shared" ref="L11:L13" si="4">H11+I11+J11</f>
        <v>75115.333333333343</v>
      </c>
      <c r="M11" s="23"/>
      <c r="N11" s="23"/>
    </row>
    <row r="12" spans="1:14">
      <c r="A12" s="143" t="s">
        <v>484</v>
      </c>
      <c r="B12" s="143" t="s">
        <v>26</v>
      </c>
      <c r="C12" s="123">
        <v>24328</v>
      </c>
      <c r="D12" s="67">
        <v>0</v>
      </c>
      <c r="E12" s="67">
        <v>0</v>
      </c>
      <c r="F12" s="123">
        <f t="shared" si="0"/>
        <v>24328</v>
      </c>
      <c r="G12" s="39"/>
      <c r="H12" s="123">
        <f t="shared" si="1"/>
        <v>8109.333333333333</v>
      </c>
      <c r="I12" s="123">
        <f t="shared" si="2"/>
        <v>4054.6666666666665</v>
      </c>
      <c r="J12" s="123">
        <f t="shared" si="3"/>
        <v>32437.333333333332</v>
      </c>
      <c r="K12" s="123">
        <v>0</v>
      </c>
      <c r="L12" s="123">
        <f t="shared" si="4"/>
        <v>44601.333333333328</v>
      </c>
      <c r="M12" s="23"/>
      <c r="N12" s="23"/>
    </row>
    <row r="13" spans="1:14">
      <c r="A13" s="143" t="s">
        <v>1466</v>
      </c>
      <c r="B13" s="143" t="s">
        <v>1467</v>
      </c>
      <c r="C13" s="123">
        <v>24328</v>
      </c>
      <c r="D13" s="67">
        <v>0</v>
      </c>
      <c r="E13" s="67">
        <v>0</v>
      </c>
      <c r="F13" s="123">
        <f t="shared" si="0"/>
        <v>24328</v>
      </c>
      <c r="G13" s="39"/>
      <c r="H13" s="123">
        <f t="shared" si="1"/>
        <v>8109.333333333333</v>
      </c>
      <c r="I13" s="123">
        <f t="shared" si="2"/>
        <v>4054.6666666666665</v>
      </c>
      <c r="J13" s="123">
        <f t="shared" si="3"/>
        <v>32437.333333333332</v>
      </c>
      <c r="K13" s="123">
        <v>0</v>
      </c>
      <c r="L13" s="123">
        <f t="shared" si="4"/>
        <v>44601.333333333328</v>
      </c>
      <c r="M13" s="23"/>
      <c r="N13" s="23"/>
    </row>
    <row r="14" spans="1:14" ht="15.75">
      <c r="A14" s="2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 ht="15.75">
      <c r="A15" s="30" t="s">
        <v>43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4">
      <c r="A16" s="217" t="s">
        <v>0</v>
      </c>
      <c r="B16" s="217" t="s">
        <v>3</v>
      </c>
      <c r="C16" s="218" t="s">
        <v>4</v>
      </c>
      <c r="D16" s="218"/>
      <c r="E16" s="218"/>
      <c r="F16" s="218"/>
      <c r="H16" s="218" t="s">
        <v>5</v>
      </c>
      <c r="I16" s="218"/>
      <c r="J16" s="218"/>
      <c r="K16" s="218"/>
      <c r="L16" s="218"/>
    </row>
    <row r="17" spans="1:13" ht="22.5">
      <c r="A17" s="217"/>
      <c r="B17" s="217"/>
      <c r="C17" s="152" t="s">
        <v>6</v>
      </c>
      <c r="D17" s="152" t="s">
        <v>7</v>
      </c>
      <c r="E17" s="152" t="s">
        <v>8</v>
      </c>
      <c r="F17" s="152" t="s">
        <v>9</v>
      </c>
      <c r="H17" s="151" t="s">
        <v>10</v>
      </c>
      <c r="I17" s="151" t="s">
        <v>11</v>
      </c>
      <c r="J17" s="152" t="s">
        <v>12</v>
      </c>
      <c r="K17" s="151" t="s">
        <v>20</v>
      </c>
      <c r="L17" s="152" t="s">
        <v>9</v>
      </c>
    </row>
    <row r="18" spans="1:13" s="33" customFormat="1">
      <c r="A18" s="193" t="s">
        <v>476</v>
      </c>
      <c r="B18" s="193" t="s">
        <v>30</v>
      </c>
      <c r="C18" s="184">
        <v>17258</v>
      </c>
      <c r="D18" s="161">
        <v>0</v>
      </c>
      <c r="E18" s="161">
        <v>0</v>
      </c>
      <c r="F18" s="184">
        <f>C18+D18</f>
        <v>17258</v>
      </c>
      <c r="G18" s="39"/>
      <c r="H18" s="184">
        <f t="shared" ref="H18:H23" si="5">(C18/30)*10</f>
        <v>5752.6666666666661</v>
      </c>
      <c r="I18" s="184">
        <f t="shared" ref="I18:I23" si="6">(C18/30)*5</f>
        <v>2876.333333333333</v>
      </c>
      <c r="J18" s="184">
        <f>+C18/30*50</f>
        <v>28763.333333333332</v>
      </c>
      <c r="K18" s="184">
        <v>0</v>
      </c>
      <c r="L18" s="184">
        <f t="shared" ref="L18:L23" si="7">H18+I18+J18</f>
        <v>37392.333333333328</v>
      </c>
    </row>
    <row r="19" spans="1:13">
      <c r="A19" s="143" t="s">
        <v>1468</v>
      </c>
      <c r="B19" s="143" t="s">
        <v>457</v>
      </c>
      <c r="C19" s="123">
        <v>12588</v>
      </c>
      <c r="D19" s="67">
        <v>0</v>
      </c>
      <c r="E19" s="67">
        <v>0</v>
      </c>
      <c r="F19" s="123">
        <f t="shared" ref="F19:F23" si="8">C19+D19</f>
        <v>12588</v>
      </c>
      <c r="G19" s="32"/>
      <c r="H19" s="123">
        <f t="shared" si="5"/>
        <v>4196</v>
      </c>
      <c r="I19" s="123">
        <f t="shared" si="6"/>
        <v>2098</v>
      </c>
      <c r="J19" s="123">
        <f t="shared" ref="J19:J23" si="9">+C19/30*50</f>
        <v>20980</v>
      </c>
      <c r="K19" s="123">
        <v>0</v>
      </c>
      <c r="L19" s="123">
        <f t="shared" si="7"/>
        <v>27274</v>
      </c>
      <c r="M19" s="33"/>
    </row>
    <row r="20" spans="1:13">
      <c r="A20" s="143" t="s">
        <v>1469</v>
      </c>
      <c r="B20" s="143" t="s">
        <v>58</v>
      </c>
      <c r="C20" s="123">
        <v>12316.8</v>
      </c>
      <c r="D20" s="67">
        <v>0</v>
      </c>
      <c r="E20" s="67">
        <v>0</v>
      </c>
      <c r="F20" s="123">
        <f t="shared" si="8"/>
        <v>12316.8</v>
      </c>
      <c r="G20" s="32"/>
      <c r="H20" s="123">
        <f t="shared" si="5"/>
        <v>4105.6000000000004</v>
      </c>
      <c r="I20" s="123">
        <f t="shared" si="6"/>
        <v>2052.8000000000002</v>
      </c>
      <c r="J20" s="123">
        <f t="shared" si="9"/>
        <v>20528</v>
      </c>
      <c r="K20" s="123">
        <v>0</v>
      </c>
      <c r="L20" s="123">
        <f t="shared" si="7"/>
        <v>26686.400000000001</v>
      </c>
      <c r="M20" s="33"/>
    </row>
    <row r="21" spans="1:13">
      <c r="A21" s="143" t="s">
        <v>1470</v>
      </c>
      <c r="B21" s="143" t="s">
        <v>62</v>
      </c>
      <c r="C21" s="123">
        <v>11482</v>
      </c>
      <c r="D21" s="67">
        <v>0</v>
      </c>
      <c r="E21" s="67">
        <v>0</v>
      </c>
      <c r="F21" s="123">
        <f t="shared" si="8"/>
        <v>11482</v>
      </c>
      <c r="G21" s="32"/>
      <c r="H21" s="123">
        <f t="shared" si="5"/>
        <v>3827.3333333333335</v>
      </c>
      <c r="I21" s="123">
        <f t="shared" si="6"/>
        <v>1913.6666666666667</v>
      </c>
      <c r="J21" s="123">
        <f t="shared" si="9"/>
        <v>19136.666666666668</v>
      </c>
      <c r="K21" s="123">
        <v>0</v>
      </c>
      <c r="L21" s="123">
        <f t="shared" si="7"/>
        <v>24877.666666666668</v>
      </c>
      <c r="M21" s="33"/>
    </row>
    <row r="22" spans="1:13">
      <c r="A22" s="143" t="s">
        <v>1471</v>
      </c>
      <c r="B22" s="143" t="s">
        <v>35</v>
      </c>
      <c r="C22" s="123">
        <v>10761.3</v>
      </c>
      <c r="D22" s="67">
        <v>0</v>
      </c>
      <c r="E22" s="67">
        <v>0</v>
      </c>
      <c r="F22" s="123">
        <f t="shared" si="8"/>
        <v>10761.3</v>
      </c>
      <c r="G22" s="32"/>
      <c r="H22" s="123">
        <f t="shared" si="5"/>
        <v>3587.1</v>
      </c>
      <c r="I22" s="123">
        <f t="shared" si="6"/>
        <v>1793.55</v>
      </c>
      <c r="J22" s="123">
        <f t="shared" si="9"/>
        <v>17935.5</v>
      </c>
      <c r="K22" s="123">
        <v>0</v>
      </c>
      <c r="L22" s="123">
        <f t="shared" si="7"/>
        <v>23316.15</v>
      </c>
      <c r="M22" s="33"/>
    </row>
    <row r="23" spans="1:13">
      <c r="A23" s="143" t="s">
        <v>1472</v>
      </c>
      <c r="B23" s="143" t="s">
        <v>1473</v>
      </c>
      <c r="C23" s="123">
        <v>6726.9</v>
      </c>
      <c r="D23" s="67">
        <v>0</v>
      </c>
      <c r="E23" s="67">
        <v>0</v>
      </c>
      <c r="F23" s="123">
        <f t="shared" si="8"/>
        <v>6726.9</v>
      </c>
      <c r="G23" s="32"/>
      <c r="H23" s="123">
        <f t="shared" si="5"/>
        <v>2242.2999999999997</v>
      </c>
      <c r="I23" s="123">
        <f t="shared" si="6"/>
        <v>1121.1499999999999</v>
      </c>
      <c r="J23" s="123">
        <f t="shared" si="9"/>
        <v>11211.5</v>
      </c>
      <c r="K23" s="123">
        <v>0</v>
      </c>
      <c r="L23" s="123">
        <f t="shared" si="7"/>
        <v>14574.95</v>
      </c>
      <c r="M23" s="33"/>
    </row>
  </sheetData>
  <mergeCells count="13">
    <mergeCell ref="A16:A17"/>
    <mergeCell ref="B16:B17"/>
    <mergeCell ref="C16:F16"/>
    <mergeCell ref="H16:L16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1209"/>
  <sheetViews>
    <sheetView showGridLines="0" zoomScaleNormal="100" workbookViewId="0">
      <pane ySplit="4" topLeftCell="A5" activePane="bottomLeft" state="frozen"/>
      <selection pane="bottomLeft" activeCell="B1190" sqref="B1190"/>
    </sheetView>
  </sheetViews>
  <sheetFormatPr baseColWidth="10" defaultRowHeight="15"/>
  <cols>
    <col min="1" max="1" width="20.85546875" customWidth="1"/>
    <col min="2" max="2" width="42.140625" bestFit="1" customWidth="1"/>
    <col min="4" max="4" width="15" customWidth="1"/>
    <col min="7" max="7" width="1.7109375" customWidth="1"/>
  </cols>
  <sheetData>
    <row r="1" spans="1:12" ht="15.75">
      <c r="A1" s="216" t="s">
        <v>1474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.75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7" spans="1:12" ht="15.75">
      <c r="A7" s="1" t="s">
        <v>2</v>
      </c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G8" s="195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G9" s="195"/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>
      <c r="A10" s="13" t="s">
        <v>1475</v>
      </c>
      <c r="B10" s="164" t="s">
        <v>1476</v>
      </c>
      <c r="C10" s="157">
        <v>5075</v>
      </c>
      <c r="D10" s="157">
        <v>19733</v>
      </c>
      <c r="E10" s="194">
        <v>985</v>
      </c>
      <c r="F10" s="157">
        <f>SUM(C10:E10)</f>
        <v>25793</v>
      </c>
      <c r="G10" s="145"/>
      <c r="H10" s="194">
        <f>+ROUND(($C10/30)*10,2)</f>
        <v>1691.67</v>
      </c>
      <c r="I10" s="194">
        <v>0</v>
      </c>
      <c r="J10" s="194">
        <f>+ROUND((($C10+$D10)/30)*40,2)</f>
        <v>33077.33</v>
      </c>
      <c r="K10" s="194">
        <v>0</v>
      </c>
      <c r="L10" s="157">
        <f t="shared" ref="L10:L26" si="0">SUM(H10:K10)</f>
        <v>34769</v>
      </c>
    </row>
    <row r="11" spans="1:12">
      <c r="A11" s="9" t="s">
        <v>1477</v>
      </c>
      <c r="B11" s="82" t="s">
        <v>1478</v>
      </c>
      <c r="C11" s="63">
        <v>5651.86</v>
      </c>
      <c r="D11" s="63">
        <v>54348.14</v>
      </c>
      <c r="E11" s="144">
        <v>985</v>
      </c>
      <c r="F11" s="63">
        <f>SUM(C11:E11)</f>
        <v>60985</v>
      </c>
      <c r="G11" s="145"/>
      <c r="H11" s="144">
        <f t="shared" ref="H11:H26" si="1">+ROUND(($C11/30)*10,2)</f>
        <v>1883.95</v>
      </c>
      <c r="I11" s="144">
        <v>0</v>
      </c>
      <c r="J11" s="144">
        <f t="shared" ref="J11:J26" si="2">+ROUND((($C11+$D11)/30)*40,2)</f>
        <v>80000</v>
      </c>
      <c r="K11" s="144">
        <v>0</v>
      </c>
      <c r="L11" s="63">
        <f t="shared" si="0"/>
        <v>81883.95</v>
      </c>
    </row>
    <row r="12" spans="1:12">
      <c r="A12" s="9" t="s">
        <v>1479</v>
      </c>
      <c r="B12" s="82" t="s">
        <v>1480</v>
      </c>
      <c r="C12" s="63">
        <v>9689.4</v>
      </c>
      <c r="D12" s="63">
        <v>59760.6</v>
      </c>
      <c r="E12" s="144">
        <v>985</v>
      </c>
      <c r="F12" s="63">
        <f t="shared" ref="F12:F13" si="3">SUM(C12:E12)</f>
        <v>70435</v>
      </c>
      <c r="G12" s="145"/>
      <c r="H12" s="144">
        <f t="shared" si="1"/>
        <v>3229.8</v>
      </c>
      <c r="I12" s="144">
        <v>0</v>
      </c>
      <c r="J12" s="144">
        <f t="shared" si="2"/>
        <v>92600</v>
      </c>
      <c r="K12" s="144">
        <v>0</v>
      </c>
      <c r="L12" s="63">
        <f t="shared" si="0"/>
        <v>95829.8</v>
      </c>
    </row>
    <row r="13" spans="1:12">
      <c r="A13" s="9" t="s">
        <v>1481</v>
      </c>
      <c r="B13" s="82" t="s">
        <v>1482</v>
      </c>
      <c r="C13" s="63">
        <v>5652</v>
      </c>
      <c r="D13" s="63">
        <v>33222</v>
      </c>
      <c r="E13" s="144">
        <v>985</v>
      </c>
      <c r="F13" s="63">
        <f t="shared" si="3"/>
        <v>39859</v>
      </c>
      <c r="G13" s="145"/>
      <c r="H13" s="144">
        <f t="shared" si="1"/>
        <v>1884</v>
      </c>
      <c r="I13" s="144">
        <v>0</v>
      </c>
      <c r="J13" s="144">
        <f t="shared" si="2"/>
        <v>51832</v>
      </c>
      <c r="K13" s="144">
        <v>0</v>
      </c>
      <c r="L13" s="63">
        <f t="shared" si="0"/>
        <v>53716</v>
      </c>
    </row>
    <row r="14" spans="1:12">
      <c r="A14" s="9" t="s">
        <v>1483</v>
      </c>
      <c r="B14" s="82" t="s">
        <v>1484</v>
      </c>
      <c r="C14" s="63">
        <v>5643.65</v>
      </c>
      <c r="D14" s="63">
        <v>17974.55</v>
      </c>
      <c r="E14" s="144">
        <v>0</v>
      </c>
      <c r="F14" s="63">
        <f>SUM(C14:E14)</f>
        <v>23618.199999999997</v>
      </c>
      <c r="G14" s="145"/>
      <c r="H14" s="144">
        <f t="shared" si="1"/>
        <v>1881.22</v>
      </c>
      <c r="I14" s="144">
        <v>0</v>
      </c>
      <c r="J14" s="144">
        <f t="shared" si="2"/>
        <v>31490.93</v>
      </c>
      <c r="K14" s="144">
        <v>0</v>
      </c>
      <c r="L14" s="63">
        <f t="shared" si="0"/>
        <v>33372.15</v>
      </c>
    </row>
    <row r="15" spans="1:12">
      <c r="A15" s="9" t="s">
        <v>1485</v>
      </c>
      <c r="B15" s="82" t="s">
        <v>1484</v>
      </c>
      <c r="C15" s="63">
        <v>5369.62</v>
      </c>
      <c r="D15" s="63">
        <v>15104.76</v>
      </c>
      <c r="E15" s="144">
        <v>0</v>
      </c>
      <c r="F15" s="63">
        <f t="shared" ref="F15" si="4">SUM(C15:E15)</f>
        <v>20474.38</v>
      </c>
      <c r="G15" s="145"/>
      <c r="H15" s="144">
        <f t="shared" si="1"/>
        <v>1789.87</v>
      </c>
      <c r="I15" s="144">
        <v>0</v>
      </c>
      <c r="J15" s="144">
        <f t="shared" si="2"/>
        <v>27299.17</v>
      </c>
      <c r="K15" s="144">
        <v>0</v>
      </c>
      <c r="L15" s="63">
        <f t="shared" si="0"/>
        <v>29089.039999999997</v>
      </c>
    </row>
    <row r="16" spans="1:12">
      <c r="A16" s="9" t="s">
        <v>1486</v>
      </c>
      <c r="B16" s="82" t="s">
        <v>1487</v>
      </c>
      <c r="C16" s="63">
        <v>6774.6</v>
      </c>
      <c r="D16" s="63">
        <v>33499.910000000003</v>
      </c>
      <c r="E16" s="144">
        <v>0</v>
      </c>
      <c r="F16" s="63">
        <f>SUM(C16:E16)</f>
        <v>40274.51</v>
      </c>
      <c r="G16" s="145"/>
      <c r="H16" s="144">
        <f t="shared" si="1"/>
        <v>2258.1999999999998</v>
      </c>
      <c r="I16" s="144">
        <v>0</v>
      </c>
      <c r="J16" s="144">
        <f t="shared" si="2"/>
        <v>53699.35</v>
      </c>
      <c r="K16" s="144">
        <v>0</v>
      </c>
      <c r="L16" s="63">
        <f t="shared" si="0"/>
        <v>55957.549999999996</v>
      </c>
    </row>
    <row r="17" spans="1:12">
      <c r="A17" s="9" t="s">
        <v>1488</v>
      </c>
      <c r="B17" s="82" t="s">
        <v>1489</v>
      </c>
      <c r="C17" s="63">
        <v>5808.48</v>
      </c>
      <c r="D17" s="63">
        <v>19591.82</v>
      </c>
      <c r="E17" s="144">
        <v>0</v>
      </c>
      <c r="F17" s="63">
        <f t="shared" ref="F17:F18" si="5">SUM(C17:E17)</f>
        <v>25400.3</v>
      </c>
      <c r="G17" s="145"/>
      <c r="H17" s="144">
        <f t="shared" si="1"/>
        <v>1936.16</v>
      </c>
      <c r="I17" s="144">
        <v>0</v>
      </c>
      <c r="J17" s="144">
        <f t="shared" si="2"/>
        <v>33867.07</v>
      </c>
      <c r="K17" s="144">
        <v>0</v>
      </c>
      <c r="L17" s="63">
        <f t="shared" si="0"/>
        <v>35803.230000000003</v>
      </c>
    </row>
    <row r="18" spans="1:12">
      <c r="A18" s="9" t="s">
        <v>1490</v>
      </c>
      <c r="B18" s="82" t="s">
        <v>1491</v>
      </c>
      <c r="C18" s="63">
        <v>7957.06</v>
      </c>
      <c r="D18" s="63">
        <v>25580.02</v>
      </c>
      <c r="E18" s="144">
        <v>985</v>
      </c>
      <c r="F18" s="63">
        <f t="shared" si="5"/>
        <v>34522.080000000002</v>
      </c>
      <c r="G18" s="145"/>
      <c r="H18" s="144">
        <f t="shared" si="1"/>
        <v>2652.35</v>
      </c>
      <c r="I18" s="144">
        <v>0</v>
      </c>
      <c r="J18" s="144">
        <f t="shared" si="2"/>
        <v>44716.11</v>
      </c>
      <c r="K18" s="144">
        <v>0</v>
      </c>
      <c r="L18" s="63">
        <f t="shared" si="0"/>
        <v>47368.46</v>
      </c>
    </row>
    <row r="19" spans="1:12">
      <c r="A19" s="9" t="s">
        <v>1492</v>
      </c>
      <c r="B19" s="82" t="s">
        <v>1493</v>
      </c>
      <c r="C19" s="63">
        <v>8157.14</v>
      </c>
      <c r="D19" s="63">
        <v>39816.559999999998</v>
      </c>
      <c r="E19" s="144">
        <v>985</v>
      </c>
      <c r="F19" s="63">
        <f>SUM(C19:E19)</f>
        <v>48958.7</v>
      </c>
      <c r="G19" s="145"/>
      <c r="H19" s="144">
        <f t="shared" si="1"/>
        <v>2719.05</v>
      </c>
      <c r="I19" s="144">
        <v>0</v>
      </c>
      <c r="J19" s="144">
        <f t="shared" si="2"/>
        <v>63964.93</v>
      </c>
      <c r="K19" s="144">
        <v>0</v>
      </c>
      <c r="L19" s="63">
        <f t="shared" si="0"/>
        <v>66683.98</v>
      </c>
    </row>
    <row r="20" spans="1:12">
      <c r="A20" s="9" t="s">
        <v>1494</v>
      </c>
      <c r="B20" s="82" t="s">
        <v>1480</v>
      </c>
      <c r="C20" s="63">
        <v>9863.82</v>
      </c>
      <c r="D20" s="63">
        <v>61594.62</v>
      </c>
      <c r="E20" s="144">
        <v>985</v>
      </c>
      <c r="F20" s="63">
        <f t="shared" ref="F20:F21" si="6">SUM(C20:E20)</f>
        <v>72443.44</v>
      </c>
      <c r="G20" s="145"/>
      <c r="H20" s="144">
        <f t="shared" si="1"/>
        <v>3287.94</v>
      </c>
      <c r="I20" s="144">
        <v>0</v>
      </c>
      <c r="J20" s="144">
        <f t="shared" si="2"/>
        <v>95277.92</v>
      </c>
      <c r="K20" s="144">
        <v>0</v>
      </c>
      <c r="L20" s="63">
        <f t="shared" si="0"/>
        <v>98565.86</v>
      </c>
    </row>
    <row r="21" spans="1:12">
      <c r="A21" s="9" t="s">
        <v>1495</v>
      </c>
      <c r="B21" s="82" t="s">
        <v>1496</v>
      </c>
      <c r="C21" s="63">
        <v>7957.06</v>
      </c>
      <c r="D21" s="63">
        <v>31616.68</v>
      </c>
      <c r="E21" s="144">
        <v>985</v>
      </c>
      <c r="F21" s="63">
        <f t="shared" si="6"/>
        <v>40558.74</v>
      </c>
      <c r="G21" s="145"/>
      <c r="H21" s="144">
        <f t="shared" si="1"/>
        <v>2652.35</v>
      </c>
      <c r="I21" s="144">
        <v>0</v>
      </c>
      <c r="J21" s="144">
        <f t="shared" si="2"/>
        <v>52764.99</v>
      </c>
      <c r="K21" s="144">
        <v>0</v>
      </c>
      <c r="L21" s="63">
        <f t="shared" si="0"/>
        <v>55417.34</v>
      </c>
    </row>
    <row r="22" spans="1:12">
      <c r="A22" s="9" t="s">
        <v>1497</v>
      </c>
      <c r="B22" s="82" t="s">
        <v>1498</v>
      </c>
      <c r="C22" s="63">
        <v>7115.1</v>
      </c>
      <c r="D22" s="63">
        <v>18142.060000000001</v>
      </c>
      <c r="E22" s="144">
        <v>985</v>
      </c>
      <c r="F22" s="63">
        <f>SUM(C22:E22)</f>
        <v>26242.160000000003</v>
      </c>
      <c r="G22" s="145"/>
      <c r="H22" s="144">
        <f t="shared" si="1"/>
        <v>2371.6999999999998</v>
      </c>
      <c r="I22" s="144">
        <v>0</v>
      </c>
      <c r="J22" s="144">
        <f t="shared" si="2"/>
        <v>33676.21</v>
      </c>
      <c r="K22" s="144">
        <v>0</v>
      </c>
      <c r="L22" s="63">
        <f t="shared" si="0"/>
        <v>36047.909999999996</v>
      </c>
    </row>
    <row r="23" spans="1:12">
      <c r="A23" s="9" t="s">
        <v>1499</v>
      </c>
      <c r="B23" s="82" t="s">
        <v>1500</v>
      </c>
      <c r="C23" s="63">
        <v>14964.85</v>
      </c>
      <c r="D23" s="63">
        <v>113701.83</v>
      </c>
      <c r="E23" s="144">
        <v>985</v>
      </c>
      <c r="F23" s="63">
        <f t="shared" ref="F23" si="7">SUM(C23:E23)</f>
        <v>129651.68000000001</v>
      </c>
      <c r="G23" s="145"/>
      <c r="H23" s="144">
        <f t="shared" si="1"/>
        <v>4988.28</v>
      </c>
      <c r="I23" s="144">
        <v>0</v>
      </c>
      <c r="J23" s="144">
        <f t="shared" si="2"/>
        <v>171555.57</v>
      </c>
      <c r="K23" s="144">
        <v>0</v>
      </c>
      <c r="L23" s="63">
        <f t="shared" si="0"/>
        <v>176543.85</v>
      </c>
    </row>
    <row r="24" spans="1:12">
      <c r="A24" s="9" t="s">
        <v>1501</v>
      </c>
      <c r="B24" s="82" t="s">
        <v>1502</v>
      </c>
      <c r="C24" s="63">
        <v>7666.09</v>
      </c>
      <c r="D24" s="63">
        <v>26154.37</v>
      </c>
      <c r="E24" s="144">
        <v>985</v>
      </c>
      <c r="F24" s="63">
        <f>SUM(C24:E24)</f>
        <v>34805.46</v>
      </c>
      <c r="G24" s="145"/>
      <c r="H24" s="144">
        <f t="shared" si="1"/>
        <v>2555.36</v>
      </c>
      <c r="I24" s="144">
        <v>0</v>
      </c>
      <c r="J24" s="144">
        <f t="shared" si="2"/>
        <v>45093.95</v>
      </c>
      <c r="K24" s="144">
        <v>0</v>
      </c>
      <c r="L24" s="63">
        <f t="shared" si="0"/>
        <v>47649.31</v>
      </c>
    </row>
    <row r="25" spans="1:12">
      <c r="A25" s="9" t="s">
        <v>1503</v>
      </c>
      <c r="B25" s="82" t="s">
        <v>1498</v>
      </c>
      <c r="C25" s="63">
        <v>7115.7</v>
      </c>
      <c r="D25" s="63">
        <v>18139.060000000001</v>
      </c>
      <c r="E25" s="144">
        <v>985</v>
      </c>
      <c r="F25" s="63">
        <f t="shared" ref="F25:F26" si="8">SUM(C25:E25)</f>
        <v>26239.760000000002</v>
      </c>
      <c r="G25" s="145"/>
      <c r="H25" s="144">
        <f t="shared" si="1"/>
        <v>2371.9</v>
      </c>
      <c r="I25" s="144">
        <v>0</v>
      </c>
      <c r="J25" s="144">
        <f t="shared" si="2"/>
        <v>33673.01</v>
      </c>
      <c r="K25" s="144">
        <v>0</v>
      </c>
      <c r="L25" s="63">
        <f t="shared" si="0"/>
        <v>36044.910000000003</v>
      </c>
    </row>
    <row r="26" spans="1:12">
      <c r="A26" s="9" t="s">
        <v>1504</v>
      </c>
      <c r="B26" s="82" t="s">
        <v>1498</v>
      </c>
      <c r="C26" s="63">
        <v>7115.7</v>
      </c>
      <c r="D26" s="63">
        <v>18142.060000000001</v>
      </c>
      <c r="E26" s="144">
        <v>985</v>
      </c>
      <c r="F26" s="63">
        <f t="shared" si="8"/>
        <v>26242.760000000002</v>
      </c>
      <c r="G26" s="145"/>
      <c r="H26" s="144">
        <f t="shared" si="1"/>
        <v>2371.9</v>
      </c>
      <c r="I26" s="144">
        <v>0</v>
      </c>
      <c r="J26" s="144">
        <f t="shared" si="2"/>
        <v>33677.01</v>
      </c>
      <c r="K26" s="144">
        <v>0</v>
      </c>
      <c r="L26" s="63">
        <f t="shared" si="0"/>
        <v>36048.910000000003</v>
      </c>
    </row>
    <row r="27" spans="1:12" ht="15.75">
      <c r="A27" s="2"/>
    </row>
    <row r="28" spans="1:12" ht="15.75">
      <c r="A28" s="1" t="s">
        <v>43</v>
      </c>
    </row>
    <row r="29" spans="1:12">
      <c r="A29" s="241" t="s">
        <v>0</v>
      </c>
      <c r="B29" s="241" t="s">
        <v>3</v>
      </c>
      <c r="C29" s="238" t="s">
        <v>4</v>
      </c>
      <c r="D29" s="238"/>
      <c r="E29" s="238"/>
      <c r="F29" s="238"/>
      <c r="H29" s="238" t="s">
        <v>5</v>
      </c>
      <c r="I29" s="238"/>
      <c r="J29" s="238"/>
      <c r="K29" s="238"/>
      <c r="L29" s="238"/>
    </row>
    <row r="30" spans="1:12" ht="22.5">
      <c r="A30" s="241"/>
      <c r="B30" s="241"/>
      <c r="C30" s="41" t="s">
        <v>6</v>
      </c>
      <c r="D30" s="41" t="s">
        <v>7</v>
      </c>
      <c r="E30" s="41" t="s">
        <v>8</v>
      </c>
      <c r="F30" s="41" t="s">
        <v>9</v>
      </c>
      <c r="H30" s="36" t="s">
        <v>10</v>
      </c>
      <c r="I30" s="36" t="s">
        <v>11</v>
      </c>
      <c r="J30" s="41" t="s">
        <v>12</v>
      </c>
      <c r="K30" s="36" t="s">
        <v>44</v>
      </c>
      <c r="L30" s="41" t="s">
        <v>9</v>
      </c>
    </row>
    <row r="31" spans="1:12">
      <c r="A31" s="103" t="s">
        <v>1505</v>
      </c>
      <c r="B31" s="82" t="s">
        <v>1506</v>
      </c>
      <c r="C31" s="146">
        <v>11295.74</v>
      </c>
      <c r="D31" s="146">
        <v>12261.18</v>
      </c>
      <c r="E31" s="147">
        <v>0</v>
      </c>
      <c r="F31" s="146">
        <f>SUM(C31:E31)</f>
        <v>23556.92</v>
      </c>
      <c r="G31" s="117"/>
      <c r="H31" s="147">
        <v>3765.2</v>
      </c>
      <c r="I31" s="147">
        <v>0</v>
      </c>
      <c r="J31" s="147">
        <v>15060.8</v>
      </c>
      <c r="K31" s="147">
        <v>12900</v>
      </c>
      <c r="L31" s="104">
        <f t="shared" ref="L31:L94" si="9">SUM(H31:K31)</f>
        <v>31726</v>
      </c>
    </row>
    <row r="32" spans="1:12">
      <c r="A32" s="103" t="s">
        <v>1507</v>
      </c>
      <c r="B32" s="82" t="s">
        <v>1508</v>
      </c>
      <c r="C32" s="146">
        <v>11295.74</v>
      </c>
      <c r="D32" s="146">
        <v>12261.18</v>
      </c>
      <c r="E32" s="147">
        <v>0</v>
      </c>
      <c r="F32" s="146">
        <f t="shared" ref="F32:F95" si="10">SUM(C32:E32)</f>
        <v>23556.92</v>
      </c>
      <c r="G32" s="117"/>
      <c r="H32" s="147">
        <v>3765.2</v>
      </c>
      <c r="I32" s="147">
        <v>0</v>
      </c>
      <c r="J32" s="147">
        <v>15060.8</v>
      </c>
      <c r="K32" s="147">
        <v>12900</v>
      </c>
      <c r="L32" s="104">
        <f t="shared" si="9"/>
        <v>31726</v>
      </c>
    </row>
    <row r="33" spans="1:12">
      <c r="A33" s="103" t="s">
        <v>1509</v>
      </c>
      <c r="B33" s="82" t="s">
        <v>1510</v>
      </c>
      <c r="C33" s="146">
        <v>31359.750000000004</v>
      </c>
      <c r="D33" s="146">
        <v>0</v>
      </c>
      <c r="E33" s="147">
        <v>0</v>
      </c>
      <c r="F33" s="146">
        <f t="shared" si="10"/>
        <v>31359.750000000004</v>
      </c>
      <c r="G33" s="117"/>
      <c r="H33" s="147">
        <v>10453.299999999999</v>
      </c>
      <c r="I33" s="147">
        <v>0</v>
      </c>
      <c r="J33" s="147">
        <v>41813.199999999997</v>
      </c>
      <c r="K33" s="147">
        <v>0</v>
      </c>
      <c r="L33" s="104">
        <f t="shared" si="9"/>
        <v>52266.5</v>
      </c>
    </row>
    <row r="34" spans="1:12">
      <c r="A34" s="103" t="s">
        <v>1511</v>
      </c>
      <c r="B34" s="82" t="s">
        <v>1512</v>
      </c>
      <c r="C34" s="146">
        <v>39641.950000000012</v>
      </c>
      <c r="D34" s="146">
        <v>0</v>
      </c>
      <c r="E34" s="147">
        <v>0</v>
      </c>
      <c r="F34" s="146">
        <f t="shared" si="10"/>
        <v>39641.950000000012</v>
      </c>
      <c r="G34" s="117"/>
      <c r="H34" s="147">
        <v>13214</v>
      </c>
      <c r="I34" s="147">
        <v>0</v>
      </c>
      <c r="J34" s="147">
        <v>52856</v>
      </c>
      <c r="K34" s="147">
        <v>0</v>
      </c>
      <c r="L34" s="104">
        <f t="shared" si="9"/>
        <v>66070</v>
      </c>
    </row>
    <row r="35" spans="1:12">
      <c r="A35" s="103" t="s">
        <v>1513</v>
      </c>
      <c r="B35" s="82" t="s">
        <v>1514</v>
      </c>
      <c r="C35" s="146">
        <v>8256.75</v>
      </c>
      <c r="D35" s="146">
        <v>13946.36</v>
      </c>
      <c r="E35" s="147">
        <v>985</v>
      </c>
      <c r="F35" s="146">
        <f t="shared" si="10"/>
        <v>23188.11</v>
      </c>
      <c r="G35" s="117"/>
      <c r="H35" s="147">
        <v>2752.3</v>
      </c>
      <c r="I35" s="147">
        <v>0</v>
      </c>
      <c r="J35" s="147">
        <v>11009.2</v>
      </c>
      <c r="K35" s="147">
        <v>20640</v>
      </c>
      <c r="L35" s="104">
        <f t="shared" si="9"/>
        <v>34401.5</v>
      </c>
    </row>
    <row r="36" spans="1:12">
      <c r="A36" s="103" t="s">
        <v>1515</v>
      </c>
      <c r="B36" s="82" t="s">
        <v>1516</v>
      </c>
      <c r="C36" s="146">
        <v>17609.03</v>
      </c>
      <c r="D36" s="146">
        <v>18943.28</v>
      </c>
      <c r="E36" s="147">
        <v>985</v>
      </c>
      <c r="F36" s="146">
        <f t="shared" si="10"/>
        <v>37537.31</v>
      </c>
      <c r="G36" s="117"/>
      <c r="H36" s="147">
        <v>5869.7000000000007</v>
      </c>
      <c r="I36" s="147">
        <v>0</v>
      </c>
      <c r="J36" s="147">
        <v>23478.800000000003</v>
      </c>
      <c r="K36" s="147">
        <v>20640</v>
      </c>
      <c r="L36" s="104">
        <f t="shared" si="9"/>
        <v>49988.5</v>
      </c>
    </row>
    <row r="37" spans="1:12">
      <c r="A37" s="103" t="s">
        <v>1517</v>
      </c>
      <c r="B37" s="82" t="s">
        <v>1518</v>
      </c>
      <c r="C37" s="146">
        <v>13323.79</v>
      </c>
      <c r="D37" s="146">
        <v>10636.57</v>
      </c>
      <c r="E37" s="147">
        <v>985</v>
      </c>
      <c r="F37" s="146">
        <f t="shared" si="10"/>
        <v>24945.360000000001</v>
      </c>
      <c r="G37" s="117"/>
      <c r="H37" s="147">
        <v>4441.3</v>
      </c>
      <c r="I37" s="147">
        <v>0</v>
      </c>
      <c r="J37" s="147">
        <v>17765.2</v>
      </c>
      <c r="K37" s="147">
        <v>20640</v>
      </c>
      <c r="L37" s="104">
        <f t="shared" si="9"/>
        <v>42846.5</v>
      </c>
    </row>
    <row r="38" spans="1:12">
      <c r="A38" s="103" t="s">
        <v>1519</v>
      </c>
      <c r="B38" s="82" t="s">
        <v>1520</v>
      </c>
      <c r="C38" s="146">
        <v>11010.19</v>
      </c>
      <c r="D38" s="146">
        <v>8004.75</v>
      </c>
      <c r="E38" s="147">
        <v>985</v>
      </c>
      <c r="F38" s="146">
        <f t="shared" si="10"/>
        <v>19999.940000000002</v>
      </c>
      <c r="G38" s="117"/>
      <c r="H38" s="147">
        <v>3670.1</v>
      </c>
      <c r="I38" s="147">
        <v>0</v>
      </c>
      <c r="J38" s="147">
        <v>14680.4</v>
      </c>
      <c r="K38" s="147">
        <v>20640</v>
      </c>
      <c r="L38" s="104">
        <f t="shared" si="9"/>
        <v>38990.5</v>
      </c>
    </row>
    <row r="39" spans="1:12">
      <c r="A39" s="103" t="s">
        <v>1521</v>
      </c>
      <c r="B39" s="82" t="s">
        <v>1522</v>
      </c>
      <c r="C39" s="146">
        <v>15515.57</v>
      </c>
      <c r="D39" s="146">
        <v>12188.88</v>
      </c>
      <c r="E39" s="147">
        <v>985</v>
      </c>
      <c r="F39" s="146">
        <f t="shared" si="10"/>
        <v>28689.449999999997</v>
      </c>
      <c r="G39" s="117"/>
      <c r="H39" s="147">
        <v>5171.9000000000005</v>
      </c>
      <c r="I39" s="147">
        <v>0</v>
      </c>
      <c r="J39" s="147">
        <v>20687.600000000002</v>
      </c>
      <c r="K39" s="147">
        <v>20640</v>
      </c>
      <c r="L39" s="104">
        <f t="shared" si="9"/>
        <v>46499.5</v>
      </c>
    </row>
    <row r="40" spans="1:12">
      <c r="A40" s="103" t="s">
        <v>1523</v>
      </c>
      <c r="B40" s="82" t="s">
        <v>1524</v>
      </c>
      <c r="C40" s="146">
        <v>7975.07</v>
      </c>
      <c r="D40" s="146">
        <v>29100.91</v>
      </c>
      <c r="E40" s="147">
        <v>985</v>
      </c>
      <c r="F40" s="146">
        <f t="shared" si="10"/>
        <v>38060.979999999996</v>
      </c>
      <c r="G40" s="117"/>
      <c r="H40" s="147">
        <v>2658.3999999999996</v>
      </c>
      <c r="I40" s="147">
        <v>0</v>
      </c>
      <c r="J40" s="147">
        <v>10633.599999999999</v>
      </c>
      <c r="K40" s="147">
        <v>20640</v>
      </c>
      <c r="L40" s="104">
        <f t="shared" si="9"/>
        <v>33932</v>
      </c>
    </row>
    <row r="41" spans="1:12">
      <c r="A41" s="103" t="s">
        <v>1525</v>
      </c>
      <c r="B41" s="82" t="s">
        <v>1526</v>
      </c>
      <c r="C41" s="146">
        <v>11904.29</v>
      </c>
      <c r="D41" s="146">
        <v>35454.33</v>
      </c>
      <c r="E41" s="147">
        <v>985</v>
      </c>
      <c r="F41" s="146">
        <f t="shared" si="10"/>
        <v>48343.62</v>
      </c>
      <c r="G41" s="117"/>
      <c r="H41" s="147">
        <v>3968.1</v>
      </c>
      <c r="I41" s="147">
        <v>0</v>
      </c>
      <c r="J41" s="147">
        <v>15872.4</v>
      </c>
      <c r="K41" s="147">
        <v>20640</v>
      </c>
      <c r="L41" s="104">
        <f t="shared" si="9"/>
        <v>40480.5</v>
      </c>
    </row>
    <row r="42" spans="1:12">
      <c r="A42" s="103" t="s">
        <v>1527</v>
      </c>
      <c r="B42" s="82" t="s">
        <v>1528</v>
      </c>
      <c r="C42" s="146">
        <v>8443.76</v>
      </c>
      <c r="D42" s="146">
        <v>28991.39</v>
      </c>
      <c r="E42" s="147">
        <v>985</v>
      </c>
      <c r="F42" s="146">
        <f t="shared" si="10"/>
        <v>38420.15</v>
      </c>
      <c r="G42" s="117"/>
      <c r="H42" s="147">
        <v>2814.6</v>
      </c>
      <c r="I42" s="147">
        <v>0</v>
      </c>
      <c r="J42" s="147">
        <v>11258.4</v>
      </c>
      <c r="K42" s="147">
        <v>20640</v>
      </c>
      <c r="L42" s="104">
        <f t="shared" si="9"/>
        <v>34713</v>
      </c>
    </row>
    <row r="43" spans="1:12">
      <c r="A43" s="103" t="s">
        <v>1529</v>
      </c>
      <c r="B43" s="82" t="s">
        <v>1530</v>
      </c>
      <c r="C43" s="146">
        <v>6117</v>
      </c>
      <c r="D43" s="146">
        <v>8180</v>
      </c>
      <c r="E43" s="147">
        <v>985</v>
      </c>
      <c r="F43" s="146">
        <f t="shared" si="10"/>
        <v>15282</v>
      </c>
      <c r="G43" s="117"/>
      <c r="H43" s="147">
        <v>2039</v>
      </c>
      <c r="I43" s="147">
        <v>0</v>
      </c>
      <c r="J43" s="147">
        <v>8156</v>
      </c>
      <c r="K43" s="147">
        <v>29580</v>
      </c>
      <c r="L43" s="104">
        <f t="shared" si="9"/>
        <v>39775</v>
      </c>
    </row>
    <row r="44" spans="1:12">
      <c r="A44" s="103" t="s">
        <v>1531</v>
      </c>
      <c r="B44" s="82" t="s">
        <v>1532</v>
      </c>
      <c r="C44" s="146">
        <v>6117</v>
      </c>
      <c r="D44" s="146">
        <v>16200</v>
      </c>
      <c r="E44" s="147">
        <v>0</v>
      </c>
      <c r="F44" s="146">
        <f t="shared" si="10"/>
        <v>22317</v>
      </c>
      <c r="G44" s="117"/>
      <c r="H44" s="147">
        <v>2039</v>
      </c>
      <c r="I44" s="147">
        <v>0</v>
      </c>
      <c r="J44" s="147">
        <v>8156</v>
      </c>
      <c r="K44" s="147">
        <v>12900</v>
      </c>
      <c r="L44" s="104">
        <f t="shared" si="9"/>
        <v>23095</v>
      </c>
    </row>
    <row r="45" spans="1:12">
      <c r="A45" s="103" t="s">
        <v>1533</v>
      </c>
      <c r="B45" s="82" t="s">
        <v>1532</v>
      </c>
      <c r="C45" s="146">
        <v>6117</v>
      </c>
      <c r="D45" s="146">
        <v>10308.76</v>
      </c>
      <c r="E45" s="147">
        <v>0</v>
      </c>
      <c r="F45" s="146">
        <f t="shared" si="10"/>
        <v>16425.760000000002</v>
      </c>
      <c r="G45" s="117"/>
      <c r="H45" s="147">
        <v>2039</v>
      </c>
      <c r="I45" s="147">
        <v>0</v>
      </c>
      <c r="J45" s="147">
        <v>8156</v>
      </c>
      <c r="K45" s="147">
        <v>12900</v>
      </c>
      <c r="L45" s="104">
        <f t="shared" si="9"/>
        <v>23095</v>
      </c>
    </row>
    <row r="46" spans="1:12">
      <c r="A46" s="103" t="s">
        <v>1534</v>
      </c>
      <c r="B46" s="82" t="s">
        <v>1532</v>
      </c>
      <c r="C46" s="146">
        <v>6117</v>
      </c>
      <c r="D46" s="146">
        <v>12973</v>
      </c>
      <c r="E46" s="147">
        <v>0</v>
      </c>
      <c r="F46" s="146">
        <f t="shared" si="10"/>
        <v>19090</v>
      </c>
      <c r="G46" s="117"/>
      <c r="H46" s="147">
        <v>2039</v>
      </c>
      <c r="I46" s="147">
        <v>0</v>
      </c>
      <c r="J46" s="147">
        <v>8156</v>
      </c>
      <c r="K46" s="147">
        <v>12900</v>
      </c>
      <c r="L46" s="104">
        <f t="shared" si="9"/>
        <v>23095</v>
      </c>
    </row>
    <row r="47" spans="1:12">
      <c r="A47" s="103" t="s">
        <v>1535</v>
      </c>
      <c r="B47" s="82" t="s">
        <v>1532</v>
      </c>
      <c r="C47" s="146">
        <v>6117</v>
      </c>
      <c r="D47" s="146">
        <v>8973</v>
      </c>
      <c r="E47" s="147">
        <v>985</v>
      </c>
      <c r="F47" s="146">
        <f t="shared" si="10"/>
        <v>16075</v>
      </c>
      <c r="G47" s="117"/>
      <c r="H47" s="147">
        <v>2039</v>
      </c>
      <c r="I47" s="147">
        <v>0</v>
      </c>
      <c r="J47" s="147">
        <v>8156</v>
      </c>
      <c r="K47" s="147">
        <v>29580</v>
      </c>
      <c r="L47" s="104">
        <f t="shared" si="9"/>
        <v>39775</v>
      </c>
    </row>
    <row r="48" spans="1:12">
      <c r="A48" s="103" t="s">
        <v>1536</v>
      </c>
      <c r="B48" s="82" t="s">
        <v>1537</v>
      </c>
      <c r="C48" s="146">
        <v>6117</v>
      </c>
      <c r="D48" s="146">
        <v>8180</v>
      </c>
      <c r="E48" s="147">
        <v>985</v>
      </c>
      <c r="F48" s="146">
        <f t="shared" si="10"/>
        <v>15282</v>
      </c>
      <c r="G48" s="117"/>
      <c r="H48" s="147">
        <v>2039</v>
      </c>
      <c r="I48" s="147">
        <v>0</v>
      </c>
      <c r="J48" s="147">
        <v>8156</v>
      </c>
      <c r="K48" s="147">
        <v>29580</v>
      </c>
      <c r="L48" s="104">
        <f t="shared" si="9"/>
        <v>39775</v>
      </c>
    </row>
    <row r="49" spans="1:12">
      <c r="A49" s="103" t="s">
        <v>1538</v>
      </c>
      <c r="B49" s="82" t="s">
        <v>1539</v>
      </c>
      <c r="C49" s="146">
        <v>8120.05</v>
      </c>
      <c r="D49" s="146">
        <v>25200.76</v>
      </c>
      <c r="E49" s="147">
        <v>985</v>
      </c>
      <c r="F49" s="146">
        <f t="shared" si="10"/>
        <v>34305.81</v>
      </c>
      <c r="G49" s="117"/>
      <c r="H49" s="147">
        <v>2706.7000000000003</v>
      </c>
      <c r="I49" s="147">
        <v>0</v>
      </c>
      <c r="J49" s="147">
        <v>10826.800000000001</v>
      </c>
      <c r="K49" s="147">
        <v>21360</v>
      </c>
      <c r="L49" s="104">
        <f t="shared" si="9"/>
        <v>34893.5</v>
      </c>
    </row>
    <row r="50" spans="1:12">
      <c r="A50" s="103" t="s">
        <v>1540</v>
      </c>
      <c r="B50" s="82" t="s">
        <v>1541</v>
      </c>
      <c r="C50" s="146">
        <v>5457</v>
      </c>
      <c r="D50" s="146">
        <v>6946</v>
      </c>
      <c r="E50" s="147">
        <v>985</v>
      </c>
      <c r="F50" s="146">
        <f t="shared" si="10"/>
        <v>13388</v>
      </c>
      <c r="G50" s="117"/>
      <c r="H50" s="147">
        <v>1819</v>
      </c>
      <c r="I50" s="147">
        <v>0</v>
      </c>
      <c r="J50" s="147">
        <v>7276</v>
      </c>
      <c r="K50" s="147">
        <v>29580</v>
      </c>
      <c r="L50" s="104">
        <f t="shared" si="9"/>
        <v>38675</v>
      </c>
    </row>
    <row r="51" spans="1:12">
      <c r="A51" s="103" t="s">
        <v>1542</v>
      </c>
      <c r="B51" s="82" t="s">
        <v>1543</v>
      </c>
      <c r="C51" s="146">
        <v>6012</v>
      </c>
      <c r="D51" s="146">
        <v>11228</v>
      </c>
      <c r="E51" s="147">
        <v>200</v>
      </c>
      <c r="F51" s="146">
        <f t="shared" si="10"/>
        <v>17440</v>
      </c>
      <c r="G51" s="117"/>
      <c r="H51" s="147">
        <v>2004</v>
      </c>
      <c r="I51" s="147">
        <v>0</v>
      </c>
      <c r="J51" s="147">
        <v>8016</v>
      </c>
      <c r="K51" s="147">
        <v>15780</v>
      </c>
      <c r="L51" s="104">
        <f t="shared" si="9"/>
        <v>25800</v>
      </c>
    </row>
    <row r="52" spans="1:12">
      <c r="A52" s="103" t="s">
        <v>1544</v>
      </c>
      <c r="B52" s="82" t="s">
        <v>1545</v>
      </c>
      <c r="C52" s="146">
        <v>5357</v>
      </c>
      <c r="D52" s="146">
        <v>6501.78</v>
      </c>
      <c r="E52" s="147">
        <v>985</v>
      </c>
      <c r="F52" s="146">
        <f t="shared" si="10"/>
        <v>12843.779999999999</v>
      </c>
      <c r="G52" s="117"/>
      <c r="H52" s="147">
        <v>1785.6999999999998</v>
      </c>
      <c r="I52" s="147">
        <v>0</v>
      </c>
      <c r="J52" s="147">
        <v>7142.7999999999993</v>
      </c>
      <c r="K52" s="147">
        <v>29580</v>
      </c>
      <c r="L52" s="104">
        <f t="shared" si="9"/>
        <v>38508.5</v>
      </c>
    </row>
    <row r="53" spans="1:12">
      <c r="A53" s="103" t="s">
        <v>1546</v>
      </c>
      <c r="B53" s="82" t="s">
        <v>1547</v>
      </c>
      <c r="C53" s="146">
        <v>6012</v>
      </c>
      <c r="D53" s="146">
        <v>7878</v>
      </c>
      <c r="E53" s="147">
        <v>985</v>
      </c>
      <c r="F53" s="146">
        <f t="shared" si="10"/>
        <v>14875</v>
      </c>
      <c r="G53" s="117"/>
      <c r="H53" s="147">
        <v>2004</v>
      </c>
      <c r="I53" s="147">
        <v>0</v>
      </c>
      <c r="J53" s="147">
        <v>8016</v>
      </c>
      <c r="K53" s="147">
        <v>29580</v>
      </c>
      <c r="L53" s="104">
        <f t="shared" si="9"/>
        <v>39600</v>
      </c>
    </row>
    <row r="54" spans="1:12">
      <c r="A54" s="103" t="s">
        <v>1548</v>
      </c>
      <c r="B54" s="82" t="s">
        <v>1549</v>
      </c>
      <c r="C54" s="146">
        <v>4541</v>
      </c>
      <c r="D54" s="146">
        <v>10610.28</v>
      </c>
      <c r="E54" s="147">
        <v>985</v>
      </c>
      <c r="F54" s="146">
        <f t="shared" si="10"/>
        <v>16136.28</v>
      </c>
      <c r="G54" s="117"/>
      <c r="H54" s="147">
        <v>1513.7</v>
      </c>
      <c r="I54" s="147">
        <v>0</v>
      </c>
      <c r="J54" s="147">
        <v>6054.8</v>
      </c>
      <c r="K54" s="147">
        <v>29580</v>
      </c>
      <c r="L54" s="104">
        <f t="shared" si="9"/>
        <v>37148.5</v>
      </c>
    </row>
    <row r="55" spans="1:12">
      <c r="A55" s="103" t="s">
        <v>1550</v>
      </c>
      <c r="B55" s="82" t="s">
        <v>1551</v>
      </c>
      <c r="C55" s="146">
        <v>5957</v>
      </c>
      <c r="D55" s="146">
        <v>6313.1</v>
      </c>
      <c r="E55" s="147">
        <v>985</v>
      </c>
      <c r="F55" s="146">
        <f t="shared" si="10"/>
        <v>13255.1</v>
      </c>
      <c r="G55" s="117"/>
      <c r="H55" s="147">
        <v>1985.6999999999998</v>
      </c>
      <c r="I55" s="147">
        <v>0</v>
      </c>
      <c r="J55" s="147">
        <v>7942.7999999999993</v>
      </c>
      <c r="K55" s="147">
        <v>29580</v>
      </c>
      <c r="L55" s="104">
        <f t="shared" si="9"/>
        <v>39508.5</v>
      </c>
    </row>
    <row r="56" spans="1:12">
      <c r="A56" s="103" t="s">
        <v>1552</v>
      </c>
      <c r="B56" s="82" t="s">
        <v>1551</v>
      </c>
      <c r="C56" s="146">
        <v>5855.33</v>
      </c>
      <c r="D56" s="146">
        <v>11940.53</v>
      </c>
      <c r="E56" s="147">
        <v>985</v>
      </c>
      <c r="F56" s="146">
        <f t="shared" si="10"/>
        <v>18780.86</v>
      </c>
      <c r="G56" s="117"/>
      <c r="H56" s="147">
        <v>1951.8000000000002</v>
      </c>
      <c r="I56" s="147">
        <v>0</v>
      </c>
      <c r="J56" s="147">
        <v>7807.2000000000007</v>
      </c>
      <c r="K56" s="147">
        <v>21360</v>
      </c>
      <c r="L56" s="104">
        <f t="shared" si="9"/>
        <v>31119</v>
      </c>
    </row>
    <row r="57" spans="1:12">
      <c r="A57" s="103" t="s">
        <v>1553</v>
      </c>
      <c r="B57" s="82" t="s">
        <v>1554</v>
      </c>
      <c r="C57" s="146">
        <v>7005.33</v>
      </c>
      <c r="D57" s="146">
        <v>12189.69</v>
      </c>
      <c r="E57" s="147">
        <v>985</v>
      </c>
      <c r="F57" s="146">
        <f t="shared" si="10"/>
        <v>20180.02</v>
      </c>
      <c r="G57" s="117"/>
      <c r="H57" s="147">
        <v>2335.1</v>
      </c>
      <c r="I57" s="147">
        <v>0</v>
      </c>
      <c r="J57" s="147">
        <v>9340.4</v>
      </c>
      <c r="K57" s="147">
        <v>21360</v>
      </c>
      <c r="L57" s="104">
        <f t="shared" si="9"/>
        <v>33035.5</v>
      </c>
    </row>
    <row r="58" spans="1:12">
      <c r="A58" s="103" t="s">
        <v>1555</v>
      </c>
      <c r="B58" s="82" t="s">
        <v>1556</v>
      </c>
      <c r="C58" s="146">
        <v>7631.75</v>
      </c>
      <c r="D58" s="146">
        <v>14553.76</v>
      </c>
      <c r="E58" s="147">
        <v>985</v>
      </c>
      <c r="F58" s="146">
        <f t="shared" si="10"/>
        <v>23170.510000000002</v>
      </c>
      <c r="G58" s="117"/>
      <c r="H58" s="147">
        <v>2543.8999999999996</v>
      </c>
      <c r="I58" s="147">
        <v>0</v>
      </c>
      <c r="J58" s="147">
        <v>10175.599999999999</v>
      </c>
      <c r="K58" s="147">
        <v>21360</v>
      </c>
      <c r="L58" s="104">
        <f t="shared" si="9"/>
        <v>34079.5</v>
      </c>
    </row>
    <row r="59" spans="1:12">
      <c r="A59" s="103" t="s">
        <v>1557</v>
      </c>
      <c r="B59" s="82" t="s">
        <v>1558</v>
      </c>
      <c r="C59" s="146">
        <v>7631.75</v>
      </c>
      <c r="D59" s="146">
        <v>14103.76</v>
      </c>
      <c r="E59" s="147">
        <v>985</v>
      </c>
      <c r="F59" s="146">
        <f t="shared" si="10"/>
        <v>22720.510000000002</v>
      </c>
      <c r="G59" s="117"/>
      <c r="H59" s="147">
        <v>2543.8999999999996</v>
      </c>
      <c r="I59" s="147">
        <v>0</v>
      </c>
      <c r="J59" s="147">
        <v>10175.599999999999</v>
      </c>
      <c r="K59" s="147">
        <v>21360</v>
      </c>
      <c r="L59" s="104">
        <f t="shared" si="9"/>
        <v>34079.5</v>
      </c>
    </row>
    <row r="60" spans="1:12">
      <c r="A60" s="103" t="s">
        <v>1559</v>
      </c>
      <c r="B60" s="82" t="s">
        <v>1560</v>
      </c>
      <c r="C60" s="146">
        <v>10638.88</v>
      </c>
      <c r="D60" s="146">
        <v>14372.3</v>
      </c>
      <c r="E60" s="147">
        <v>0</v>
      </c>
      <c r="F60" s="146">
        <f t="shared" si="10"/>
        <v>25011.18</v>
      </c>
      <c r="G60" s="117"/>
      <c r="H60" s="147">
        <v>3546.3</v>
      </c>
      <c r="I60" s="147">
        <v>0</v>
      </c>
      <c r="J60" s="147">
        <v>14185.2</v>
      </c>
      <c r="K60" s="147">
        <v>12900</v>
      </c>
      <c r="L60" s="104">
        <f t="shared" si="9"/>
        <v>30631.5</v>
      </c>
    </row>
    <row r="61" spans="1:12">
      <c r="A61" s="103" t="s">
        <v>1561</v>
      </c>
      <c r="B61" s="82" t="s">
        <v>1562</v>
      </c>
      <c r="C61" s="146">
        <v>6205.33</v>
      </c>
      <c r="D61" s="146">
        <v>11580.87</v>
      </c>
      <c r="E61" s="147">
        <v>985</v>
      </c>
      <c r="F61" s="146">
        <f t="shared" si="10"/>
        <v>18771.2</v>
      </c>
      <c r="G61" s="117"/>
      <c r="H61" s="147">
        <v>2068.4</v>
      </c>
      <c r="I61" s="147">
        <v>0</v>
      </c>
      <c r="J61" s="147">
        <v>8273.6</v>
      </c>
      <c r="K61" s="147">
        <v>21360</v>
      </c>
      <c r="L61" s="104">
        <f t="shared" si="9"/>
        <v>31702</v>
      </c>
    </row>
    <row r="62" spans="1:12">
      <c r="A62" s="103" t="s">
        <v>1563</v>
      </c>
      <c r="B62" s="82" t="s">
        <v>1564</v>
      </c>
      <c r="C62" s="146">
        <v>8752</v>
      </c>
      <c r="D62" s="146">
        <v>17057</v>
      </c>
      <c r="E62" s="147">
        <v>985</v>
      </c>
      <c r="F62" s="146">
        <f t="shared" si="10"/>
        <v>26794</v>
      </c>
      <c r="G62" s="117"/>
      <c r="H62" s="147">
        <v>2917.3</v>
      </c>
      <c r="I62" s="147">
        <v>0</v>
      </c>
      <c r="J62" s="147">
        <v>11669.2</v>
      </c>
      <c r="K62" s="147">
        <v>30880</v>
      </c>
      <c r="L62" s="104">
        <f t="shared" si="9"/>
        <v>45466.5</v>
      </c>
    </row>
    <row r="63" spans="1:12">
      <c r="A63" s="103" t="s">
        <v>1565</v>
      </c>
      <c r="B63" s="82" t="s">
        <v>1564</v>
      </c>
      <c r="C63" s="146">
        <v>8752</v>
      </c>
      <c r="D63" s="146">
        <v>16043</v>
      </c>
      <c r="E63" s="147">
        <v>985</v>
      </c>
      <c r="F63" s="146">
        <f t="shared" si="10"/>
        <v>25780</v>
      </c>
      <c r="G63" s="117"/>
      <c r="H63" s="147">
        <v>2917.3</v>
      </c>
      <c r="I63" s="147">
        <v>0</v>
      </c>
      <c r="J63" s="147">
        <v>11669.2</v>
      </c>
      <c r="K63" s="147">
        <v>30880</v>
      </c>
      <c r="L63" s="104">
        <f t="shared" si="9"/>
        <v>45466.5</v>
      </c>
    </row>
    <row r="64" spans="1:12">
      <c r="A64" s="103" t="s">
        <v>1566</v>
      </c>
      <c r="B64" s="82" t="s">
        <v>1564</v>
      </c>
      <c r="C64" s="146">
        <v>8752</v>
      </c>
      <c r="D64" s="146">
        <v>18733</v>
      </c>
      <c r="E64" s="147">
        <v>985</v>
      </c>
      <c r="F64" s="146">
        <f t="shared" si="10"/>
        <v>28470</v>
      </c>
      <c r="G64" s="117"/>
      <c r="H64" s="147">
        <v>2917.3</v>
      </c>
      <c r="I64" s="147">
        <v>0</v>
      </c>
      <c r="J64" s="147">
        <v>11669.2</v>
      </c>
      <c r="K64" s="147">
        <v>30880</v>
      </c>
      <c r="L64" s="104">
        <f t="shared" si="9"/>
        <v>45466.5</v>
      </c>
    </row>
    <row r="65" spans="1:12">
      <c r="A65" s="103" t="s">
        <v>1567</v>
      </c>
      <c r="B65" s="82" t="s">
        <v>1564</v>
      </c>
      <c r="C65" s="146">
        <v>8752</v>
      </c>
      <c r="D65" s="146">
        <v>23509</v>
      </c>
      <c r="E65" s="147">
        <v>985</v>
      </c>
      <c r="F65" s="146">
        <f t="shared" si="10"/>
        <v>33246</v>
      </c>
      <c r="G65" s="117"/>
      <c r="H65" s="147">
        <v>2917.3</v>
      </c>
      <c r="I65" s="147">
        <v>0</v>
      </c>
      <c r="J65" s="147">
        <v>11669.2</v>
      </c>
      <c r="K65" s="147">
        <v>30880</v>
      </c>
      <c r="L65" s="104">
        <f t="shared" si="9"/>
        <v>45466.5</v>
      </c>
    </row>
    <row r="66" spans="1:12">
      <c r="A66" s="103" t="s">
        <v>1568</v>
      </c>
      <c r="B66" s="82" t="s">
        <v>1564</v>
      </c>
      <c r="C66" s="146">
        <v>8752</v>
      </c>
      <c r="D66" s="146">
        <v>19361.82</v>
      </c>
      <c r="E66" s="147">
        <v>985</v>
      </c>
      <c r="F66" s="146">
        <f t="shared" si="10"/>
        <v>29098.82</v>
      </c>
      <c r="G66" s="117"/>
      <c r="H66" s="147">
        <v>2917.3</v>
      </c>
      <c r="I66" s="147">
        <v>0</v>
      </c>
      <c r="J66" s="147">
        <v>11669.2</v>
      </c>
      <c r="K66" s="147">
        <v>30880</v>
      </c>
      <c r="L66" s="104">
        <f t="shared" si="9"/>
        <v>45466.5</v>
      </c>
    </row>
    <row r="67" spans="1:12">
      <c r="A67" s="103" t="s">
        <v>1569</v>
      </c>
      <c r="B67" s="82" t="s">
        <v>1564</v>
      </c>
      <c r="C67" s="146">
        <v>8762</v>
      </c>
      <c r="D67" s="146">
        <v>19672.060000000001</v>
      </c>
      <c r="E67" s="147">
        <v>985</v>
      </c>
      <c r="F67" s="146">
        <f t="shared" si="10"/>
        <v>29419.06</v>
      </c>
      <c r="G67" s="117"/>
      <c r="H67" s="147">
        <v>2920.7</v>
      </c>
      <c r="I67" s="147">
        <v>0</v>
      </c>
      <c r="J67" s="147">
        <v>11682.8</v>
      </c>
      <c r="K67" s="147">
        <v>30880</v>
      </c>
      <c r="L67" s="104">
        <f t="shared" si="9"/>
        <v>45483.5</v>
      </c>
    </row>
    <row r="68" spans="1:12">
      <c r="A68" s="103" t="s">
        <v>1570</v>
      </c>
      <c r="B68" s="82" t="s">
        <v>1571</v>
      </c>
      <c r="C68" s="146">
        <v>8652</v>
      </c>
      <c r="D68" s="146">
        <v>7425</v>
      </c>
      <c r="E68" s="147">
        <v>985</v>
      </c>
      <c r="F68" s="146">
        <f t="shared" si="10"/>
        <v>17062</v>
      </c>
      <c r="G68" s="117"/>
      <c r="H68" s="147">
        <v>2884</v>
      </c>
      <c r="I68" s="147">
        <v>0</v>
      </c>
      <c r="J68" s="147">
        <v>11536</v>
      </c>
      <c r="K68" s="147">
        <v>30880</v>
      </c>
      <c r="L68" s="104">
        <f t="shared" si="9"/>
        <v>45300</v>
      </c>
    </row>
    <row r="69" spans="1:12">
      <c r="A69" s="103" t="s">
        <v>1572</v>
      </c>
      <c r="B69" s="82" t="s">
        <v>1571</v>
      </c>
      <c r="C69" s="146">
        <v>8652</v>
      </c>
      <c r="D69" s="146">
        <v>8625</v>
      </c>
      <c r="E69" s="147">
        <v>985</v>
      </c>
      <c r="F69" s="146">
        <f t="shared" si="10"/>
        <v>18262</v>
      </c>
      <c r="G69" s="117"/>
      <c r="H69" s="147">
        <v>2884</v>
      </c>
      <c r="I69" s="147">
        <v>0</v>
      </c>
      <c r="J69" s="147">
        <v>11536</v>
      </c>
      <c r="K69" s="147">
        <v>30880</v>
      </c>
      <c r="L69" s="104">
        <f t="shared" si="9"/>
        <v>45300</v>
      </c>
    </row>
    <row r="70" spans="1:12">
      <c r="A70" s="103" t="s">
        <v>1573</v>
      </c>
      <c r="B70" s="82" t="s">
        <v>1571</v>
      </c>
      <c r="C70" s="146">
        <v>8652</v>
      </c>
      <c r="D70" s="146">
        <v>11894</v>
      </c>
      <c r="E70" s="147">
        <v>985</v>
      </c>
      <c r="F70" s="146">
        <f t="shared" si="10"/>
        <v>21531</v>
      </c>
      <c r="G70" s="117"/>
      <c r="H70" s="147">
        <v>2884</v>
      </c>
      <c r="I70" s="147">
        <v>0</v>
      </c>
      <c r="J70" s="147">
        <v>11536</v>
      </c>
      <c r="K70" s="147">
        <v>30880</v>
      </c>
      <c r="L70" s="104">
        <f t="shared" si="9"/>
        <v>45300</v>
      </c>
    </row>
    <row r="71" spans="1:12">
      <c r="A71" s="103" t="s">
        <v>1574</v>
      </c>
      <c r="B71" s="82" t="s">
        <v>1571</v>
      </c>
      <c r="C71" s="146">
        <v>8652</v>
      </c>
      <c r="D71" s="146">
        <v>14445</v>
      </c>
      <c r="E71" s="147">
        <v>985</v>
      </c>
      <c r="F71" s="146">
        <f t="shared" si="10"/>
        <v>24082</v>
      </c>
      <c r="G71" s="117"/>
      <c r="H71" s="147">
        <v>2884</v>
      </c>
      <c r="I71" s="147">
        <v>0</v>
      </c>
      <c r="J71" s="147">
        <v>11536</v>
      </c>
      <c r="K71" s="147">
        <v>30880</v>
      </c>
      <c r="L71" s="104">
        <f t="shared" si="9"/>
        <v>45300</v>
      </c>
    </row>
    <row r="72" spans="1:12">
      <c r="A72" s="103" t="s">
        <v>1575</v>
      </c>
      <c r="B72" s="82" t="s">
        <v>1571</v>
      </c>
      <c r="C72" s="146">
        <v>8652</v>
      </c>
      <c r="D72" s="146">
        <v>14437.24</v>
      </c>
      <c r="E72" s="147">
        <v>985</v>
      </c>
      <c r="F72" s="146">
        <f t="shared" si="10"/>
        <v>24074.239999999998</v>
      </c>
      <c r="G72" s="117"/>
      <c r="H72" s="147">
        <v>2884</v>
      </c>
      <c r="I72" s="147">
        <v>0</v>
      </c>
      <c r="J72" s="147">
        <v>11536</v>
      </c>
      <c r="K72" s="147">
        <v>30880</v>
      </c>
      <c r="L72" s="104">
        <f t="shared" si="9"/>
        <v>45300</v>
      </c>
    </row>
    <row r="73" spans="1:12">
      <c r="A73" s="103" t="s">
        <v>1576</v>
      </c>
      <c r="B73" s="82" t="s">
        <v>1571</v>
      </c>
      <c r="C73" s="146">
        <v>8652</v>
      </c>
      <c r="D73" s="146">
        <v>17024.68</v>
      </c>
      <c r="E73" s="147">
        <v>985</v>
      </c>
      <c r="F73" s="146">
        <f t="shared" si="10"/>
        <v>26661.68</v>
      </c>
      <c r="G73" s="117"/>
      <c r="H73" s="147">
        <v>2884</v>
      </c>
      <c r="I73" s="147">
        <v>0</v>
      </c>
      <c r="J73" s="147">
        <v>11536</v>
      </c>
      <c r="K73" s="147">
        <v>30880</v>
      </c>
      <c r="L73" s="104">
        <f t="shared" si="9"/>
        <v>45300</v>
      </c>
    </row>
    <row r="74" spans="1:12">
      <c r="A74" s="103" t="s">
        <v>1577</v>
      </c>
      <c r="B74" s="82" t="s">
        <v>1578</v>
      </c>
      <c r="C74" s="146">
        <v>8552</v>
      </c>
      <c r="D74" s="146">
        <v>5788</v>
      </c>
      <c r="E74" s="147">
        <v>985</v>
      </c>
      <c r="F74" s="146">
        <f t="shared" si="10"/>
        <v>15325</v>
      </c>
      <c r="G74" s="117"/>
      <c r="H74" s="147">
        <v>2850.7</v>
      </c>
      <c r="I74" s="147">
        <v>0</v>
      </c>
      <c r="J74" s="147">
        <v>11402.8</v>
      </c>
      <c r="K74" s="147">
        <v>30880</v>
      </c>
      <c r="L74" s="104">
        <f t="shared" si="9"/>
        <v>45133.5</v>
      </c>
    </row>
    <row r="75" spans="1:12">
      <c r="A75" s="103" t="s">
        <v>1579</v>
      </c>
      <c r="B75" s="82" t="s">
        <v>1578</v>
      </c>
      <c r="C75" s="146">
        <v>8552</v>
      </c>
      <c r="D75" s="146">
        <v>7338</v>
      </c>
      <c r="E75" s="147">
        <v>985</v>
      </c>
      <c r="F75" s="146">
        <f t="shared" si="10"/>
        <v>16875</v>
      </c>
      <c r="G75" s="117"/>
      <c r="H75" s="147">
        <v>2850.7</v>
      </c>
      <c r="I75" s="147">
        <v>0</v>
      </c>
      <c r="J75" s="147">
        <v>11402.8</v>
      </c>
      <c r="K75" s="147">
        <v>30880</v>
      </c>
      <c r="L75" s="104">
        <f t="shared" si="9"/>
        <v>45133.5</v>
      </c>
    </row>
    <row r="76" spans="1:12">
      <c r="A76" s="103" t="s">
        <v>1580</v>
      </c>
      <c r="B76" s="82" t="s">
        <v>1578</v>
      </c>
      <c r="C76" s="146">
        <v>8552</v>
      </c>
      <c r="D76" s="146">
        <v>6838</v>
      </c>
      <c r="E76" s="147">
        <v>985</v>
      </c>
      <c r="F76" s="146">
        <f t="shared" si="10"/>
        <v>16375</v>
      </c>
      <c r="G76" s="117"/>
      <c r="H76" s="147">
        <v>2850.7</v>
      </c>
      <c r="I76" s="147">
        <v>0</v>
      </c>
      <c r="J76" s="147">
        <v>11402.8</v>
      </c>
      <c r="K76" s="147">
        <v>30880</v>
      </c>
      <c r="L76" s="104">
        <f t="shared" si="9"/>
        <v>45133.5</v>
      </c>
    </row>
    <row r="77" spans="1:12">
      <c r="A77" s="103" t="s">
        <v>1581</v>
      </c>
      <c r="B77" s="82" t="s">
        <v>1578</v>
      </c>
      <c r="C77" s="146">
        <v>8552</v>
      </c>
      <c r="D77" s="146">
        <v>5338</v>
      </c>
      <c r="E77" s="147">
        <v>985</v>
      </c>
      <c r="F77" s="146">
        <f t="shared" si="10"/>
        <v>14875</v>
      </c>
      <c r="G77" s="117"/>
      <c r="H77" s="147">
        <v>2850.7</v>
      </c>
      <c r="I77" s="147">
        <v>0</v>
      </c>
      <c r="J77" s="147">
        <v>11402.8</v>
      </c>
      <c r="K77" s="147">
        <v>30880</v>
      </c>
      <c r="L77" s="104">
        <f t="shared" si="9"/>
        <v>45133.5</v>
      </c>
    </row>
    <row r="78" spans="1:12">
      <c r="A78" s="103" t="s">
        <v>1582</v>
      </c>
      <c r="B78" s="82" t="s">
        <v>1578</v>
      </c>
      <c r="C78" s="146">
        <v>8552</v>
      </c>
      <c r="D78" s="146">
        <v>6948</v>
      </c>
      <c r="E78" s="147">
        <v>985</v>
      </c>
      <c r="F78" s="146">
        <f t="shared" si="10"/>
        <v>16485</v>
      </c>
      <c r="G78" s="117"/>
      <c r="H78" s="147">
        <v>2850.7</v>
      </c>
      <c r="I78" s="147">
        <v>0</v>
      </c>
      <c r="J78" s="147">
        <v>11402.8</v>
      </c>
      <c r="K78" s="147">
        <v>30880</v>
      </c>
      <c r="L78" s="104">
        <f t="shared" si="9"/>
        <v>45133.5</v>
      </c>
    </row>
    <row r="79" spans="1:12">
      <c r="A79" s="103" t="s">
        <v>1583</v>
      </c>
      <c r="B79" s="82" t="s">
        <v>1578</v>
      </c>
      <c r="C79" s="146">
        <v>8552</v>
      </c>
      <c r="D79" s="146">
        <v>10119</v>
      </c>
      <c r="E79" s="147">
        <v>985</v>
      </c>
      <c r="F79" s="146">
        <f t="shared" si="10"/>
        <v>19656</v>
      </c>
      <c r="G79" s="117"/>
      <c r="H79" s="147">
        <v>2850.7</v>
      </c>
      <c r="I79" s="147">
        <v>0</v>
      </c>
      <c r="J79" s="147">
        <v>11402.8</v>
      </c>
      <c r="K79" s="147">
        <v>30880</v>
      </c>
      <c r="L79" s="104">
        <f t="shared" si="9"/>
        <v>45133.5</v>
      </c>
    </row>
    <row r="80" spans="1:12">
      <c r="A80" s="103" t="s">
        <v>1584</v>
      </c>
      <c r="B80" s="82" t="s">
        <v>1578</v>
      </c>
      <c r="C80" s="146">
        <v>8552</v>
      </c>
      <c r="D80" s="146">
        <v>12662.24</v>
      </c>
      <c r="E80" s="147">
        <v>985</v>
      </c>
      <c r="F80" s="146">
        <f t="shared" si="10"/>
        <v>22199.239999999998</v>
      </c>
      <c r="G80" s="117"/>
      <c r="H80" s="147">
        <v>2850.7</v>
      </c>
      <c r="I80" s="147">
        <v>0</v>
      </c>
      <c r="J80" s="147">
        <v>11402.8</v>
      </c>
      <c r="K80" s="147">
        <v>30880</v>
      </c>
      <c r="L80" s="104">
        <f t="shared" si="9"/>
        <v>45133.5</v>
      </c>
    </row>
    <row r="81" spans="1:12">
      <c r="A81" s="103" t="s">
        <v>1585</v>
      </c>
      <c r="B81" s="82" t="s">
        <v>1586</v>
      </c>
      <c r="C81" s="146">
        <v>8452</v>
      </c>
      <c r="D81" s="146">
        <v>4492</v>
      </c>
      <c r="E81" s="147">
        <v>985</v>
      </c>
      <c r="F81" s="146">
        <f t="shared" si="10"/>
        <v>13929</v>
      </c>
      <c r="G81" s="117"/>
      <c r="H81" s="147">
        <v>2817.3</v>
      </c>
      <c r="I81" s="147">
        <v>0</v>
      </c>
      <c r="J81" s="147">
        <v>11269.2</v>
      </c>
      <c r="K81" s="147">
        <v>30880</v>
      </c>
      <c r="L81" s="104">
        <f t="shared" si="9"/>
        <v>44966.5</v>
      </c>
    </row>
    <row r="82" spans="1:12">
      <c r="A82" s="103" t="s">
        <v>1587</v>
      </c>
      <c r="B82" s="82" t="s">
        <v>1588</v>
      </c>
      <c r="C82" s="146">
        <v>8452</v>
      </c>
      <c r="D82" s="146">
        <v>13176</v>
      </c>
      <c r="E82" s="147">
        <v>985</v>
      </c>
      <c r="F82" s="146">
        <f t="shared" si="10"/>
        <v>22613</v>
      </c>
      <c r="G82" s="117"/>
      <c r="H82" s="147">
        <v>2817.3</v>
      </c>
      <c r="I82" s="147">
        <v>0</v>
      </c>
      <c r="J82" s="147">
        <v>11269.2</v>
      </c>
      <c r="K82" s="147">
        <v>30880</v>
      </c>
      <c r="L82" s="104">
        <f t="shared" si="9"/>
        <v>44966.5</v>
      </c>
    </row>
    <row r="83" spans="1:12">
      <c r="A83" s="103" t="s">
        <v>1589</v>
      </c>
      <c r="B83" s="82" t="s">
        <v>1590</v>
      </c>
      <c r="C83" s="146">
        <v>8252</v>
      </c>
      <c r="D83" s="146">
        <v>7332</v>
      </c>
      <c r="E83" s="147">
        <v>985</v>
      </c>
      <c r="F83" s="146">
        <f t="shared" si="10"/>
        <v>16569</v>
      </c>
      <c r="G83" s="117"/>
      <c r="H83" s="147">
        <v>2750.7</v>
      </c>
      <c r="I83" s="147">
        <v>0</v>
      </c>
      <c r="J83" s="147">
        <v>11002.8</v>
      </c>
      <c r="K83" s="147">
        <v>30880</v>
      </c>
      <c r="L83" s="104">
        <f t="shared" si="9"/>
        <v>44633.5</v>
      </c>
    </row>
    <row r="84" spans="1:12">
      <c r="A84" s="103" t="s">
        <v>1591</v>
      </c>
      <c r="B84" s="82" t="s">
        <v>1590</v>
      </c>
      <c r="C84" s="146">
        <v>8252</v>
      </c>
      <c r="D84" s="146">
        <v>4132</v>
      </c>
      <c r="E84" s="147">
        <v>985</v>
      </c>
      <c r="F84" s="146">
        <f t="shared" si="10"/>
        <v>13369</v>
      </c>
      <c r="G84" s="117"/>
      <c r="H84" s="147">
        <v>2750.7</v>
      </c>
      <c r="I84" s="147">
        <v>0</v>
      </c>
      <c r="J84" s="147">
        <v>11002.8</v>
      </c>
      <c r="K84" s="147">
        <v>30880</v>
      </c>
      <c r="L84" s="104">
        <f t="shared" si="9"/>
        <v>44633.5</v>
      </c>
    </row>
    <row r="85" spans="1:12">
      <c r="A85" s="103" t="s">
        <v>1592</v>
      </c>
      <c r="B85" s="82" t="s">
        <v>1590</v>
      </c>
      <c r="C85" s="146">
        <v>8252</v>
      </c>
      <c r="D85" s="146">
        <v>5332</v>
      </c>
      <c r="E85" s="147">
        <v>985</v>
      </c>
      <c r="F85" s="146">
        <f t="shared" si="10"/>
        <v>14569</v>
      </c>
      <c r="G85" s="117"/>
      <c r="H85" s="147">
        <v>2750.7</v>
      </c>
      <c r="I85" s="147">
        <v>0</v>
      </c>
      <c r="J85" s="147">
        <v>11002.8</v>
      </c>
      <c r="K85" s="147">
        <v>30880</v>
      </c>
      <c r="L85" s="104">
        <f t="shared" si="9"/>
        <v>44633.5</v>
      </c>
    </row>
    <row r="86" spans="1:12">
      <c r="A86" s="103" t="s">
        <v>1593</v>
      </c>
      <c r="B86" s="82" t="s">
        <v>1590</v>
      </c>
      <c r="C86" s="146">
        <v>8252</v>
      </c>
      <c r="D86" s="146">
        <v>11886</v>
      </c>
      <c r="E86" s="147">
        <v>985</v>
      </c>
      <c r="F86" s="146">
        <f t="shared" si="10"/>
        <v>21123</v>
      </c>
      <c r="G86" s="117"/>
      <c r="H86" s="147">
        <v>2750.7</v>
      </c>
      <c r="I86" s="147">
        <v>0</v>
      </c>
      <c r="J86" s="147">
        <v>11002.8</v>
      </c>
      <c r="K86" s="147">
        <v>30880</v>
      </c>
      <c r="L86" s="104">
        <f t="shared" si="9"/>
        <v>44633.5</v>
      </c>
    </row>
    <row r="87" spans="1:12">
      <c r="A87" s="103" t="s">
        <v>1594</v>
      </c>
      <c r="B87" s="82" t="s">
        <v>1595</v>
      </c>
      <c r="C87" s="146">
        <v>8202</v>
      </c>
      <c r="D87" s="146">
        <v>4021</v>
      </c>
      <c r="E87" s="147">
        <v>985</v>
      </c>
      <c r="F87" s="146">
        <f t="shared" si="10"/>
        <v>13208</v>
      </c>
      <c r="G87" s="117"/>
      <c r="H87" s="147">
        <v>2734</v>
      </c>
      <c r="I87" s="147">
        <v>0</v>
      </c>
      <c r="J87" s="147">
        <v>10936</v>
      </c>
      <c r="K87" s="147">
        <v>30880</v>
      </c>
      <c r="L87" s="104">
        <f t="shared" si="9"/>
        <v>44550</v>
      </c>
    </row>
    <row r="88" spans="1:12">
      <c r="A88" s="103" t="s">
        <v>1596</v>
      </c>
      <c r="B88" s="82" t="s">
        <v>1595</v>
      </c>
      <c r="C88" s="146">
        <v>8202</v>
      </c>
      <c r="D88" s="146">
        <v>4471</v>
      </c>
      <c r="E88" s="147">
        <v>985</v>
      </c>
      <c r="F88" s="146">
        <f t="shared" si="10"/>
        <v>13658</v>
      </c>
      <c r="G88" s="117"/>
      <c r="H88" s="147">
        <v>2734</v>
      </c>
      <c r="I88" s="147">
        <v>0</v>
      </c>
      <c r="J88" s="147">
        <v>10936</v>
      </c>
      <c r="K88" s="147">
        <v>30880</v>
      </c>
      <c r="L88" s="104">
        <f t="shared" si="9"/>
        <v>44550</v>
      </c>
    </row>
    <row r="89" spans="1:12">
      <c r="A89" s="103" t="s">
        <v>1597</v>
      </c>
      <c r="B89" s="82" t="s">
        <v>1595</v>
      </c>
      <c r="C89" s="146">
        <v>8202</v>
      </c>
      <c r="D89" s="146">
        <v>4021</v>
      </c>
      <c r="E89" s="147">
        <v>985</v>
      </c>
      <c r="F89" s="146">
        <f t="shared" si="10"/>
        <v>13208</v>
      </c>
      <c r="G89" s="117"/>
      <c r="H89" s="147">
        <v>2734</v>
      </c>
      <c r="I89" s="147">
        <v>0</v>
      </c>
      <c r="J89" s="147">
        <v>10936</v>
      </c>
      <c r="K89" s="147">
        <v>30880</v>
      </c>
      <c r="L89" s="104">
        <f t="shared" si="9"/>
        <v>44550</v>
      </c>
    </row>
    <row r="90" spans="1:12">
      <c r="A90" s="103" t="s">
        <v>1598</v>
      </c>
      <c r="B90" s="82" t="s">
        <v>1595</v>
      </c>
      <c r="C90" s="146">
        <v>8202</v>
      </c>
      <c r="D90" s="146">
        <v>6521</v>
      </c>
      <c r="E90" s="147">
        <v>985</v>
      </c>
      <c r="F90" s="146">
        <f t="shared" si="10"/>
        <v>15708</v>
      </c>
      <c r="G90" s="117"/>
      <c r="H90" s="147">
        <v>2734</v>
      </c>
      <c r="I90" s="147">
        <v>0</v>
      </c>
      <c r="J90" s="147">
        <v>10936</v>
      </c>
      <c r="K90" s="147">
        <v>30880</v>
      </c>
      <c r="L90" s="104">
        <f t="shared" si="9"/>
        <v>44550</v>
      </c>
    </row>
    <row r="91" spans="1:12">
      <c r="A91" s="103" t="s">
        <v>1599</v>
      </c>
      <c r="B91" s="82" t="s">
        <v>1595</v>
      </c>
      <c r="C91" s="146">
        <v>8202</v>
      </c>
      <c r="D91" s="146">
        <v>6021</v>
      </c>
      <c r="E91" s="147">
        <v>985</v>
      </c>
      <c r="F91" s="146">
        <f t="shared" si="10"/>
        <v>15208</v>
      </c>
      <c r="G91" s="117"/>
      <c r="H91" s="147">
        <v>2734</v>
      </c>
      <c r="I91" s="147">
        <v>0</v>
      </c>
      <c r="J91" s="147">
        <v>10936</v>
      </c>
      <c r="K91" s="147">
        <v>30880</v>
      </c>
      <c r="L91" s="104">
        <f t="shared" si="9"/>
        <v>44550</v>
      </c>
    </row>
    <row r="92" spans="1:12">
      <c r="A92" s="103" t="s">
        <v>1600</v>
      </c>
      <c r="B92" s="82" t="s">
        <v>1595</v>
      </c>
      <c r="C92" s="146">
        <v>8202</v>
      </c>
      <c r="D92" s="146">
        <v>6246</v>
      </c>
      <c r="E92" s="147">
        <v>985</v>
      </c>
      <c r="F92" s="146">
        <f t="shared" si="10"/>
        <v>15433</v>
      </c>
      <c r="G92" s="117"/>
      <c r="H92" s="147">
        <v>2734</v>
      </c>
      <c r="I92" s="147">
        <v>0</v>
      </c>
      <c r="J92" s="147">
        <v>10936</v>
      </c>
      <c r="K92" s="147">
        <v>30880</v>
      </c>
      <c r="L92" s="104">
        <f t="shared" si="9"/>
        <v>44550</v>
      </c>
    </row>
    <row r="93" spans="1:12">
      <c r="A93" s="103" t="s">
        <v>1601</v>
      </c>
      <c r="B93" s="82" t="s">
        <v>1595</v>
      </c>
      <c r="C93" s="146">
        <v>8202</v>
      </c>
      <c r="D93" s="146">
        <v>6981</v>
      </c>
      <c r="E93" s="147">
        <v>985</v>
      </c>
      <c r="F93" s="146">
        <f t="shared" si="10"/>
        <v>16168</v>
      </c>
      <c r="G93" s="117"/>
      <c r="H93" s="147">
        <v>2734</v>
      </c>
      <c r="I93" s="147">
        <v>0</v>
      </c>
      <c r="J93" s="147">
        <v>10936</v>
      </c>
      <c r="K93" s="147">
        <v>30880</v>
      </c>
      <c r="L93" s="104">
        <f t="shared" si="9"/>
        <v>44550</v>
      </c>
    </row>
    <row r="94" spans="1:12">
      <c r="A94" s="103" t="s">
        <v>1602</v>
      </c>
      <c r="B94" s="82" t="s">
        <v>1595</v>
      </c>
      <c r="C94" s="146">
        <v>8202</v>
      </c>
      <c r="D94" s="146">
        <v>5021</v>
      </c>
      <c r="E94" s="147">
        <v>985</v>
      </c>
      <c r="F94" s="146">
        <f t="shared" si="10"/>
        <v>14208</v>
      </c>
      <c r="G94" s="117"/>
      <c r="H94" s="147">
        <v>2734</v>
      </c>
      <c r="I94" s="147">
        <v>0</v>
      </c>
      <c r="J94" s="147">
        <v>10936</v>
      </c>
      <c r="K94" s="147">
        <v>30880</v>
      </c>
      <c r="L94" s="104">
        <f t="shared" si="9"/>
        <v>44550</v>
      </c>
    </row>
    <row r="95" spans="1:12">
      <c r="A95" s="103" t="s">
        <v>1603</v>
      </c>
      <c r="B95" s="82" t="s">
        <v>1604</v>
      </c>
      <c r="C95" s="146">
        <v>8152</v>
      </c>
      <c r="D95" s="146">
        <v>4451</v>
      </c>
      <c r="E95" s="147">
        <v>985</v>
      </c>
      <c r="F95" s="146">
        <f t="shared" si="10"/>
        <v>13588</v>
      </c>
      <c r="G95" s="117"/>
      <c r="H95" s="147">
        <v>2717.3</v>
      </c>
      <c r="I95" s="147">
        <v>0</v>
      </c>
      <c r="J95" s="147">
        <v>10869.2</v>
      </c>
      <c r="K95" s="147">
        <v>30880</v>
      </c>
      <c r="L95" s="104">
        <f t="shared" ref="L95:L158" si="11">SUM(H95:K95)</f>
        <v>44466.5</v>
      </c>
    </row>
    <row r="96" spans="1:12">
      <c r="A96" s="103" t="s">
        <v>1605</v>
      </c>
      <c r="B96" s="82" t="s">
        <v>1604</v>
      </c>
      <c r="C96" s="146">
        <v>8152</v>
      </c>
      <c r="D96" s="146">
        <v>4001</v>
      </c>
      <c r="E96" s="147">
        <v>985</v>
      </c>
      <c r="F96" s="146">
        <f t="shared" ref="F96:F159" si="12">SUM(C96:E96)</f>
        <v>13138</v>
      </c>
      <c r="G96" s="117"/>
      <c r="H96" s="147">
        <v>2717.3</v>
      </c>
      <c r="I96" s="147">
        <v>0</v>
      </c>
      <c r="J96" s="147">
        <v>10869.2</v>
      </c>
      <c r="K96" s="147">
        <v>30880</v>
      </c>
      <c r="L96" s="104">
        <f t="shared" si="11"/>
        <v>44466.5</v>
      </c>
    </row>
    <row r="97" spans="1:12">
      <c r="A97" s="103" t="s">
        <v>1606</v>
      </c>
      <c r="B97" s="82" t="s">
        <v>1604</v>
      </c>
      <c r="C97" s="146">
        <v>8152</v>
      </c>
      <c r="D97" s="146">
        <v>4001</v>
      </c>
      <c r="E97" s="147">
        <v>985</v>
      </c>
      <c r="F97" s="146">
        <f t="shared" si="12"/>
        <v>13138</v>
      </c>
      <c r="G97" s="117"/>
      <c r="H97" s="147">
        <v>2717.3</v>
      </c>
      <c r="I97" s="147">
        <v>0</v>
      </c>
      <c r="J97" s="147">
        <v>10869.2</v>
      </c>
      <c r="K97" s="147">
        <v>30880</v>
      </c>
      <c r="L97" s="104">
        <f t="shared" si="11"/>
        <v>44466.5</v>
      </c>
    </row>
    <row r="98" spans="1:12">
      <c r="A98" s="103" t="s">
        <v>1607</v>
      </c>
      <c r="B98" s="82" t="s">
        <v>1604</v>
      </c>
      <c r="C98" s="146">
        <v>8152</v>
      </c>
      <c r="D98" s="146">
        <v>6001</v>
      </c>
      <c r="E98" s="147">
        <v>985</v>
      </c>
      <c r="F98" s="146">
        <f t="shared" si="12"/>
        <v>15138</v>
      </c>
      <c r="G98" s="117"/>
      <c r="H98" s="147">
        <v>2717.3</v>
      </c>
      <c r="I98" s="147">
        <v>0</v>
      </c>
      <c r="J98" s="147">
        <v>10869.2</v>
      </c>
      <c r="K98" s="147">
        <v>30880</v>
      </c>
      <c r="L98" s="104">
        <f t="shared" si="11"/>
        <v>44466.5</v>
      </c>
    </row>
    <row r="99" spans="1:12">
      <c r="A99" s="103" t="s">
        <v>1608</v>
      </c>
      <c r="B99" s="82" t="s">
        <v>1604</v>
      </c>
      <c r="C99" s="146">
        <v>8152</v>
      </c>
      <c r="D99" s="146">
        <v>8001</v>
      </c>
      <c r="E99" s="147">
        <v>985</v>
      </c>
      <c r="F99" s="146">
        <f t="shared" si="12"/>
        <v>17138</v>
      </c>
      <c r="G99" s="117"/>
      <c r="H99" s="147">
        <v>2717.3</v>
      </c>
      <c r="I99" s="147">
        <v>0</v>
      </c>
      <c r="J99" s="147">
        <v>10869.2</v>
      </c>
      <c r="K99" s="147">
        <v>30880</v>
      </c>
      <c r="L99" s="104">
        <f t="shared" si="11"/>
        <v>44466.5</v>
      </c>
    </row>
    <row r="100" spans="1:12">
      <c r="A100" s="103" t="s">
        <v>1609</v>
      </c>
      <c r="B100" s="82" t="s">
        <v>1604</v>
      </c>
      <c r="C100" s="146">
        <v>8152</v>
      </c>
      <c r="D100" s="146">
        <v>9305</v>
      </c>
      <c r="E100" s="147">
        <v>985</v>
      </c>
      <c r="F100" s="146">
        <f t="shared" si="12"/>
        <v>18442</v>
      </c>
      <c r="G100" s="117"/>
      <c r="H100" s="147">
        <v>2717.3</v>
      </c>
      <c r="I100" s="147">
        <v>0</v>
      </c>
      <c r="J100" s="147">
        <v>10869.2</v>
      </c>
      <c r="K100" s="147">
        <v>30880</v>
      </c>
      <c r="L100" s="104">
        <f t="shared" si="11"/>
        <v>44466.5</v>
      </c>
    </row>
    <row r="101" spans="1:12">
      <c r="A101" s="103" t="s">
        <v>1610</v>
      </c>
      <c r="B101" s="82" t="s">
        <v>1604</v>
      </c>
      <c r="C101" s="146">
        <v>8152</v>
      </c>
      <c r="D101" s="146">
        <v>4001</v>
      </c>
      <c r="E101" s="147">
        <v>985</v>
      </c>
      <c r="F101" s="146">
        <f t="shared" si="12"/>
        <v>13138</v>
      </c>
      <c r="G101" s="117"/>
      <c r="H101" s="147">
        <v>2717.3</v>
      </c>
      <c r="I101" s="147">
        <v>0</v>
      </c>
      <c r="J101" s="147">
        <v>10869.2</v>
      </c>
      <c r="K101" s="147">
        <v>30880</v>
      </c>
      <c r="L101" s="104">
        <f t="shared" si="11"/>
        <v>44466.5</v>
      </c>
    </row>
    <row r="102" spans="1:12">
      <c r="A102" s="103" t="s">
        <v>1611</v>
      </c>
      <c r="B102" s="82" t="s">
        <v>1604</v>
      </c>
      <c r="C102" s="146">
        <v>7877</v>
      </c>
      <c r="D102" s="146">
        <v>3651</v>
      </c>
      <c r="E102" s="147">
        <v>985</v>
      </c>
      <c r="F102" s="146">
        <f t="shared" si="12"/>
        <v>12513</v>
      </c>
      <c r="G102" s="117"/>
      <c r="H102" s="147">
        <v>2625.7</v>
      </c>
      <c r="I102" s="147">
        <v>0</v>
      </c>
      <c r="J102" s="147">
        <v>10502.8</v>
      </c>
      <c r="K102" s="147">
        <v>30880</v>
      </c>
      <c r="L102" s="104">
        <f t="shared" si="11"/>
        <v>44008.5</v>
      </c>
    </row>
    <row r="103" spans="1:12">
      <c r="A103" s="103" t="s">
        <v>1612</v>
      </c>
      <c r="B103" s="82" t="s">
        <v>1604</v>
      </c>
      <c r="C103" s="146">
        <v>8152</v>
      </c>
      <c r="D103" s="146">
        <v>6641.36</v>
      </c>
      <c r="E103" s="147">
        <v>985</v>
      </c>
      <c r="F103" s="146">
        <f t="shared" si="12"/>
        <v>15778.36</v>
      </c>
      <c r="G103" s="117"/>
      <c r="H103" s="147">
        <v>2717.3</v>
      </c>
      <c r="I103" s="147">
        <v>0</v>
      </c>
      <c r="J103" s="147">
        <v>10869.2</v>
      </c>
      <c r="K103" s="147">
        <v>30880</v>
      </c>
      <c r="L103" s="104">
        <f t="shared" si="11"/>
        <v>44466.5</v>
      </c>
    </row>
    <row r="104" spans="1:12">
      <c r="A104" s="103" t="s">
        <v>1613</v>
      </c>
      <c r="B104" s="82" t="s">
        <v>1604</v>
      </c>
      <c r="C104" s="146">
        <v>8002</v>
      </c>
      <c r="D104" s="146">
        <v>4652</v>
      </c>
      <c r="E104" s="147">
        <v>985</v>
      </c>
      <c r="F104" s="146">
        <f t="shared" si="12"/>
        <v>13639</v>
      </c>
      <c r="G104" s="117"/>
      <c r="H104" s="147">
        <v>2667.3</v>
      </c>
      <c r="I104" s="147">
        <v>0</v>
      </c>
      <c r="J104" s="147">
        <v>10669.2</v>
      </c>
      <c r="K104" s="147">
        <v>30880</v>
      </c>
      <c r="L104" s="104">
        <f t="shared" si="11"/>
        <v>44216.5</v>
      </c>
    </row>
    <row r="105" spans="1:12">
      <c r="A105" s="103" t="s">
        <v>1614</v>
      </c>
      <c r="B105" s="82" t="s">
        <v>1604</v>
      </c>
      <c r="C105" s="146">
        <v>8002</v>
      </c>
      <c r="D105" s="146">
        <v>2464</v>
      </c>
      <c r="E105" s="147">
        <v>985</v>
      </c>
      <c r="F105" s="146">
        <f t="shared" si="12"/>
        <v>11451</v>
      </c>
      <c r="G105" s="117"/>
      <c r="H105" s="147">
        <v>2667.3</v>
      </c>
      <c r="I105" s="147">
        <v>0</v>
      </c>
      <c r="J105" s="147">
        <v>10669.2</v>
      </c>
      <c r="K105" s="147">
        <v>30880</v>
      </c>
      <c r="L105" s="104">
        <f t="shared" si="11"/>
        <v>44216.5</v>
      </c>
    </row>
    <row r="106" spans="1:12">
      <c r="A106" s="103" t="s">
        <v>1615</v>
      </c>
      <c r="B106" s="82" t="s">
        <v>1616</v>
      </c>
      <c r="C106" s="146">
        <v>5357</v>
      </c>
      <c r="D106" s="146">
        <v>5049.7</v>
      </c>
      <c r="E106" s="147">
        <v>985</v>
      </c>
      <c r="F106" s="146">
        <f t="shared" si="12"/>
        <v>11391.7</v>
      </c>
      <c r="G106" s="117"/>
      <c r="H106" s="147">
        <v>1785.6999999999998</v>
      </c>
      <c r="I106" s="147">
        <v>0</v>
      </c>
      <c r="J106" s="147">
        <v>7142.7999999999993</v>
      </c>
      <c r="K106" s="147">
        <v>30880</v>
      </c>
      <c r="L106" s="104">
        <f t="shared" si="11"/>
        <v>39808.5</v>
      </c>
    </row>
    <row r="107" spans="1:12">
      <c r="A107" s="103" t="s">
        <v>1617</v>
      </c>
      <c r="B107" s="82" t="s">
        <v>1618</v>
      </c>
      <c r="C107" s="146">
        <v>21125.919999999998</v>
      </c>
      <c r="D107" s="146">
        <v>23470.23</v>
      </c>
      <c r="E107" s="147">
        <v>985</v>
      </c>
      <c r="F107" s="146">
        <f t="shared" si="12"/>
        <v>45581.149999999994</v>
      </c>
      <c r="G107" s="117"/>
      <c r="H107" s="147">
        <v>7042</v>
      </c>
      <c r="I107" s="147">
        <v>0</v>
      </c>
      <c r="J107" s="147">
        <v>28168</v>
      </c>
      <c r="K107" s="147">
        <v>30880</v>
      </c>
      <c r="L107" s="104">
        <f t="shared" si="11"/>
        <v>66090</v>
      </c>
    </row>
    <row r="108" spans="1:12">
      <c r="A108" s="103" t="s">
        <v>1619</v>
      </c>
      <c r="B108" s="82" t="s">
        <v>1618</v>
      </c>
      <c r="C108" s="146">
        <v>21125.919999999998</v>
      </c>
      <c r="D108" s="146">
        <v>28470.23</v>
      </c>
      <c r="E108" s="147">
        <v>985</v>
      </c>
      <c r="F108" s="146">
        <f t="shared" si="12"/>
        <v>50581.149999999994</v>
      </c>
      <c r="G108" s="117"/>
      <c r="H108" s="147">
        <v>7042</v>
      </c>
      <c r="I108" s="147">
        <v>0</v>
      </c>
      <c r="J108" s="147">
        <v>28168</v>
      </c>
      <c r="K108" s="147">
        <v>30880</v>
      </c>
      <c r="L108" s="104">
        <f t="shared" si="11"/>
        <v>66090</v>
      </c>
    </row>
    <row r="109" spans="1:12">
      <c r="A109" s="103" t="s">
        <v>1620</v>
      </c>
      <c r="B109" s="82" t="s">
        <v>1618</v>
      </c>
      <c r="C109" s="146">
        <v>21125.919999999998</v>
      </c>
      <c r="D109" s="146">
        <v>27470.23</v>
      </c>
      <c r="E109" s="147">
        <v>985</v>
      </c>
      <c r="F109" s="146">
        <f t="shared" si="12"/>
        <v>49581.149999999994</v>
      </c>
      <c r="G109" s="117"/>
      <c r="H109" s="147">
        <v>7042</v>
      </c>
      <c r="I109" s="147">
        <v>0</v>
      </c>
      <c r="J109" s="147">
        <v>28168</v>
      </c>
      <c r="K109" s="147">
        <v>30880</v>
      </c>
      <c r="L109" s="104">
        <f t="shared" si="11"/>
        <v>66090</v>
      </c>
    </row>
    <row r="110" spans="1:12">
      <c r="A110" s="103" t="s">
        <v>1621</v>
      </c>
      <c r="B110" s="82" t="s">
        <v>1622</v>
      </c>
      <c r="C110" s="146">
        <v>18221.37</v>
      </c>
      <c r="D110" s="146">
        <v>19348.439999999999</v>
      </c>
      <c r="E110" s="147">
        <v>985</v>
      </c>
      <c r="F110" s="146">
        <f t="shared" si="12"/>
        <v>38554.81</v>
      </c>
      <c r="G110" s="117"/>
      <c r="H110" s="147">
        <v>6073.8</v>
      </c>
      <c r="I110" s="147">
        <v>0</v>
      </c>
      <c r="J110" s="147">
        <v>24295.200000000001</v>
      </c>
      <c r="K110" s="147">
        <v>30880</v>
      </c>
      <c r="L110" s="104">
        <f t="shared" si="11"/>
        <v>61249</v>
      </c>
    </row>
    <row r="111" spans="1:12">
      <c r="A111" s="103" t="s">
        <v>1623</v>
      </c>
      <c r="B111" s="82" t="s">
        <v>1622</v>
      </c>
      <c r="C111" s="146">
        <v>18221.37</v>
      </c>
      <c r="D111" s="146">
        <v>22238.46</v>
      </c>
      <c r="E111" s="147">
        <v>985</v>
      </c>
      <c r="F111" s="146">
        <f t="shared" si="12"/>
        <v>41444.83</v>
      </c>
      <c r="G111" s="117"/>
      <c r="H111" s="147">
        <v>6073.8</v>
      </c>
      <c r="I111" s="147">
        <v>0</v>
      </c>
      <c r="J111" s="147">
        <v>24295.200000000001</v>
      </c>
      <c r="K111" s="147">
        <v>30880</v>
      </c>
      <c r="L111" s="104">
        <f t="shared" si="11"/>
        <v>61249</v>
      </c>
    </row>
    <row r="112" spans="1:12">
      <c r="A112" s="103" t="s">
        <v>1624</v>
      </c>
      <c r="B112" s="82" t="s">
        <v>1622</v>
      </c>
      <c r="C112" s="146">
        <v>18221.37</v>
      </c>
      <c r="D112" s="146">
        <v>23348.46</v>
      </c>
      <c r="E112" s="147">
        <v>985</v>
      </c>
      <c r="F112" s="146">
        <f t="shared" si="12"/>
        <v>42554.83</v>
      </c>
      <c r="G112" s="117"/>
      <c r="H112" s="147">
        <v>6073.8</v>
      </c>
      <c r="I112" s="147">
        <v>0</v>
      </c>
      <c r="J112" s="147">
        <v>24295.200000000001</v>
      </c>
      <c r="K112" s="147">
        <v>30880</v>
      </c>
      <c r="L112" s="104">
        <f t="shared" si="11"/>
        <v>61249</v>
      </c>
    </row>
    <row r="113" spans="1:12">
      <c r="A113" s="103" t="s">
        <v>1625</v>
      </c>
      <c r="B113" s="82" t="s">
        <v>1622</v>
      </c>
      <c r="C113" s="146">
        <v>18221.37</v>
      </c>
      <c r="D113" s="146">
        <v>34895.46</v>
      </c>
      <c r="E113" s="147">
        <v>985</v>
      </c>
      <c r="F113" s="146">
        <f t="shared" si="12"/>
        <v>54101.83</v>
      </c>
      <c r="G113" s="117"/>
      <c r="H113" s="147">
        <v>6073.8</v>
      </c>
      <c r="I113" s="147">
        <v>0</v>
      </c>
      <c r="J113" s="147">
        <v>24295.200000000001</v>
      </c>
      <c r="K113" s="147">
        <v>30880</v>
      </c>
      <c r="L113" s="104">
        <f t="shared" si="11"/>
        <v>61249</v>
      </c>
    </row>
    <row r="114" spans="1:12">
      <c r="A114" s="103" t="s">
        <v>1626</v>
      </c>
      <c r="B114" s="82" t="s">
        <v>1627</v>
      </c>
      <c r="C114" s="146">
        <v>17431.64</v>
      </c>
      <c r="D114" s="146">
        <v>18201.55</v>
      </c>
      <c r="E114" s="147">
        <v>985</v>
      </c>
      <c r="F114" s="146">
        <f t="shared" si="12"/>
        <v>36618.19</v>
      </c>
      <c r="G114" s="117"/>
      <c r="H114" s="147">
        <v>5810.5</v>
      </c>
      <c r="I114" s="147">
        <v>0</v>
      </c>
      <c r="J114" s="147">
        <v>23242</v>
      </c>
      <c r="K114" s="147">
        <v>30880</v>
      </c>
      <c r="L114" s="104">
        <f t="shared" si="11"/>
        <v>59932.5</v>
      </c>
    </row>
    <row r="115" spans="1:12">
      <c r="A115" s="103" t="s">
        <v>1628</v>
      </c>
      <c r="B115" s="82" t="s">
        <v>1627</v>
      </c>
      <c r="C115" s="146">
        <v>17431.64</v>
      </c>
      <c r="D115" s="146">
        <v>22679.57</v>
      </c>
      <c r="E115" s="147">
        <v>985</v>
      </c>
      <c r="F115" s="146">
        <f t="shared" si="12"/>
        <v>41096.21</v>
      </c>
      <c r="G115" s="117"/>
      <c r="H115" s="147">
        <v>5810.5</v>
      </c>
      <c r="I115" s="147">
        <v>0</v>
      </c>
      <c r="J115" s="147">
        <v>23242</v>
      </c>
      <c r="K115" s="147">
        <v>30880</v>
      </c>
      <c r="L115" s="104">
        <f t="shared" si="11"/>
        <v>59932.5</v>
      </c>
    </row>
    <row r="116" spans="1:12">
      <c r="A116" s="103" t="s">
        <v>1629</v>
      </c>
      <c r="B116" s="82" t="s">
        <v>1630</v>
      </c>
      <c r="C116" s="146">
        <v>10604.1</v>
      </c>
      <c r="D116" s="146">
        <v>7639.08</v>
      </c>
      <c r="E116" s="147">
        <v>985</v>
      </c>
      <c r="F116" s="146">
        <f t="shared" si="12"/>
        <v>19228.18</v>
      </c>
      <c r="G116" s="117"/>
      <c r="H116" s="147">
        <v>3534.7000000000003</v>
      </c>
      <c r="I116" s="147">
        <v>0</v>
      </c>
      <c r="J116" s="147">
        <v>14138.800000000001</v>
      </c>
      <c r="K116" s="147">
        <v>30880</v>
      </c>
      <c r="L116" s="104">
        <f t="shared" si="11"/>
        <v>48553.5</v>
      </c>
    </row>
    <row r="117" spans="1:12">
      <c r="A117" s="103" t="s">
        <v>1631</v>
      </c>
      <c r="B117" s="82" t="s">
        <v>1630</v>
      </c>
      <c r="C117" s="146">
        <v>9582.1</v>
      </c>
      <c r="D117" s="146">
        <v>19731.12</v>
      </c>
      <c r="E117" s="147">
        <v>0</v>
      </c>
      <c r="F117" s="146">
        <f t="shared" si="12"/>
        <v>29313.22</v>
      </c>
      <c r="G117" s="117"/>
      <c r="H117" s="147">
        <v>3194</v>
      </c>
      <c r="I117" s="147">
        <v>0</v>
      </c>
      <c r="J117" s="147">
        <v>12776</v>
      </c>
      <c r="K117" s="147">
        <v>14200</v>
      </c>
      <c r="L117" s="104">
        <f t="shared" si="11"/>
        <v>30170</v>
      </c>
    </row>
    <row r="118" spans="1:12">
      <c r="A118" s="103" t="s">
        <v>1632</v>
      </c>
      <c r="B118" s="82" t="s">
        <v>1633</v>
      </c>
      <c r="C118" s="146">
        <v>16766.95</v>
      </c>
      <c r="D118" s="146">
        <v>15978.2</v>
      </c>
      <c r="E118" s="147">
        <v>985</v>
      </c>
      <c r="F118" s="146">
        <f t="shared" si="12"/>
        <v>33730.15</v>
      </c>
      <c r="G118" s="117"/>
      <c r="H118" s="147">
        <v>5589</v>
      </c>
      <c r="I118" s="147">
        <v>0</v>
      </c>
      <c r="J118" s="147">
        <v>22356</v>
      </c>
      <c r="K118" s="147">
        <v>30880</v>
      </c>
      <c r="L118" s="104">
        <f t="shared" si="11"/>
        <v>58825</v>
      </c>
    </row>
    <row r="119" spans="1:12">
      <c r="A119" s="103" t="s">
        <v>1634</v>
      </c>
      <c r="B119" s="82" t="s">
        <v>1635</v>
      </c>
      <c r="C119" s="146">
        <v>16766.95</v>
      </c>
      <c r="D119" s="146">
        <v>15978.2</v>
      </c>
      <c r="E119" s="147">
        <v>985</v>
      </c>
      <c r="F119" s="146">
        <f t="shared" si="12"/>
        <v>33730.15</v>
      </c>
      <c r="G119" s="117"/>
      <c r="H119" s="147">
        <v>5589</v>
      </c>
      <c r="I119" s="147">
        <v>0</v>
      </c>
      <c r="J119" s="147">
        <v>22356</v>
      </c>
      <c r="K119" s="147">
        <v>30880</v>
      </c>
      <c r="L119" s="104">
        <f t="shared" si="11"/>
        <v>58825</v>
      </c>
    </row>
    <row r="120" spans="1:12">
      <c r="A120" s="103" t="s">
        <v>1636</v>
      </c>
      <c r="B120" s="82" t="s">
        <v>1637</v>
      </c>
      <c r="C120" s="146">
        <v>10604.1</v>
      </c>
      <c r="D120" s="146">
        <v>6611.22</v>
      </c>
      <c r="E120" s="147">
        <v>985</v>
      </c>
      <c r="F120" s="146">
        <f t="shared" si="12"/>
        <v>18200.32</v>
      </c>
      <c r="G120" s="117"/>
      <c r="H120" s="147">
        <v>3534.7000000000003</v>
      </c>
      <c r="I120" s="147">
        <v>0</v>
      </c>
      <c r="J120" s="147">
        <v>14138.800000000001</v>
      </c>
      <c r="K120" s="147">
        <v>30880</v>
      </c>
      <c r="L120" s="104">
        <f t="shared" si="11"/>
        <v>48553.5</v>
      </c>
    </row>
    <row r="121" spans="1:12">
      <c r="A121" s="103" t="s">
        <v>1638</v>
      </c>
      <c r="B121" s="82" t="s">
        <v>1639</v>
      </c>
      <c r="C121" s="146">
        <v>10939.66</v>
      </c>
      <c r="D121" s="146">
        <v>8778</v>
      </c>
      <c r="E121" s="147">
        <v>985</v>
      </c>
      <c r="F121" s="146">
        <f t="shared" si="12"/>
        <v>20702.66</v>
      </c>
      <c r="G121" s="117"/>
      <c r="H121" s="147">
        <v>3646.6000000000004</v>
      </c>
      <c r="I121" s="147">
        <v>0</v>
      </c>
      <c r="J121" s="147">
        <v>14586.400000000001</v>
      </c>
      <c r="K121" s="147">
        <v>30880</v>
      </c>
      <c r="L121" s="104">
        <f t="shared" si="11"/>
        <v>49113</v>
      </c>
    </row>
    <row r="122" spans="1:12">
      <c r="A122" s="103" t="s">
        <v>1640</v>
      </c>
      <c r="B122" s="82" t="s">
        <v>1639</v>
      </c>
      <c r="C122" s="146">
        <v>10939.66</v>
      </c>
      <c r="D122" s="146">
        <v>8098.32</v>
      </c>
      <c r="E122" s="147">
        <v>985</v>
      </c>
      <c r="F122" s="146">
        <f t="shared" si="12"/>
        <v>20022.98</v>
      </c>
      <c r="G122" s="117"/>
      <c r="H122" s="147">
        <v>3646.6000000000004</v>
      </c>
      <c r="I122" s="147">
        <v>0</v>
      </c>
      <c r="J122" s="147">
        <v>14586.400000000001</v>
      </c>
      <c r="K122" s="147">
        <v>30880</v>
      </c>
      <c r="L122" s="104">
        <f t="shared" si="11"/>
        <v>49113</v>
      </c>
    </row>
    <row r="123" spans="1:12">
      <c r="A123" s="103" t="s">
        <v>1641</v>
      </c>
      <c r="B123" s="82" t="s">
        <v>1642</v>
      </c>
      <c r="C123" s="146">
        <v>11019.8</v>
      </c>
      <c r="D123" s="146">
        <v>7361.22</v>
      </c>
      <c r="E123" s="147">
        <v>985</v>
      </c>
      <c r="F123" s="146">
        <f t="shared" si="12"/>
        <v>19366.02</v>
      </c>
      <c r="G123" s="117"/>
      <c r="H123" s="147">
        <v>3673.2999999999997</v>
      </c>
      <c r="I123" s="147">
        <v>0</v>
      </c>
      <c r="J123" s="147">
        <v>14693.199999999999</v>
      </c>
      <c r="K123" s="147">
        <v>30880</v>
      </c>
      <c r="L123" s="104">
        <f t="shared" si="11"/>
        <v>49246.5</v>
      </c>
    </row>
    <row r="124" spans="1:12">
      <c r="A124" s="103" t="s">
        <v>1643</v>
      </c>
      <c r="B124" s="82" t="s">
        <v>1644</v>
      </c>
      <c r="C124" s="146">
        <v>10604.1</v>
      </c>
      <c r="D124" s="146">
        <v>6611.22</v>
      </c>
      <c r="E124" s="147">
        <v>985</v>
      </c>
      <c r="F124" s="146">
        <f t="shared" si="12"/>
        <v>18200.32</v>
      </c>
      <c r="G124" s="117"/>
      <c r="H124" s="147">
        <v>3534.7000000000003</v>
      </c>
      <c r="I124" s="147">
        <v>0</v>
      </c>
      <c r="J124" s="147">
        <v>14138.800000000001</v>
      </c>
      <c r="K124" s="147">
        <v>30880</v>
      </c>
      <c r="L124" s="104">
        <f t="shared" si="11"/>
        <v>48553.5</v>
      </c>
    </row>
    <row r="125" spans="1:12">
      <c r="A125" s="103" t="s">
        <v>1645</v>
      </c>
      <c r="B125" s="82" t="s">
        <v>1646</v>
      </c>
      <c r="C125" s="146">
        <v>10604.1</v>
      </c>
      <c r="D125" s="146">
        <v>11115.22</v>
      </c>
      <c r="E125" s="147">
        <v>985</v>
      </c>
      <c r="F125" s="146">
        <f t="shared" si="12"/>
        <v>22704.32</v>
      </c>
      <c r="G125" s="117"/>
      <c r="H125" s="147">
        <v>3534.7000000000003</v>
      </c>
      <c r="I125" s="147">
        <v>0</v>
      </c>
      <c r="J125" s="147">
        <v>14138.800000000001</v>
      </c>
      <c r="K125" s="147">
        <v>30880</v>
      </c>
      <c r="L125" s="104">
        <f t="shared" si="11"/>
        <v>48553.5</v>
      </c>
    </row>
    <row r="126" spans="1:12">
      <c r="A126" s="103" t="s">
        <v>1647</v>
      </c>
      <c r="B126" s="82" t="s">
        <v>1648</v>
      </c>
      <c r="C126" s="146">
        <v>15637.4</v>
      </c>
      <c r="D126" s="146">
        <v>13940.78</v>
      </c>
      <c r="E126" s="147">
        <v>985</v>
      </c>
      <c r="F126" s="146">
        <f t="shared" si="12"/>
        <v>30563.18</v>
      </c>
      <c r="G126" s="117"/>
      <c r="H126" s="147">
        <v>5212.5</v>
      </c>
      <c r="I126" s="147">
        <v>0</v>
      </c>
      <c r="J126" s="147">
        <v>20850</v>
      </c>
      <c r="K126" s="147">
        <v>30880</v>
      </c>
      <c r="L126" s="104">
        <f t="shared" si="11"/>
        <v>56942.5</v>
      </c>
    </row>
    <row r="127" spans="1:12">
      <c r="A127" s="103" t="s">
        <v>1649</v>
      </c>
      <c r="B127" s="82" t="s">
        <v>1650</v>
      </c>
      <c r="C127" s="146">
        <v>11662.06</v>
      </c>
      <c r="D127" s="146">
        <v>11557.58</v>
      </c>
      <c r="E127" s="147">
        <v>985</v>
      </c>
      <c r="F127" s="146">
        <f t="shared" si="12"/>
        <v>24204.639999999999</v>
      </c>
      <c r="G127" s="117"/>
      <c r="H127" s="147">
        <v>3887.4</v>
      </c>
      <c r="I127" s="147">
        <v>0</v>
      </c>
      <c r="J127" s="147">
        <v>15549.6</v>
      </c>
      <c r="K127" s="147">
        <v>30880</v>
      </c>
      <c r="L127" s="104">
        <f t="shared" si="11"/>
        <v>50317</v>
      </c>
    </row>
    <row r="128" spans="1:12">
      <c r="A128" s="103" t="s">
        <v>1651</v>
      </c>
      <c r="B128" s="82" t="s">
        <v>1650</v>
      </c>
      <c r="C128" s="146">
        <v>11662.06</v>
      </c>
      <c r="D128" s="146">
        <v>21974.58</v>
      </c>
      <c r="E128" s="147">
        <v>985</v>
      </c>
      <c r="F128" s="146">
        <f t="shared" si="12"/>
        <v>34621.64</v>
      </c>
      <c r="G128" s="117"/>
      <c r="H128" s="147">
        <v>3887.4</v>
      </c>
      <c r="I128" s="147">
        <v>0</v>
      </c>
      <c r="J128" s="147">
        <v>15549.6</v>
      </c>
      <c r="K128" s="147">
        <v>30880</v>
      </c>
      <c r="L128" s="104">
        <f t="shared" si="11"/>
        <v>50317</v>
      </c>
    </row>
    <row r="129" spans="1:12">
      <c r="A129" s="103" t="s">
        <v>1652</v>
      </c>
      <c r="B129" s="82" t="s">
        <v>1653</v>
      </c>
      <c r="C129" s="146">
        <v>10240.77</v>
      </c>
      <c r="D129" s="146">
        <v>9896.7900000000009</v>
      </c>
      <c r="E129" s="147">
        <v>985</v>
      </c>
      <c r="F129" s="146">
        <f t="shared" si="12"/>
        <v>21122.560000000001</v>
      </c>
      <c r="G129" s="117"/>
      <c r="H129" s="147">
        <v>3413.6000000000004</v>
      </c>
      <c r="I129" s="147">
        <v>0</v>
      </c>
      <c r="J129" s="147">
        <v>13654.400000000001</v>
      </c>
      <c r="K129" s="147">
        <v>30880</v>
      </c>
      <c r="L129" s="104">
        <f t="shared" si="11"/>
        <v>47948</v>
      </c>
    </row>
    <row r="130" spans="1:12">
      <c r="A130" s="103" t="s">
        <v>1654</v>
      </c>
      <c r="B130" s="82" t="s">
        <v>1653</v>
      </c>
      <c r="C130" s="146">
        <v>10240.77</v>
      </c>
      <c r="D130" s="146">
        <v>11896.79</v>
      </c>
      <c r="E130" s="147">
        <v>985</v>
      </c>
      <c r="F130" s="146">
        <f t="shared" si="12"/>
        <v>23122.560000000001</v>
      </c>
      <c r="G130" s="117"/>
      <c r="H130" s="147">
        <v>3413.6000000000004</v>
      </c>
      <c r="I130" s="147">
        <v>0</v>
      </c>
      <c r="J130" s="147">
        <v>13654.400000000001</v>
      </c>
      <c r="K130" s="147">
        <v>30880</v>
      </c>
      <c r="L130" s="104">
        <f t="shared" si="11"/>
        <v>47948</v>
      </c>
    </row>
    <row r="131" spans="1:12">
      <c r="A131" s="103" t="s">
        <v>1655</v>
      </c>
      <c r="B131" s="82" t="s">
        <v>1656</v>
      </c>
      <c r="C131" s="146">
        <v>10727</v>
      </c>
      <c r="D131" s="146">
        <v>9696.8799999999992</v>
      </c>
      <c r="E131" s="147">
        <v>985</v>
      </c>
      <c r="F131" s="146">
        <f t="shared" si="12"/>
        <v>21408.879999999997</v>
      </c>
      <c r="G131" s="117"/>
      <c r="H131" s="147">
        <v>3575.7</v>
      </c>
      <c r="I131" s="147">
        <v>0</v>
      </c>
      <c r="J131" s="147">
        <v>14302.8</v>
      </c>
      <c r="K131" s="147">
        <v>30880</v>
      </c>
      <c r="L131" s="104">
        <f t="shared" si="11"/>
        <v>48758.5</v>
      </c>
    </row>
    <row r="132" spans="1:12">
      <c r="A132" s="103" t="s">
        <v>1657</v>
      </c>
      <c r="B132" s="82" t="s">
        <v>1656</v>
      </c>
      <c r="C132" s="146">
        <v>10727</v>
      </c>
      <c r="D132" s="146">
        <v>17499.419999999998</v>
      </c>
      <c r="E132" s="147">
        <v>985</v>
      </c>
      <c r="F132" s="146">
        <f t="shared" si="12"/>
        <v>29211.42</v>
      </c>
      <c r="G132" s="117"/>
      <c r="H132" s="147">
        <v>3575.7</v>
      </c>
      <c r="I132" s="147">
        <v>0</v>
      </c>
      <c r="J132" s="147">
        <v>14302.8</v>
      </c>
      <c r="K132" s="147">
        <v>30880</v>
      </c>
      <c r="L132" s="104">
        <f t="shared" si="11"/>
        <v>48758.5</v>
      </c>
    </row>
    <row r="133" spans="1:12">
      <c r="A133" s="103" t="s">
        <v>1658</v>
      </c>
      <c r="B133" s="82" t="s">
        <v>1659</v>
      </c>
      <c r="C133" s="146">
        <v>10604.1</v>
      </c>
      <c r="D133" s="146">
        <v>6611.22</v>
      </c>
      <c r="E133" s="147">
        <v>985</v>
      </c>
      <c r="F133" s="146">
        <f t="shared" si="12"/>
        <v>18200.32</v>
      </c>
      <c r="G133" s="117"/>
      <c r="H133" s="147">
        <v>3534.7000000000003</v>
      </c>
      <c r="I133" s="147">
        <v>0</v>
      </c>
      <c r="J133" s="147">
        <v>14138.800000000001</v>
      </c>
      <c r="K133" s="147">
        <v>30880</v>
      </c>
      <c r="L133" s="104">
        <f t="shared" si="11"/>
        <v>48553.5</v>
      </c>
    </row>
    <row r="134" spans="1:12">
      <c r="A134" s="103" t="s">
        <v>1660</v>
      </c>
      <c r="B134" s="82" t="s">
        <v>1661</v>
      </c>
      <c r="C134" s="146">
        <v>10604.1</v>
      </c>
      <c r="D134" s="146">
        <v>6611.22</v>
      </c>
      <c r="E134" s="147">
        <v>985</v>
      </c>
      <c r="F134" s="146">
        <f t="shared" si="12"/>
        <v>18200.32</v>
      </c>
      <c r="G134" s="117"/>
      <c r="H134" s="147">
        <v>3534.7000000000003</v>
      </c>
      <c r="I134" s="147">
        <v>0</v>
      </c>
      <c r="J134" s="147">
        <v>14138.800000000001</v>
      </c>
      <c r="K134" s="147">
        <v>30880</v>
      </c>
      <c r="L134" s="104">
        <f t="shared" si="11"/>
        <v>48553.5</v>
      </c>
    </row>
    <row r="135" spans="1:12">
      <c r="A135" s="103" t="s">
        <v>1662</v>
      </c>
      <c r="B135" s="82" t="s">
        <v>1663</v>
      </c>
      <c r="C135" s="146">
        <v>9023.58</v>
      </c>
      <c r="D135" s="146">
        <v>7529.88</v>
      </c>
      <c r="E135" s="147">
        <v>985</v>
      </c>
      <c r="F135" s="146">
        <f t="shared" si="12"/>
        <v>17538.46</v>
      </c>
      <c r="G135" s="117"/>
      <c r="H135" s="147">
        <v>3007.9</v>
      </c>
      <c r="I135" s="147">
        <v>0</v>
      </c>
      <c r="J135" s="147">
        <v>12031.6</v>
      </c>
      <c r="K135" s="147">
        <v>30880</v>
      </c>
      <c r="L135" s="104">
        <f t="shared" si="11"/>
        <v>45919.5</v>
      </c>
    </row>
    <row r="136" spans="1:12">
      <c r="A136" s="103" t="s">
        <v>1664</v>
      </c>
      <c r="B136" s="82" t="s">
        <v>1665</v>
      </c>
      <c r="C136" s="146">
        <v>8494.61</v>
      </c>
      <c r="D136" s="146">
        <v>4767.3500000000004</v>
      </c>
      <c r="E136" s="147">
        <v>985</v>
      </c>
      <c r="F136" s="146">
        <f t="shared" si="12"/>
        <v>14246.960000000001</v>
      </c>
      <c r="G136" s="117"/>
      <c r="H136" s="147">
        <v>2831.5</v>
      </c>
      <c r="I136" s="147">
        <v>0</v>
      </c>
      <c r="J136" s="147">
        <v>11326</v>
      </c>
      <c r="K136" s="147">
        <v>30880</v>
      </c>
      <c r="L136" s="104">
        <f t="shared" si="11"/>
        <v>45037.5</v>
      </c>
    </row>
    <row r="137" spans="1:12">
      <c r="A137" s="103" t="s">
        <v>1666</v>
      </c>
      <c r="B137" s="82" t="s">
        <v>1667</v>
      </c>
      <c r="C137" s="146">
        <v>9023.58</v>
      </c>
      <c r="D137" s="146">
        <v>5309.94</v>
      </c>
      <c r="E137" s="147">
        <v>985</v>
      </c>
      <c r="F137" s="146">
        <f t="shared" si="12"/>
        <v>15318.52</v>
      </c>
      <c r="G137" s="117"/>
      <c r="H137" s="147">
        <v>3007.9</v>
      </c>
      <c r="I137" s="147">
        <v>0</v>
      </c>
      <c r="J137" s="147">
        <v>12031.6</v>
      </c>
      <c r="K137" s="147">
        <v>30880</v>
      </c>
      <c r="L137" s="104">
        <f t="shared" si="11"/>
        <v>45919.5</v>
      </c>
    </row>
    <row r="138" spans="1:12">
      <c r="A138" s="103" t="s">
        <v>1668</v>
      </c>
      <c r="B138" s="82" t="s">
        <v>1669</v>
      </c>
      <c r="C138" s="146">
        <v>8559.7999999999993</v>
      </c>
      <c r="D138" s="146">
        <v>4708.16</v>
      </c>
      <c r="E138" s="147">
        <v>985</v>
      </c>
      <c r="F138" s="146">
        <f t="shared" si="12"/>
        <v>14252.96</v>
      </c>
      <c r="G138" s="117"/>
      <c r="H138" s="147">
        <v>2853.2999999999997</v>
      </c>
      <c r="I138" s="147">
        <v>0</v>
      </c>
      <c r="J138" s="147">
        <v>11413.199999999999</v>
      </c>
      <c r="K138" s="147">
        <v>30880</v>
      </c>
      <c r="L138" s="104">
        <f t="shared" si="11"/>
        <v>45146.5</v>
      </c>
    </row>
    <row r="139" spans="1:12">
      <c r="A139" s="103" t="s">
        <v>1670</v>
      </c>
      <c r="B139" s="82" t="s">
        <v>1671</v>
      </c>
      <c r="C139" s="146">
        <v>10604.1</v>
      </c>
      <c r="D139" s="146">
        <v>6611.23</v>
      </c>
      <c r="E139" s="147">
        <v>985</v>
      </c>
      <c r="F139" s="146">
        <f t="shared" si="12"/>
        <v>18200.330000000002</v>
      </c>
      <c r="G139" s="117"/>
      <c r="H139" s="147">
        <v>3534.7000000000003</v>
      </c>
      <c r="I139" s="147">
        <v>0</v>
      </c>
      <c r="J139" s="147">
        <v>14138.800000000001</v>
      </c>
      <c r="K139" s="147">
        <v>30880</v>
      </c>
      <c r="L139" s="104">
        <f t="shared" si="11"/>
        <v>48553.5</v>
      </c>
    </row>
    <row r="140" spans="1:12">
      <c r="A140" s="103" t="s">
        <v>1672</v>
      </c>
      <c r="B140" s="82" t="s">
        <v>1673</v>
      </c>
      <c r="C140" s="146">
        <v>9023.58</v>
      </c>
      <c r="D140" s="146">
        <v>5309.94</v>
      </c>
      <c r="E140" s="147">
        <v>985</v>
      </c>
      <c r="F140" s="146">
        <f t="shared" si="12"/>
        <v>15318.52</v>
      </c>
      <c r="G140" s="117"/>
      <c r="H140" s="147">
        <v>3007.9</v>
      </c>
      <c r="I140" s="147">
        <v>0</v>
      </c>
      <c r="J140" s="147">
        <v>12031.6</v>
      </c>
      <c r="K140" s="147">
        <v>30880</v>
      </c>
      <c r="L140" s="104">
        <f t="shared" si="11"/>
        <v>45919.5</v>
      </c>
    </row>
    <row r="141" spans="1:12">
      <c r="A141" s="103" t="s">
        <v>1674</v>
      </c>
      <c r="B141" s="82" t="s">
        <v>1673</v>
      </c>
      <c r="C141" s="146">
        <v>9023.58</v>
      </c>
      <c r="D141" s="146">
        <v>6639.94</v>
      </c>
      <c r="E141" s="147">
        <v>985</v>
      </c>
      <c r="F141" s="146">
        <f t="shared" si="12"/>
        <v>16648.52</v>
      </c>
      <c r="G141" s="117"/>
      <c r="H141" s="147">
        <v>3007.9</v>
      </c>
      <c r="I141" s="147">
        <v>0</v>
      </c>
      <c r="J141" s="147">
        <v>12031.6</v>
      </c>
      <c r="K141" s="147">
        <v>30880</v>
      </c>
      <c r="L141" s="104">
        <f t="shared" si="11"/>
        <v>45919.5</v>
      </c>
    </row>
    <row r="142" spans="1:12">
      <c r="A142" s="103" t="s">
        <v>1675</v>
      </c>
      <c r="B142" s="82" t="s">
        <v>1676</v>
      </c>
      <c r="C142" s="146">
        <v>21125.919999999998</v>
      </c>
      <c r="D142" s="146">
        <v>23420.3</v>
      </c>
      <c r="E142" s="147">
        <v>985</v>
      </c>
      <c r="F142" s="146">
        <f t="shared" si="12"/>
        <v>45531.22</v>
      </c>
      <c r="G142" s="117"/>
      <c r="H142" s="147">
        <v>7042</v>
      </c>
      <c r="I142" s="147">
        <v>0</v>
      </c>
      <c r="J142" s="147">
        <v>28168</v>
      </c>
      <c r="K142" s="147">
        <v>30880</v>
      </c>
      <c r="L142" s="104">
        <f t="shared" si="11"/>
        <v>66090</v>
      </c>
    </row>
    <row r="143" spans="1:12">
      <c r="A143" s="103" t="s">
        <v>1677</v>
      </c>
      <c r="B143" s="82" t="s">
        <v>1678</v>
      </c>
      <c r="C143" s="146">
        <v>18221.37</v>
      </c>
      <c r="D143" s="146">
        <v>19343.440000000002</v>
      </c>
      <c r="E143" s="147">
        <v>985</v>
      </c>
      <c r="F143" s="146">
        <f t="shared" si="12"/>
        <v>38549.81</v>
      </c>
      <c r="G143" s="117"/>
      <c r="H143" s="147">
        <v>6073.8</v>
      </c>
      <c r="I143" s="147">
        <v>0</v>
      </c>
      <c r="J143" s="147">
        <v>24295.200000000001</v>
      </c>
      <c r="K143" s="147">
        <v>15590</v>
      </c>
      <c r="L143" s="104">
        <f t="shared" si="11"/>
        <v>45959</v>
      </c>
    </row>
    <row r="144" spans="1:12">
      <c r="A144" s="103" t="s">
        <v>1679</v>
      </c>
      <c r="B144" s="82" t="s">
        <v>1680</v>
      </c>
      <c r="C144" s="146">
        <v>21125.919999999998</v>
      </c>
      <c r="D144" s="146">
        <v>23419.23</v>
      </c>
      <c r="E144" s="147">
        <v>985</v>
      </c>
      <c r="F144" s="146">
        <f t="shared" si="12"/>
        <v>45530.149999999994</v>
      </c>
      <c r="G144" s="117"/>
      <c r="H144" s="147">
        <v>7042</v>
      </c>
      <c r="I144" s="147">
        <v>0</v>
      </c>
      <c r="J144" s="147">
        <v>28168</v>
      </c>
      <c r="K144" s="147">
        <v>15590</v>
      </c>
      <c r="L144" s="104">
        <f t="shared" si="11"/>
        <v>50800</v>
      </c>
    </row>
    <row r="145" spans="1:12">
      <c r="A145" s="103" t="s">
        <v>1681</v>
      </c>
      <c r="B145" s="82" t="s">
        <v>1682</v>
      </c>
      <c r="C145" s="146">
        <v>20668.54</v>
      </c>
      <c r="D145" s="146">
        <v>23509</v>
      </c>
      <c r="E145" s="147">
        <v>985</v>
      </c>
      <c r="F145" s="146">
        <f t="shared" si="12"/>
        <v>45162.54</v>
      </c>
      <c r="G145" s="117"/>
      <c r="H145" s="147">
        <v>6889.5</v>
      </c>
      <c r="I145" s="147">
        <v>0</v>
      </c>
      <c r="J145" s="147">
        <v>27558</v>
      </c>
      <c r="K145" s="147">
        <v>15590</v>
      </c>
      <c r="L145" s="104">
        <f t="shared" si="11"/>
        <v>50037.5</v>
      </c>
    </row>
    <row r="146" spans="1:12">
      <c r="A146" s="103" t="s">
        <v>1683</v>
      </c>
      <c r="B146" s="82" t="s">
        <v>1684</v>
      </c>
      <c r="C146" s="146">
        <v>18221.37</v>
      </c>
      <c r="D146" s="146">
        <v>19343.440000000002</v>
      </c>
      <c r="E146" s="147">
        <v>985</v>
      </c>
      <c r="F146" s="146">
        <f t="shared" si="12"/>
        <v>38549.81</v>
      </c>
      <c r="G146" s="117"/>
      <c r="H146" s="147">
        <v>6073.8</v>
      </c>
      <c r="I146" s="147">
        <v>0</v>
      </c>
      <c r="J146" s="147">
        <v>24295.200000000001</v>
      </c>
      <c r="K146" s="147">
        <v>15590</v>
      </c>
      <c r="L146" s="104">
        <f t="shared" si="11"/>
        <v>45959</v>
      </c>
    </row>
    <row r="147" spans="1:12">
      <c r="A147" s="103" t="s">
        <v>1685</v>
      </c>
      <c r="B147" s="82" t="s">
        <v>1686</v>
      </c>
      <c r="C147" s="146">
        <v>17431.64</v>
      </c>
      <c r="D147" s="146">
        <v>18208.55</v>
      </c>
      <c r="E147" s="147">
        <v>985</v>
      </c>
      <c r="F147" s="146">
        <f t="shared" si="12"/>
        <v>36625.19</v>
      </c>
      <c r="G147" s="117"/>
      <c r="H147" s="147">
        <v>5810.5</v>
      </c>
      <c r="I147" s="147">
        <v>0</v>
      </c>
      <c r="J147" s="147">
        <v>23242</v>
      </c>
      <c r="K147" s="147">
        <v>15590</v>
      </c>
      <c r="L147" s="104">
        <f t="shared" si="11"/>
        <v>44642.5</v>
      </c>
    </row>
    <row r="148" spans="1:12">
      <c r="A148" s="103" t="s">
        <v>1687</v>
      </c>
      <c r="B148" s="82" t="s">
        <v>1688</v>
      </c>
      <c r="C148" s="146">
        <v>18836.900000000001</v>
      </c>
      <c r="D148" s="146">
        <v>21119.51</v>
      </c>
      <c r="E148" s="147">
        <v>985</v>
      </c>
      <c r="F148" s="146">
        <f t="shared" si="12"/>
        <v>40941.410000000003</v>
      </c>
      <c r="G148" s="117"/>
      <c r="H148" s="147">
        <v>6279</v>
      </c>
      <c r="I148" s="147">
        <v>0</v>
      </c>
      <c r="J148" s="147">
        <v>25116</v>
      </c>
      <c r="K148" s="147">
        <v>15590</v>
      </c>
      <c r="L148" s="104">
        <f t="shared" si="11"/>
        <v>46985</v>
      </c>
    </row>
    <row r="149" spans="1:12">
      <c r="A149" s="103" t="s">
        <v>1689</v>
      </c>
      <c r="B149" s="82" t="s">
        <v>1690</v>
      </c>
      <c r="C149" s="146">
        <v>20668.54</v>
      </c>
      <c r="D149" s="146">
        <v>23509</v>
      </c>
      <c r="E149" s="147">
        <v>985</v>
      </c>
      <c r="F149" s="146">
        <f t="shared" si="12"/>
        <v>45162.54</v>
      </c>
      <c r="G149" s="117"/>
      <c r="H149" s="147">
        <v>6889.5</v>
      </c>
      <c r="I149" s="147">
        <v>0</v>
      </c>
      <c r="J149" s="147">
        <v>27558</v>
      </c>
      <c r="K149" s="147">
        <v>15590</v>
      </c>
      <c r="L149" s="104">
        <f t="shared" si="11"/>
        <v>50037.5</v>
      </c>
    </row>
    <row r="150" spans="1:12">
      <c r="A150" s="103" t="s">
        <v>1691</v>
      </c>
      <c r="B150" s="82" t="s">
        <v>1692</v>
      </c>
      <c r="C150" s="146">
        <v>22320.66</v>
      </c>
      <c r="D150" s="146">
        <v>24549.85</v>
      </c>
      <c r="E150" s="147">
        <v>985</v>
      </c>
      <c r="F150" s="146">
        <f t="shared" si="12"/>
        <v>47855.509999999995</v>
      </c>
      <c r="G150" s="117"/>
      <c r="H150" s="147">
        <v>7440.2</v>
      </c>
      <c r="I150" s="147">
        <v>0</v>
      </c>
      <c r="J150" s="147">
        <v>29760.799999999999</v>
      </c>
      <c r="K150" s="147">
        <v>15590</v>
      </c>
      <c r="L150" s="104">
        <f t="shared" si="11"/>
        <v>52791</v>
      </c>
    </row>
    <row r="151" spans="1:12">
      <c r="A151" s="103" t="s">
        <v>1693</v>
      </c>
      <c r="B151" s="82" t="s">
        <v>1694</v>
      </c>
      <c r="C151" s="146">
        <v>25133.32</v>
      </c>
      <c r="D151" s="146">
        <v>26447.739999999998</v>
      </c>
      <c r="E151" s="147">
        <v>985</v>
      </c>
      <c r="F151" s="146">
        <f t="shared" si="12"/>
        <v>52566.06</v>
      </c>
      <c r="G151" s="117"/>
      <c r="H151" s="147">
        <v>8377.7999999999993</v>
      </c>
      <c r="I151" s="147">
        <v>0</v>
      </c>
      <c r="J151" s="147">
        <v>33511.199999999997</v>
      </c>
      <c r="K151" s="147">
        <v>15590</v>
      </c>
      <c r="L151" s="104">
        <f t="shared" si="11"/>
        <v>57479</v>
      </c>
    </row>
    <row r="152" spans="1:12">
      <c r="A152" s="103" t="s">
        <v>1695</v>
      </c>
      <c r="B152" s="82" t="s">
        <v>1696</v>
      </c>
      <c r="C152" s="146">
        <v>21125.919999999998</v>
      </c>
      <c r="D152" s="146">
        <v>23418.16</v>
      </c>
      <c r="E152" s="147">
        <v>985</v>
      </c>
      <c r="F152" s="146">
        <f t="shared" si="12"/>
        <v>45529.08</v>
      </c>
      <c r="G152" s="117"/>
      <c r="H152" s="147">
        <v>7042</v>
      </c>
      <c r="I152" s="147">
        <v>0</v>
      </c>
      <c r="J152" s="147">
        <v>28168</v>
      </c>
      <c r="K152" s="147">
        <v>15590</v>
      </c>
      <c r="L152" s="104">
        <f t="shared" si="11"/>
        <v>50800</v>
      </c>
    </row>
    <row r="153" spans="1:12">
      <c r="A153" s="103" t="s">
        <v>1697</v>
      </c>
      <c r="B153" s="82" t="s">
        <v>1698</v>
      </c>
      <c r="C153" s="146">
        <v>18265.18</v>
      </c>
      <c r="D153" s="146">
        <v>18496.009999999998</v>
      </c>
      <c r="E153" s="147">
        <v>985</v>
      </c>
      <c r="F153" s="146">
        <f t="shared" si="12"/>
        <v>37746.19</v>
      </c>
      <c r="G153" s="117"/>
      <c r="H153" s="147">
        <v>6088.4000000000005</v>
      </c>
      <c r="I153" s="147">
        <v>0</v>
      </c>
      <c r="J153" s="147">
        <v>24353.600000000002</v>
      </c>
      <c r="K153" s="147">
        <v>15590</v>
      </c>
      <c r="L153" s="104">
        <f t="shared" si="11"/>
        <v>46032</v>
      </c>
    </row>
    <row r="154" spans="1:12">
      <c r="A154" s="103" t="s">
        <v>1699</v>
      </c>
      <c r="B154" s="82" t="s">
        <v>1700</v>
      </c>
      <c r="C154" s="146">
        <v>19210.919999999998</v>
      </c>
      <c r="D154" s="146">
        <v>20588.400000000001</v>
      </c>
      <c r="E154" s="147">
        <v>985</v>
      </c>
      <c r="F154" s="146">
        <f t="shared" si="12"/>
        <v>40784.32</v>
      </c>
      <c r="G154" s="117"/>
      <c r="H154" s="147">
        <v>6403.6</v>
      </c>
      <c r="I154" s="147">
        <v>0</v>
      </c>
      <c r="J154" s="147">
        <v>25614.400000000001</v>
      </c>
      <c r="K154" s="147">
        <v>15590</v>
      </c>
      <c r="L154" s="104">
        <f t="shared" si="11"/>
        <v>47608</v>
      </c>
    </row>
    <row r="155" spans="1:12">
      <c r="A155" s="103" t="s">
        <v>1701</v>
      </c>
      <c r="B155" s="82" t="s">
        <v>1702</v>
      </c>
      <c r="C155" s="146">
        <v>25133.32</v>
      </c>
      <c r="D155" s="146">
        <v>26447.739999999998</v>
      </c>
      <c r="E155" s="147">
        <v>985</v>
      </c>
      <c r="F155" s="146">
        <f t="shared" si="12"/>
        <v>52566.06</v>
      </c>
      <c r="G155" s="117"/>
      <c r="H155" s="147">
        <v>8377.7999999999993</v>
      </c>
      <c r="I155" s="147">
        <v>0</v>
      </c>
      <c r="J155" s="147">
        <v>33511.199999999997</v>
      </c>
      <c r="K155" s="147">
        <v>15590</v>
      </c>
      <c r="L155" s="104">
        <f t="shared" si="11"/>
        <v>57479</v>
      </c>
    </row>
    <row r="156" spans="1:12">
      <c r="A156" s="103" t="s">
        <v>1703</v>
      </c>
      <c r="B156" s="82" t="s">
        <v>1704</v>
      </c>
      <c r="C156" s="146">
        <v>16766.95</v>
      </c>
      <c r="D156" s="146">
        <v>15961.2</v>
      </c>
      <c r="E156" s="147">
        <v>985</v>
      </c>
      <c r="F156" s="146">
        <f t="shared" si="12"/>
        <v>33713.15</v>
      </c>
      <c r="G156" s="117"/>
      <c r="H156" s="147">
        <v>5589</v>
      </c>
      <c r="I156" s="147">
        <v>0</v>
      </c>
      <c r="J156" s="147">
        <v>22356</v>
      </c>
      <c r="K156" s="147">
        <v>15590</v>
      </c>
      <c r="L156" s="104">
        <f t="shared" si="11"/>
        <v>43535</v>
      </c>
    </row>
    <row r="157" spans="1:12">
      <c r="A157" s="103" t="s">
        <v>1705</v>
      </c>
      <c r="B157" s="82" t="s">
        <v>1706</v>
      </c>
      <c r="C157" s="146">
        <v>16766.95</v>
      </c>
      <c r="D157" s="146">
        <v>15961.2</v>
      </c>
      <c r="E157" s="147">
        <v>985</v>
      </c>
      <c r="F157" s="146">
        <f t="shared" si="12"/>
        <v>33713.15</v>
      </c>
      <c r="G157" s="117"/>
      <c r="H157" s="147">
        <v>5589</v>
      </c>
      <c r="I157" s="147">
        <v>0</v>
      </c>
      <c r="J157" s="147">
        <v>22356</v>
      </c>
      <c r="K157" s="147">
        <v>15590</v>
      </c>
      <c r="L157" s="104">
        <f t="shared" si="11"/>
        <v>43535</v>
      </c>
    </row>
    <row r="158" spans="1:12">
      <c r="A158" s="103" t="s">
        <v>1707</v>
      </c>
      <c r="B158" s="82" t="s">
        <v>1708</v>
      </c>
      <c r="C158" s="146">
        <v>10604.1</v>
      </c>
      <c r="D158" s="146">
        <v>7066.22</v>
      </c>
      <c r="E158" s="147">
        <v>985</v>
      </c>
      <c r="F158" s="146">
        <f t="shared" si="12"/>
        <v>18655.32</v>
      </c>
      <c r="G158" s="117"/>
      <c r="H158" s="147">
        <v>3534.7000000000003</v>
      </c>
      <c r="I158" s="147">
        <v>0</v>
      </c>
      <c r="J158" s="147">
        <v>14138.800000000001</v>
      </c>
      <c r="K158" s="147">
        <v>15590</v>
      </c>
      <c r="L158" s="104">
        <f t="shared" si="11"/>
        <v>33263.5</v>
      </c>
    </row>
    <row r="159" spans="1:12">
      <c r="A159" s="103" t="s">
        <v>1709</v>
      </c>
      <c r="B159" s="82" t="s">
        <v>1710</v>
      </c>
      <c r="C159" s="146">
        <v>10604.1</v>
      </c>
      <c r="D159" s="146">
        <v>7066.22</v>
      </c>
      <c r="E159" s="147">
        <v>985</v>
      </c>
      <c r="F159" s="146">
        <f t="shared" si="12"/>
        <v>18655.32</v>
      </c>
      <c r="G159" s="117"/>
      <c r="H159" s="147">
        <v>3534.7000000000003</v>
      </c>
      <c r="I159" s="147">
        <v>0</v>
      </c>
      <c r="J159" s="147">
        <v>14138.800000000001</v>
      </c>
      <c r="K159" s="147">
        <v>15590</v>
      </c>
      <c r="L159" s="104">
        <f t="shared" ref="L159:L222" si="13">SUM(H159:K159)</f>
        <v>33263.5</v>
      </c>
    </row>
    <row r="160" spans="1:12">
      <c r="A160" s="103" t="s">
        <v>1711</v>
      </c>
      <c r="B160" s="82" t="s">
        <v>1712</v>
      </c>
      <c r="C160" s="146">
        <v>9023.58</v>
      </c>
      <c r="D160" s="146">
        <v>5754.9400000000005</v>
      </c>
      <c r="E160" s="147">
        <v>985</v>
      </c>
      <c r="F160" s="146">
        <f t="shared" ref="F160:F223" si="14">SUM(C160:E160)</f>
        <v>15763.52</v>
      </c>
      <c r="G160" s="117"/>
      <c r="H160" s="147">
        <v>3007.9</v>
      </c>
      <c r="I160" s="147">
        <v>0</v>
      </c>
      <c r="J160" s="147">
        <v>12031.6</v>
      </c>
      <c r="K160" s="147">
        <v>15590</v>
      </c>
      <c r="L160" s="104">
        <f t="shared" si="13"/>
        <v>30629.5</v>
      </c>
    </row>
    <row r="161" spans="1:12">
      <c r="A161" s="103" t="s">
        <v>1713</v>
      </c>
      <c r="B161" s="82" t="s">
        <v>1714</v>
      </c>
      <c r="C161" s="146">
        <v>10939.66</v>
      </c>
      <c r="D161" s="146">
        <v>7029</v>
      </c>
      <c r="E161" s="147">
        <v>985</v>
      </c>
      <c r="F161" s="146">
        <f t="shared" si="14"/>
        <v>18953.66</v>
      </c>
      <c r="G161" s="117"/>
      <c r="H161" s="147">
        <v>3646.6000000000004</v>
      </c>
      <c r="I161" s="147">
        <v>0</v>
      </c>
      <c r="J161" s="147">
        <v>14586.400000000001</v>
      </c>
      <c r="K161" s="147">
        <v>15590</v>
      </c>
      <c r="L161" s="104">
        <f t="shared" si="13"/>
        <v>33823</v>
      </c>
    </row>
    <row r="162" spans="1:12">
      <c r="A162" s="103" t="s">
        <v>1715</v>
      </c>
      <c r="B162" s="82" t="s">
        <v>1716</v>
      </c>
      <c r="C162" s="146">
        <v>10604.1</v>
      </c>
      <c r="D162" s="146">
        <v>7066.22</v>
      </c>
      <c r="E162" s="147">
        <v>985</v>
      </c>
      <c r="F162" s="146">
        <f t="shared" si="14"/>
        <v>18655.32</v>
      </c>
      <c r="G162" s="117"/>
      <c r="H162" s="147">
        <v>3534.7000000000003</v>
      </c>
      <c r="I162" s="147">
        <v>0</v>
      </c>
      <c r="J162" s="147">
        <v>14138.800000000001</v>
      </c>
      <c r="K162" s="147">
        <v>15590</v>
      </c>
      <c r="L162" s="104">
        <f t="shared" si="13"/>
        <v>33263.5</v>
      </c>
    </row>
    <row r="163" spans="1:12">
      <c r="A163" s="103" t="s">
        <v>1717</v>
      </c>
      <c r="B163" s="82" t="s">
        <v>1718</v>
      </c>
      <c r="C163" s="146">
        <v>13993.83</v>
      </c>
      <c r="D163" s="146">
        <v>8503.2200000000012</v>
      </c>
      <c r="E163" s="147">
        <v>985</v>
      </c>
      <c r="F163" s="146">
        <f t="shared" si="14"/>
        <v>23482.050000000003</v>
      </c>
      <c r="G163" s="117"/>
      <c r="H163" s="147">
        <v>4664.5999999999995</v>
      </c>
      <c r="I163" s="147">
        <v>0</v>
      </c>
      <c r="J163" s="147">
        <v>18658.399999999998</v>
      </c>
      <c r="K163" s="147">
        <v>15590</v>
      </c>
      <c r="L163" s="104">
        <f t="shared" si="13"/>
        <v>38913</v>
      </c>
    </row>
    <row r="164" spans="1:12">
      <c r="A164" s="103" t="s">
        <v>1719</v>
      </c>
      <c r="B164" s="82" t="s">
        <v>1720</v>
      </c>
      <c r="C164" s="146">
        <v>10604.1</v>
      </c>
      <c r="D164" s="146">
        <v>7066.22</v>
      </c>
      <c r="E164" s="147">
        <v>985</v>
      </c>
      <c r="F164" s="146">
        <f t="shared" si="14"/>
        <v>18655.32</v>
      </c>
      <c r="G164" s="117"/>
      <c r="H164" s="147">
        <v>3534.7000000000003</v>
      </c>
      <c r="I164" s="147">
        <v>0</v>
      </c>
      <c r="J164" s="147">
        <v>14138.800000000001</v>
      </c>
      <c r="K164" s="147">
        <v>15590</v>
      </c>
      <c r="L164" s="104">
        <f t="shared" si="13"/>
        <v>33263.5</v>
      </c>
    </row>
    <row r="165" spans="1:12">
      <c r="A165" s="103" t="s">
        <v>1721</v>
      </c>
      <c r="B165" s="82" t="s">
        <v>1722</v>
      </c>
      <c r="C165" s="146">
        <v>10727</v>
      </c>
      <c r="D165" s="146">
        <v>10057.880000000001</v>
      </c>
      <c r="E165" s="147">
        <v>985</v>
      </c>
      <c r="F165" s="146">
        <f t="shared" si="14"/>
        <v>21769.88</v>
      </c>
      <c r="G165" s="117"/>
      <c r="H165" s="147">
        <v>3575.7</v>
      </c>
      <c r="I165" s="147">
        <v>0</v>
      </c>
      <c r="J165" s="147">
        <v>14302.8</v>
      </c>
      <c r="K165" s="147">
        <v>15590</v>
      </c>
      <c r="L165" s="104">
        <f t="shared" si="13"/>
        <v>33468.5</v>
      </c>
    </row>
    <row r="166" spans="1:12">
      <c r="A166" s="103" t="s">
        <v>1723</v>
      </c>
      <c r="B166" s="82" t="s">
        <v>1724</v>
      </c>
      <c r="C166" s="146">
        <v>11019.8</v>
      </c>
      <c r="D166" s="146">
        <v>7624.22</v>
      </c>
      <c r="E166" s="147">
        <v>985</v>
      </c>
      <c r="F166" s="146">
        <f t="shared" si="14"/>
        <v>19629.02</v>
      </c>
      <c r="G166" s="117"/>
      <c r="H166" s="147">
        <v>3673.2999999999997</v>
      </c>
      <c r="I166" s="147">
        <v>0</v>
      </c>
      <c r="J166" s="147">
        <v>14693.199999999999</v>
      </c>
      <c r="K166" s="147">
        <v>15590</v>
      </c>
      <c r="L166" s="104">
        <f t="shared" si="13"/>
        <v>33956.5</v>
      </c>
    </row>
    <row r="167" spans="1:12">
      <c r="A167" s="103" t="s">
        <v>1725</v>
      </c>
      <c r="B167" s="82" t="s">
        <v>1726</v>
      </c>
      <c r="C167" s="146">
        <v>10604.1</v>
      </c>
      <c r="D167" s="146">
        <v>7066.22</v>
      </c>
      <c r="E167" s="147">
        <v>985</v>
      </c>
      <c r="F167" s="146">
        <f t="shared" si="14"/>
        <v>18655.32</v>
      </c>
      <c r="G167" s="117"/>
      <c r="H167" s="147">
        <v>3534.7000000000003</v>
      </c>
      <c r="I167" s="147">
        <v>0</v>
      </c>
      <c r="J167" s="147">
        <v>14138.800000000001</v>
      </c>
      <c r="K167" s="147">
        <v>15590</v>
      </c>
      <c r="L167" s="104">
        <f t="shared" si="13"/>
        <v>33263.5</v>
      </c>
    </row>
    <row r="168" spans="1:12">
      <c r="A168" s="103" t="s">
        <v>1727</v>
      </c>
      <c r="B168" s="82" t="s">
        <v>1728</v>
      </c>
      <c r="C168" s="146">
        <v>10604.1</v>
      </c>
      <c r="D168" s="146">
        <v>7066.22</v>
      </c>
      <c r="E168" s="147">
        <v>985</v>
      </c>
      <c r="F168" s="146">
        <f t="shared" si="14"/>
        <v>18655.32</v>
      </c>
      <c r="G168" s="117"/>
      <c r="H168" s="147">
        <v>3534.7000000000003</v>
      </c>
      <c r="I168" s="147">
        <v>0</v>
      </c>
      <c r="J168" s="147">
        <v>14138.800000000001</v>
      </c>
      <c r="K168" s="147">
        <v>15590</v>
      </c>
      <c r="L168" s="104">
        <f t="shared" si="13"/>
        <v>33263.5</v>
      </c>
    </row>
    <row r="169" spans="1:12">
      <c r="A169" s="103" t="s">
        <v>1729</v>
      </c>
      <c r="B169" s="82" t="s">
        <v>1730</v>
      </c>
      <c r="C169" s="146">
        <v>10604.1</v>
      </c>
      <c r="D169" s="146">
        <v>7066.22</v>
      </c>
      <c r="E169" s="147">
        <v>985</v>
      </c>
      <c r="F169" s="146">
        <f t="shared" si="14"/>
        <v>18655.32</v>
      </c>
      <c r="G169" s="117"/>
      <c r="H169" s="147">
        <v>3534.7000000000003</v>
      </c>
      <c r="I169" s="147">
        <v>0</v>
      </c>
      <c r="J169" s="147">
        <v>14138.800000000001</v>
      </c>
      <c r="K169" s="147">
        <v>15590</v>
      </c>
      <c r="L169" s="104">
        <f t="shared" si="13"/>
        <v>33263.5</v>
      </c>
    </row>
    <row r="170" spans="1:12">
      <c r="A170" s="103" t="s">
        <v>1731</v>
      </c>
      <c r="B170" s="82" t="s">
        <v>1732</v>
      </c>
      <c r="C170" s="146">
        <v>15637.4</v>
      </c>
      <c r="D170" s="146">
        <v>13930.779999999999</v>
      </c>
      <c r="E170" s="147">
        <v>985</v>
      </c>
      <c r="F170" s="146">
        <f t="shared" si="14"/>
        <v>30553.18</v>
      </c>
      <c r="G170" s="117"/>
      <c r="H170" s="147">
        <v>5212.5</v>
      </c>
      <c r="I170" s="147">
        <v>0</v>
      </c>
      <c r="J170" s="147">
        <v>20850</v>
      </c>
      <c r="K170" s="147">
        <v>15590</v>
      </c>
      <c r="L170" s="104">
        <f t="shared" si="13"/>
        <v>41652.5</v>
      </c>
    </row>
    <row r="171" spans="1:12">
      <c r="A171" s="103" t="s">
        <v>1733</v>
      </c>
      <c r="B171" s="82" t="s">
        <v>1734</v>
      </c>
      <c r="C171" s="146">
        <v>10604.1</v>
      </c>
      <c r="D171" s="146">
        <v>7066.22</v>
      </c>
      <c r="E171" s="147">
        <v>985</v>
      </c>
      <c r="F171" s="146">
        <f t="shared" si="14"/>
        <v>18655.32</v>
      </c>
      <c r="G171" s="117"/>
      <c r="H171" s="147">
        <v>3534.7000000000003</v>
      </c>
      <c r="I171" s="147">
        <v>0</v>
      </c>
      <c r="J171" s="147">
        <v>14138.800000000001</v>
      </c>
      <c r="K171" s="147">
        <v>15590</v>
      </c>
      <c r="L171" s="104">
        <f t="shared" si="13"/>
        <v>33263.5</v>
      </c>
    </row>
    <row r="172" spans="1:12">
      <c r="A172" s="103" t="s">
        <v>1735</v>
      </c>
      <c r="B172" s="82" t="s">
        <v>1736</v>
      </c>
      <c r="C172" s="146">
        <v>10604.1</v>
      </c>
      <c r="D172" s="146">
        <v>7066.22</v>
      </c>
      <c r="E172" s="147">
        <v>985</v>
      </c>
      <c r="F172" s="146">
        <f t="shared" si="14"/>
        <v>18655.32</v>
      </c>
      <c r="G172" s="117"/>
      <c r="H172" s="147">
        <v>3534.7000000000003</v>
      </c>
      <c r="I172" s="147">
        <v>0</v>
      </c>
      <c r="J172" s="147">
        <v>14138.800000000001</v>
      </c>
      <c r="K172" s="147">
        <v>15590</v>
      </c>
      <c r="L172" s="104">
        <f t="shared" si="13"/>
        <v>33263.5</v>
      </c>
    </row>
    <row r="173" spans="1:12">
      <c r="A173" s="103" t="s">
        <v>1737</v>
      </c>
      <c r="B173" s="82" t="s">
        <v>1738</v>
      </c>
      <c r="C173" s="146">
        <v>10604.1</v>
      </c>
      <c r="D173" s="146">
        <v>7066.22</v>
      </c>
      <c r="E173" s="147">
        <v>985</v>
      </c>
      <c r="F173" s="146">
        <f t="shared" si="14"/>
        <v>18655.32</v>
      </c>
      <c r="G173" s="117"/>
      <c r="H173" s="147">
        <v>3534.7000000000003</v>
      </c>
      <c r="I173" s="147">
        <v>0</v>
      </c>
      <c r="J173" s="147">
        <v>14138.800000000001</v>
      </c>
      <c r="K173" s="147">
        <v>15590</v>
      </c>
      <c r="L173" s="104">
        <f t="shared" si="13"/>
        <v>33263.5</v>
      </c>
    </row>
    <row r="174" spans="1:12">
      <c r="A174" s="103" t="s">
        <v>1739</v>
      </c>
      <c r="B174" s="82" t="s">
        <v>1740</v>
      </c>
      <c r="C174" s="146">
        <v>10604.1</v>
      </c>
      <c r="D174" s="146">
        <v>7066.22</v>
      </c>
      <c r="E174" s="147">
        <v>985</v>
      </c>
      <c r="F174" s="146">
        <f t="shared" si="14"/>
        <v>18655.32</v>
      </c>
      <c r="G174" s="117"/>
      <c r="H174" s="147">
        <v>3534.7000000000003</v>
      </c>
      <c r="I174" s="147">
        <v>0</v>
      </c>
      <c r="J174" s="147">
        <v>14138.800000000001</v>
      </c>
      <c r="K174" s="147">
        <v>15590</v>
      </c>
      <c r="L174" s="104">
        <f t="shared" si="13"/>
        <v>33263.5</v>
      </c>
    </row>
    <row r="175" spans="1:12">
      <c r="A175" s="103" t="s">
        <v>1741</v>
      </c>
      <c r="B175" s="82" t="s">
        <v>1742</v>
      </c>
      <c r="C175" s="146">
        <v>18952.310000000001</v>
      </c>
      <c r="D175" s="146">
        <v>19416.11</v>
      </c>
      <c r="E175" s="147">
        <v>985</v>
      </c>
      <c r="F175" s="146">
        <f t="shared" si="14"/>
        <v>39353.42</v>
      </c>
      <c r="G175" s="117"/>
      <c r="H175" s="147">
        <v>6317.4</v>
      </c>
      <c r="I175" s="147">
        <v>0</v>
      </c>
      <c r="J175" s="147">
        <v>25269.599999999999</v>
      </c>
      <c r="K175" s="147">
        <v>15590</v>
      </c>
      <c r="L175" s="104">
        <f t="shared" si="13"/>
        <v>47177</v>
      </c>
    </row>
    <row r="176" spans="1:12">
      <c r="A176" s="103" t="s">
        <v>1743</v>
      </c>
      <c r="B176" s="82" t="s">
        <v>1744</v>
      </c>
      <c r="C176" s="146">
        <v>17431.64</v>
      </c>
      <c r="D176" s="146">
        <v>18208.55</v>
      </c>
      <c r="E176" s="147">
        <v>985</v>
      </c>
      <c r="F176" s="146">
        <f t="shared" si="14"/>
        <v>36625.19</v>
      </c>
      <c r="G176" s="117"/>
      <c r="H176" s="147">
        <v>5810.5</v>
      </c>
      <c r="I176" s="147">
        <v>0</v>
      </c>
      <c r="J176" s="147">
        <v>23242</v>
      </c>
      <c r="K176" s="147">
        <v>15590</v>
      </c>
      <c r="L176" s="104">
        <f t="shared" si="13"/>
        <v>44642.5</v>
      </c>
    </row>
    <row r="177" spans="1:12">
      <c r="A177" s="103" t="s">
        <v>1745</v>
      </c>
      <c r="B177" s="82" t="s">
        <v>1746</v>
      </c>
      <c r="C177" s="146">
        <v>16766.95</v>
      </c>
      <c r="D177" s="146">
        <v>15961.2</v>
      </c>
      <c r="E177" s="147">
        <v>985</v>
      </c>
      <c r="F177" s="146">
        <f t="shared" si="14"/>
        <v>33713.15</v>
      </c>
      <c r="G177" s="117"/>
      <c r="H177" s="147">
        <v>5589</v>
      </c>
      <c r="I177" s="147">
        <v>0</v>
      </c>
      <c r="J177" s="147">
        <v>22356</v>
      </c>
      <c r="K177" s="147">
        <v>15590</v>
      </c>
      <c r="L177" s="104">
        <f t="shared" si="13"/>
        <v>43535</v>
      </c>
    </row>
    <row r="178" spans="1:12">
      <c r="A178" s="103" t="s">
        <v>1747</v>
      </c>
      <c r="B178" s="82" t="s">
        <v>1748</v>
      </c>
      <c r="C178" s="146">
        <v>11019.8</v>
      </c>
      <c r="D178" s="146">
        <v>7624.22</v>
      </c>
      <c r="E178" s="147">
        <v>985</v>
      </c>
      <c r="F178" s="146">
        <f t="shared" si="14"/>
        <v>19629.02</v>
      </c>
      <c r="G178" s="117"/>
      <c r="H178" s="147">
        <v>3673.2999999999997</v>
      </c>
      <c r="I178" s="147">
        <v>0</v>
      </c>
      <c r="J178" s="147">
        <v>14693.199999999999</v>
      </c>
      <c r="K178" s="147">
        <v>15590</v>
      </c>
      <c r="L178" s="104">
        <f t="shared" si="13"/>
        <v>33956.5</v>
      </c>
    </row>
    <row r="179" spans="1:12">
      <c r="A179" s="103" t="s">
        <v>1749</v>
      </c>
      <c r="B179" s="82" t="s">
        <v>1750</v>
      </c>
      <c r="C179" s="146">
        <v>10893.71</v>
      </c>
      <c r="D179" s="146">
        <v>6824.88</v>
      </c>
      <c r="E179" s="147">
        <v>985</v>
      </c>
      <c r="F179" s="146">
        <f t="shared" si="14"/>
        <v>18703.59</v>
      </c>
      <c r="G179" s="117"/>
      <c r="H179" s="147">
        <v>3631.2</v>
      </c>
      <c r="I179" s="147">
        <v>0</v>
      </c>
      <c r="J179" s="147">
        <v>14524.8</v>
      </c>
      <c r="K179" s="147">
        <v>15590</v>
      </c>
      <c r="L179" s="104">
        <f t="shared" si="13"/>
        <v>33746</v>
      </c>
    </row>
    <row r="180" spans="1:12">
      <c r="A180" s="103" t="s">
        <v>1751</v>
      </c>
      <c r="B180" s="82" t="s">
        <v>1752</v>
      </c>
      <c r="C180" s="146">
        <v>17882.61</v>
      </c>
      <c r="D180" s="146">
        <v>16871.68</v>
      </c>
      <c r="E180" s="147">
        <v>985</v>
      </c>
      <c r="F180" s="146">
        <f t="shared" si="14"/>
        <v>35739.29</v>
      </c>
      <c r="G180" s="117"/>
      <c r="H180" s="147">
        <v>5960.9000000000005</v>
      </c>
      <c r="I180" s="147">
        <v>0</v>
      </c>
      <c r="J180" s="147">
        <v>23843.600000000002</v>
      </c>
      <c r="K180" s="147">
        <v>15590</v>
      </c>
      <c r="L180" s="104">
        <f t="shared" si="13"/>
        <v>45394.5</v>
      </c>
    </row>
    <row r="181" spans="1:12">
      <c r="A181" s="103" t="s">
        <v>1753</v>
      </c>
      <c r="B181" s="82" t="s">
        <v>1754</v>
      </c>
      <c r="C181" s="146">
        <v>13323.79</v>
      </c>
      <c r="D181" s="146">
        <v>8748.2800000000007</v>
      </c>
      <c r="E181" s="147">
        <v>985</v>
      </c>
      <c r="F181" s="146">
        <f t="shared" si="14"/>
        <v>23057.07</v>
      </c>
      <c r="G181" s="117"/>
      <c r="H181" s="147">
        <v>4441.3</v>
      </c>
      <c r="I181" s="147">
        <v>0</v>
      </c>
      <c r="J181" s="147">
        <v>17765.2</v>
      </c>
      <c r="K181" s="147">
        <v>15590</v>
      </c>
      <c r="L181" s="104">
        <f t="shared" si="13"/>
        <v>37796.5</v>
      </c>
    </row>
    <row r="182" spans="1:12">
      <c r="A182" s="103" t="s">
        <v>1755</v>
      </c>
      <c r="B182" s="82" t="s">
        <v>1756</v>
      </c>
      <c r="C182" s="146">
        <v>18336.78</v>
      </c>
      <c r="D182" s="146">
        <v>18302.57</v>
      </c>
      <c r="E182" s="147">
        <v>985</v>
      </c>
      <c r="F182" s="146">
        <f t="shared" si="14"/>
        <v>37624.35</v>
      </c>
      <c r="G182" s="117"/>
      <c r="H182" s="147">
        <v>6112.3</v>
      </c>
      <c r="I182" s="147">
        <v>0</v>
      </c>
      <c r="J182" s="147">
        <v>24449.200000000001</v>
      </c>
      <c r="K182" s="147">
        <v>15590</v>
      </c>
      <c r="L182" s="104">
        <f t="shared" si="13"/>
        <v>46151.5</v>
      </c>
    </row>
    <row r="183" spans="1:12">
      <c r="A183" s="103" t="s">
        <v>1757</v>
      </c>
      <c r="B183" s="82" t="s">
        <v>1758</v>
      </c>
      <c r="C183" s="146">
        <v>18336.78</v>
      </c>
      <c r="D183" s="146">
        <v>18302.57</v>
      </c>
      <c r="E183" s="147">
        <v>985</v>
      </c>
      <c r="F183" s="146">
        <f t="shared" si="14"/>
        <v>37624.35</v>
      </c>
      <c r="G183" s="117"/>
      <c r="H183" s="147">
        <v>6112.3</v>
      </c>
      <c r="I183" s="147">
        <v>0</v>
      </c>
      <c r="J183" s="147">
        <v>24449.200000000001</v>
      </c>
      <c r="K183" s="147">
        <v>15590</v>
      </c>
      <c r="L183" s="104">
        <f t="shared" si="13"/>
        <v>46151.5</v>
      </c>
    </row>
    <row r="184" spans="1:12">
      <c r="A184" s="103" t="s">
        <v>1759</v>
      </c>
      <c r="B184" s="82" t="s">
        <v>1760</v>
      </c>
      <c r="C184" s="146">
        <v>17720.18</v>
      </c>
      <c r="D184" s="146">
        <v>18733.230000000003</v>
      </c>
      <c r="E184" s="147">
        <v>985</v>
      </c>
      <c r="F184" s="146">
        <f t="shared" si="14"/>
        <v>37438.410000000003</v>
      </c>
      <c r="G184" s="117"/>
      <c r="H184" s="147">
        <v>5906.7</v>
      </c>
      <c r="I184" s="147">
        <v>0</v>
      </c>
      <c r="J184" s="147">
        <v>23626.799999999999</v>
      </c>
      <c r="K184" s="147">
        <v>15590</v>
      </c>
      <c r="L184" s="104">
        <f t="shared" si="13"/>
        <v>45123.5</v>
      </c>
    </row>
    <row r="185" spans="1:12">
      <c r="A185" s="103" t="s">
        <v>1761</v>
      </c>
      <c r="B185" s="82" t="s">
        <v>1762</v>
      </c>
      <c r="C185" s="146">
        <v>12886.72</v>
      </c>
      <c r="D185" s="146">
        <v>12287.21</v>
      </c>
      <c r="E185" s="147">
        <v>985</v>
      </c>
      <c r="F185" s="146">
        <f t="shared" si="14"/>
        <v>26158.93</v>
      </c>
      <c r="G185" s="117"/>
      <c r="H185" s="147">
        <v>4295.6000000000004</v>
      </c>
      <c r="I185" s="147">
        <v>0</v>
      </c>
      <c r="J185" s="147">
        <v>17182.400000000001</v>
      </c>
      <c r="K185" s="147">
        <v>15590</v>
      </c>
      <c r="L185" s="104">
        <f t="shared" si="13"/>
        <v>37068</v>
      </c>
    </row>
    <row r="186" spans="1:12">
      <c r="A186" s="103" t="s">
        <v>1763</v>
      </c>
      <c r="B186" s="82" t="s">
        <v>1764</v>
      </c>
      <c r="C186" s="146">
        <v>11662.06</v>
      </c>
      <c r="D186" s="146">
        <v>11954.58</v>
      </c>
      <c r="E186" s="147">
        <v>985</v>
      </c>
      <c r="F186" s="146">
        <f t="shared" si="14"/>
        <v>24601.64</v>
      </c>
      <c r="G186" s="117"/>
      <c r="H186" s="147">
        <v>3887.4</v>
      </c>
      <c r="I186" s="147">
        <v>0</v>
      </c>
      <c r="J186" s="147">
        <v>15549.6</v>
      </c>
      <c r="K186" s="147">
        <v>15590</v>
      </c>
      <c r="L186" s="104">
        <f t="shared" si="13"/>
        <v>35027</v>
      </c>
    </row>
    <row r="187" spans="1:12">
      <c r="A187" s="103" t="s">
        <v>1765</v>
      </c>
      <c r="B187" s="82" t="s">
        <v>1766</v>
      </c>
      <c r="C187" s="146">
        <v>10240.77</v>
      </c>
      <c r="D187" s="146">
        <v>10289.790000000001</v>
      </c>
      <c r="E187" s="147">
        <v>985</v>
      </c>
      <c r="F187" s="146">
        <f t="shared" si="14"/>
        <v>21515.56</v>
      </c>
      <c r="G187" s="117"/>
      <c r="H187" s="147">
        <v>3413.6000000000004</v>
      </c>
      <c r="I187" s="147">
        <v>0</v>
      </c>
      <c r="J187" s="147">
        <v>13654.400000000001</v>
      </c>
      <c r="K187" s="147">
        <v>15590</v>
      </c>
      <c r="L187" s="104">
        <f t="shared" si="13"/>
        <v>32658</v>
      </c>
    </row>
    <row r="188" spans="1:12">
      <c r="A188" s="103" t="s">
        <v>1767</v>
      </c>
      <c r="B188" s="82" t="s">
        <v>1768</v>
      </c>
      <c r="C188" s="146">
        <v>13993.83</v>
      </c>
      <c r="D188" s="146">
        <v>8503.2200000000012</v>
      </c>
      <c r="E188" s="147">
        <v>985</v>
      </c>
      <c r="F188" s="146">
        <f t="shared" si="14"/>
        <v>23482.050000000003</v>
      </c>
      <c r="G188" s="117"/>
      <c r="H188" s="147">
        <v>4664.5999999999995</v>
      </c>
      <c r="I188" s="147">
        <v>0</v>
      </c>
      <c r="J188" s="147">
        <v>18658.399999999998</v>
      </c>
      <c r="K188" s="147">
        <v>15590</v>
      </c>
      <c r="L188" s="104">
        <f t="shared" si="13"/>
        <v>38913</v>
      </c>
    </row>
    <row r="189" spans="1:12">
      <c r="A189" s="103" t="s">
        <v>1769</v>
      </c>
      <c r="B189" s="82" t="s">
        <v>1770</v>
      </c>
      <c r="C189" s="146">
        <v>10604.1</v>
      </c>
      <c r="D189" s="146">
        <v>7066.22</v>
      </c>
      <c r="E189" s="147">
        <v>985</v>
      </c>
      <c r="F189" s="146">
        <f t="shared" si="14"/>
        <v>18655.32</v>
      </c>
      <c r="G189" s="117"/>
      <c r="H189" s="147">
        <v>3534.7000000000003</v>
      </c>
      <c r="I189" s="147">
        <v>0</v>
      </c>
      <c r="J189" s="147">
        <v>14138.800000000001</v>
      </c>
      <c r="K189" s="147">
        <v>15590</v>
      </c>
      <c r="L189" s="104">
        <f t="shared" si="13"/>
        <v>33263.5</v>
      </c>
    </row>
    <row r="190" spans="1:12">
      <c r="A190" s="103" t="s">
        <v>1771</v>
      </c>
      <c r="B190" s="82" t="s">
        <v>1772</v>
      </c>
      <c r="C190" s="146">
        <v>10727</v>
      </c>
      <c r="D190" s="146">
        <v>10057.880000000001</v>
      </c>
      <c r="E190" s="147">
        <v>985</v>
      </c>
      <c r="F190" s="146">
        <f t="shared" si="14"/>
        <v>21769.88</v>
      </c>
      <c r="G190" s="117"/>
      <c r="H190" s="147">
        <v>3575.7</v>
      </c>
      <c r="I190" s="147">
        <v>0</v>
      </c>
      <c r="J190" s="147">
        <v>14302.8</v>
      </c>
      <c r="K190" s="147">
        <v>15590</v>
      </c>
      <c r="L190" s="104">
        <f t="shared" si="13"/>
        <v>33468.5</v>
      </c>
    </row>
    <row r="191" spans="1:12">
      <c r="A191" s="103" t="s">
        <v>1773</v>
      </c>
      <c r="B191" s="82" t="s">
        <v>1774</v>
      </c>
      <c r="C191" s="146">
        <v>10604.1</v>
      </c>
      <c r="D191" s="146">
        <v>7066.22</v>
      </c>
      <c r="E191" s="147">
        <v>985</v>
      </c>
      <c r="F191" s="146">
        <f t="shared" si="14"/>
        <v>18655.32</v>
      </c>
      <c r="G191" s="117"/>
      <c r="H191" s="147">
        <v>3534.7000000000003</v>
      </c>
      <c r="I191" s="147">
        <v>0</v>
      </c>
      <c r="J191" s="147">
        <v>14138.800000000001</v>
      </c>
      <c r="K191" s="147">
        <v>15590</v>
      </c>
      <c r="L191" s="104">
        <f t="shared" si="13"/>
        <v>33263.5</v>
      </c>
    </row>
    <row r="192" spans="1:12">
      <c r="A192" s="103" t="s">
        <v>1775</v>
      </c>
      <c r="B192" s="82" t="s">
        <v>1776</v>
      </c>
      <c r="C192" s="146">
        <v>10604.1</v>
      </c>
      <c r="D192" s="146">
        <v>7066.22</v>
      </c>
      <c r="E192" s="147">
        <v>985</v>
      </c>
      <c r="F192" s="146">
        <f t="shared" si="14"/>
        <v>18655.32</v>
      </c>
      <c r="G192" s="117"/>
      <c r="H192" s="147">
        <v>3534.7000000000003</v>
      </c>
      <c r="I192" s="147">
        <v>0</v>
      </c>
      <c r="J192" s="147">
        <v>14138.800000000001</v>
      </c>
      <c r="K192" s="147">
        <v>15590</v>
      </c>
      <c r="L192" s="104">
        <f t="shared" si="13"/>
        <v>33263.5</v>
      </c>
    </row>
    <row r="193" spans="1:12">
      <c r="A193" s="103" t="s">
        <v>1777</v>
      </c>
      <c r="B193" s="82" t="s">
        <v>1778</v>
      </c>
      <c r="C193" s="146">
        <v>12383.39</v>
      </c>
      <c r="D193" s="146">
        <v>7446.3099999999995</v>
      </c>
      <c r="E193" s="147">
        <v>985</v>
      </c>
      <c r="F193" s="146">
        <f t="shared" si="14"/>
        <v>20814.699999999997</v>
      </c>
      <c r="G193" s="117"/>
      <c r="H193" s="147">
        <v>4127.7999999999993</v>
      </c>
      <c r="I193" s="147">
        <v>0</v>
      </c>
      <c r="J193" s="147">
        <v>16511.199999999997</v>
      </c>
      <c r="K193" s="147">
        <v>15590</v>
      </c>
      <c r="L193" s="104">
        <f t="shared" si="13"/>
        <v>36229</v>
      </c>
    </row>
    <row r="194" spans="1:12">
      <c r="A194" s="103" t="s">
        <v>1779</v>
      </c>
      <c r="B194" s="82" t="s">
        <v>1780</v>
      </c>
      <c r="C194" s="146">
        <v>11019.8</v>
      </c>
      <c r="D194" s="146">
        <v>7624.22</v>
      </c>
      <c r="E194" s="147">
        <v>985</v>
      </c>
      <c r="F194" s="146">
        <f t="shared" si="14"/>
        <v>19629.02</v>
      </c>
      <c r="G194" s="117"/>
      <c r="H194" s="147">
        <v>3673.2999999999997</v>
      </c>
      <c r="I194" s="147">
        <v>0</v>
      </c>
      <c r="J194" s="147">
        <v>14693.199999999999</v>
      </c>
      <c r="K194" s="147">
        <v>15590</v>
      </c>
      <c r="L194" s="104">
        <f t="shared" si="13"/>
        <v>33956.5</v>
      </c>
    </row>
    <row r="195" spans="1:12">
      <c r="A195" s="103" t="s">
        <v>1781</v>
      </c>
      <c r="B195" s="82" t="s">
        <v>1782</v>
      </c>
      <c r="C195" s="146">
        <v>10604.1</v>
      </c>
      <c r="D195" s="146">
        <v>7066.22</v>
      </c>
      <c r="E195" s="147">
        <v>985</v>
      </c>
      <c r="F195" s="146">
        <f t="shared" si="14"/>
        <v>18655.32</v>
      </c>
      <c r="G195" s="117"/>
      <c r="H195" s="147">
        <v>3534.7000000000003</v>
      </c>
      <c r="I195" s="147">
        <v>0</v>
      </c>
      <c r="J195" s="147">
        <v>14138.800000000001</v>
      </c>
      <c r="K195" s="147">
        <v>15590</v>
      </c>
      <c r="L195" s="104">
        <f t="shared" si="13"/>
        <v>33263.5</v>
      </c>
    </row>
    <row r="196" spans="1:12">
      <c r="A196" s="103" t="s">
        <v>1783</v>
      </c>
      <c r="B196" s="82" t="s">
        <v>1784</v>
      </c>
      <c r="C196" s="146">
        <v>9023.58</v>
      </c>
      <c r="D196" s="146">
        <v>5754.9400000000005</v>
      </c>
      <c r="E196" s="147">
        <v>985</v>
      </c>
      <c r="F196" s="146">
        <f t="shared" si="14"/>
        <v>15763.52</v>
      </c>
      <c r="G196" s="117"/>
      <c r="H196" s="147">
        <v>3007.9</v>
      </c>
      <c r="I196" s="147">
        <v>0</v>
      </c>
      <c r="J196" s="147">
        <v>12031.6</v>
      </c>
      <c r="K196" s="147">
        <v>15590</v>
      </c>
      <c r="L196" s="104">
        <f t="shared" si="13"/>
        <v>30629.5</v>
      </c>
    </row>
    <row r="197" spans="1:12">
      <c r="A197" s="103" t="s">
        <v>1785</v>
      </c>
      <c r="B197" s="82" t="s">
        <v>1786</v>
      </c>
      <c r="C197" s="146">
        <v>8537.36</v>
      </c>
      <c r="D197" s="146">
        <v>5310.73</v>
      </c>
      <c r="E197" s="147">
        <v>985</v>
      </c>
      <c r="F197" s="146">
        <f t="shared" si="14"/>
        <v>14833.09</v>
      </c>
      <c r="G197" s="117"/>
      <c r="H197" s="147">
        <v>2845.7999999999997</v>
      </c>
      <c r="I197" s="147">
        <v>0</v>
      </c>
      <c r="J197" s="147">
        <v>11383.199999999999</v>
      </c>
      <c r="K197" s="147">
        <v>15590</v>
      </c>
      <c r="L197" s="104">
        <f t="shared" si="13"/>
        <v>29819</v>
      </c>
    </row>
    <row r="198" spans="1:12">
      <c r="A198" s="103" t="s">
        <v>1787</v>
      </c>
      <c r="B198" s="82" t="s">
        <v>1788</v>
      </c>
      <c r="C198" s="146">
        <v>8494.61</v>
      </c>
      <c r="D198" s="146">
        <v>5206.3500000000004</v>
      </c>
      <c r="E198" s="147">
        <v>985</v>
      </c>
      <c r="F198" s="146">
        <f t="shared" si="14"/>
        <v>14685.960000000001</v>
      </c>
      <c r="G198" s="117"/>
      <c r="H198" s="147">
        <v>2831.5</v>
      </c>
      <c r="I198" s="147">
        <v>0</v>
      </c>
      <c r="J198" s="147">
        <v>11326</v>
      </c>
      <c r="K198" s="147">
        <v>15590</v>
      </c>
      <c r="L198" s="104">
        <f t="shared" si="13"/>
        <v>29747.5</v>
      </c>
    </row>
    <row r="199" spans="1:12">
      <c r="A199" s="103" t="s">
        <v>1789</v>
      </c>
      <c r="B199" s="82" t="s">
        <v>1790</v>
      </c>
      <c r="C199" s="146">
        <v>14943</v>
      </c>
      <c r="D199" s="146">
        <v>10986</v>
      </c>
      <c r="E199" s="147">
        <v>985</v>
      </c>
      <c r="F199" s="146">
        <f t="shared" si="14"/>
        <v>26914</v>
      </c>
      <c r="G199" s="117"/>
      <c r="H199" s="147">
        <v>4981</v>
      </c>
      <c r="I199" s="147">
        <v>0</v>
      </c>
      <c r="J199" s="147">
        <v>19924</v>
      </c>
      <c r="K199" s="147">
        <v>15590</v>
      </c>
      <c r="L199" s="104">
        <f t="shared" si="13"/>
        <v>40495</v>
      </c>
    </row>
    <row r="200" spans="1:12">
      <c r="A200" s="103" t="s">
        <v>1791</v>
      </c>
      <c r="B200" s="82" t="s">
        <v>1792</v>
      </c>
      <c r="C200" s="146">
        <v>11019.8</v>
      </c>
      <c r="D200" s="146">
        <v>7624.22</v>
      </c>
      <c r="E200" s="147">
        <v>985</v>
      </c>
      <c r="F200" s="146">
        <f t="shared" si="14"/>
        <v>19629.02</v>
      </c>
      <c r="G200" s="117"/>
      <c r="H200" s="147">
        <v>3673.2999999999997</v>
      </c>
      <c r="I200" s="147">
        <v>0</v>
      </c>
      <c r="J200" s="147">
        <v>14693.199999999999</v>
      </c>
      <c r="K200" s="147">
        <v>15590</v>
      </c>
      <c r="L200" s="104">
        <f t="shared" si="13"/>
        <v>33956.5</v>
      </c>
    </row>
    <row r="201" spans="1:12">
      <c r="A201" s="103" t="s">
        <v>1793</v>
      </c>
      <c r="B201" s="82" t="s">
        <v>1794</v>
      </c>
      <c r="C201" s="146">
        <v>8559.7999999999993</v>
      </c>
      <c r="D201" s="146">
        <v>5287.22</v>
      </c>
      <c r="E201" s="147">
        <v>985</v>
      </c>
      <c r="F201" s="146">
        <f t="shared" si="14"/>
        <v>14832.02</v>
      </c>
      <c r="G201" s="117"/>
      <c r="H201" s="147">
        <v>2853.2999999999997</v>
      </c>
      <c r="I201" s="147">
        <v>0</v>
      </c>
      <c r="J201" s="147">
        <v>11413.199999999999</v>
      </c>
      <c r="K201" s="147">
        <v>15590</v>
      </c>
      <c r="L201" s="104">
        <f t="shared" si="13"/>
        <v>29856.5</v>
      </c>
    </row>
    <row r="202" spans="1:12">
      <c r="A202" s="103" t="s">
        <v>1795</v>
      </c>
      <c r="B202" s="82" t="s">
        <v>1796</v>
      </c>
      <c r="C202" s="146">
        <v>9377.2999999999993</v>
      </c>
      <c r="D202" s="146">
        <v>6134.68</v>
      </c>
      <c r="E202" s="147">
        <v>985</v>
      </c>
      <c r="F202" s="146">
        <f t="shared" si="14"/>
        <v>16496.98</v>
      </c>
      <c r="G202" s="117"/>
      <c r="H202" s="147">
        <v>3125.7999999999997</v>
      </c>
      <c r="I202" s="147">
        <v>0</v>
      </c>
      <c r="J202" s="147">
        <v>12503.199999999999</v>
      </c>
      <c r="K202" s="147">
        <v>15590</v>
      </c>
      <c r="L202" s="104">
        <f t="shared" si="13"/>
        <v>31219</v>
      </c>
    </row>
    <row r="203" spans="1:12">
      <c r="A203" s="103" t="s">
        <v>1797</v>
      </c>
      <c r="B203" s="82" t="s">
        <v>1798</v>
      </c>
      <c r="C203" s="146">
        <v>10082.61</v>
      </c>
      <c r="D203" s="146">
        <v>6608.47</v>
      </c>
      <c r="E203" s="147">
        <v>985</v>
      </c>
      <c r="F203" s="146">
        <f t="shared" si="14"/>
        <v>17676.080000000002</v>
      </c>
      <c r="G203" s="117"/>
      <c r="H203" s="147">
        <v>3360.8999999999996</v>
      </c>
      <c r="I203" s="147">
        <v>0</v>
      </c>
      <c r="J203" s="147">
        <v>13443.599999999999</v>
      </c>
      <c r="K203" s="147">
        <v>15590</v>
      </c>
      <c r="L203" s="104">
        <f t="shared" si="13"/>
        <v>32394.5</v>
      </c>
    </row>
    <row r="204" spans="1:12">
      <c r="A204" s="103" t="s">
        <v>1799</v>
      </c>
      <c r="B204" s="82" t="s">
        <v>1800</v>
      </c>
      <c r="C204" s="146">
        <v>10376.49</v>
      </c>
      <c r="D204" s="146">
        <v>6806.88</v>
      </c>
      <c r="E204" s="147">
        <v>985</v>
      </c>
      <c r="F204" s="146">
        <f t="shared" si="14"/>
        <v>18168.37</v>
      </c>
      <c r="G204" s="117"/>
      <c r="H204" s="147">
        <v>3458.8</v>
      </c>
      <c r="I204" s="147">
        <v>0</v>
      </c>
      <c r="J204" s="147">
        <v>13835.2</v>
      </c>
      <c r="K204" s="147">
        <v>15590</v>
      </c>
      <c r="L204" s="104">
        <f t="shared" si="13"/>
        <v>32884</v>
      </c>
    </row>
    <row r="205" spans="1:12">
      <c r="A205" s="103" t="s">
        <v>1801</v>
      </c>
      <c r="B205" s="82" t="s">
        <v>1802</v>
      </c>
      <c r="C205" s="146">
        <v>10376.49</v>
      </c>
      <c r="D205" s="146">
        <v>6806.88</v>
      </c>
      <c r="E205" s="147">
        <v>985</v>
      </c>
      <c r="F205" s="146">
        <f t="shared" si="14"/>
        <v>18168.37</v>
      </c>
      <c r="G205" s="117"/>
      <c r="H205" s="147">
        <v>3458.8</v>
      </c>
      <c r="I205" s="147">
        <v>0</v>
      </c>
      <c r="J205" s="147">
        <v>13835.2</v>
      </c>
      <c r="K205" s="147">
        <v>15590</v>
      </c>
      <c r="L205" s="104">
        <f t="shared" si="13"/>
        <v>32884</v>
      </c>
    </row>
    <row r="206" spans="1:12">
      <c r="A206" s="103" t="s">
        <v>1803</v>
      </c>
      <c r="B206" s="82" t="s">
        <v>1804</v>
      </c>
      <c r="C206" s="146">
        <v>10082.61</v>
      </c>
      <c r="D206" s="146">
        <v>6608.47</v>
      </c>
      <c r="E206" s="147">
        <v>985</v>
      </c>
      <c r="F206" s="146">
        <f t="shared" si="14"/>
        <v>17676.080000000002</v>
      </c>
      <c r="G206" s="117"/>
      <c r="H206" s="147">
        <v>3360.8999999999996</v>
      </c>
      <c r="I206" s="147">
        <v>0</v>
      </c>
      <c r="J206" s="147">
        <v>13443.599999999999</v>
      </c>
      <c r="K206" s="147">
        <v>15590</v>
      </c>
      <c r="L206" s="104">
        <f t="shared" si="13"/>
        <v>32394.5</v>
      </c>
    </row>
    <row r="207" spans="1:12">
      <c r="A207" s="103" t="s">
        <v>1805</v>
      </c>
      <c r="B207" s="82" t="s">
        <v>1806</v>
      </c>
      <c r="C207" s="146">
        <v>8559.7999999999993</v>
      </c>
      <c r="D207" s="146">
        <v>5287.22</v>
      </c>
      <c r="E207" s="147">
        <v>985</v>
      </c>
      <c r="F207" s="146">
        <f t="shared" si="14"/>
        <v>14832.02</v>
      </c>
      <c r="G207" s="117"/>
      <c r="H207" s="147">
        <v>2853.2999999999997</v>
      </c>
      <c r="I207" s="147">
        <v>0</v>
      </c>
      <c r="J207" s="147">
        <v>11413.199999999999</v>
      </c>
      <c r="K207" s="147">
        <v>15590</v>
      </c>
      <c r="L207" s="104">
        <f t="shared" si="13"/>
        <v>29856.5</v>
      </c>
    </row>
    <row r="208" spans="1:12">
      <c r="A208" s="103" t="s">
        <v>1807</v>
      </c>
      <c r="B208" s="82" t="s">
        <v>1808</v>
      </c>
      <c r="C208" s="146">
        <v>10376.49</v>
      </c>
      <c r="D208" s="146">
        <v>6806.88</v>
      </c>
      <c r="E208" s="147">
        <v>985</v>
      </c>
      <c r="F208" s="146">
        <f t="shared" si="14"/>
        <v>18168.37</v>
      </c>
      <c r="G208" s="117"/>
      <c r="H208" s="147">
        <v>3458.8</v>
      </c>
      <c r="I208" s="147">
        <v>0</v>
      </c>
      <c r="J208" s="147">
        <v>13835.2</v>
      </c>
      <c r="K208" s="147">
        <v>15590</v>
      </c>
      <c r="L208" s="104">
        <f t="shared" si="13"/>
        <v>32884</v>
      </c>
    </row>
    <row r="209" spans="1:12">
      <c r="A209" s="103" t="s">
        <v>1809</v>
      </c>
      <c r="B209" s="82" t="s">
        <v>1810</v>
      </c>
      <c r="C209" s="146">
        <v>8559.7999999999993</v>
      </c>
      <c r="D209" s="146">
        <v>5287.22</v>
      </c>
      <c r="E209" s="147">
        <v>985</v>
      </c>
      <c r="F209" s="146">
        <f t="shared" si="14"/>
        <v>14832.02</v>
      </c>
      <c r="G209" s="117"/>
      <c r="H209" s="147">
        <v>2853.2999999999997</v>
      </c>
      <c r="I209" s="147">
        <v>0</v>
      </c>
      <c r="J209" s="147">
        <v>11413.199999999999</v>
      </c>
      <c r="K209" s="147">
        <v>15590</v>
      </c>
      <c r="L209" s="104">
        <f t="shared" si="13"/>
        <v>29856.5</v>
      </c>
    </row>
    <row r="210" spans="1:12">
      <c r="A210" s="103" t="s">
        <v>1811</v>
      </c>
      <c r="B210" s="82" t="s">
        <v>1812</v>
      </c>
      <c r="C210" s="146">
        <v>17387.830000000002</v>
      </c>
      <c r="D210" s="146">
        <v>15575.41</v>
      </c>
      <c r="E210" s="147">
        <v>985</v>
      </c>
      <c r="F210" s="146">
        <f t="shared" si="14"/>
        <v>33948.240000000005</v>
      </c>
      <c r="G210" s="117"/>
      <c r="H210" s="147">
        <v>5795.9000000000005</v>
      </c>
      <c r="I210" s="147">
        <v>0</v>
      </c>
      <c r="J210" s="147">
        <v>23183.600000000002</v>
      </c>
      <c r="K210" s="147">
        <v>15590</v>
      </c>
      <c r="L210" s="104">
        <f t="shared" si="13"/>
        <v>44569.5</v>
      </c>
    </row>
    <row r="211" spans="1:12">
      <c r="A211" s="103" t="s">
        <v>1813</v>
      </c>
      <c r="B211" s="82" t="s">
        <v>1814</v>
      </c>
      <c r="C211" s="146">
        <v>9023.58</v>
      </c>
      <c r="D211" s="146">
        <v>5754.9400000000005</v>
      </c>
      <c r="E211" s="147">
        <v>985</v>
      </c>
      <c r="F211" s="146">
        <f t="shared" si="14"/>
        <v>15763.52</v>
      </c>
      <c r="G211" s="117"/>
      <c r="H211" s="147">
        <v>3007.9</v>
      </c>
      <c r="I211" s="147">
        <v>0</v>
      </c>
      <c r="J211" s="147">
        <v>12031.6</v>
      </c>
      <c r="K211" s="147">
        <v>15590</v>
      </c>
      <c r="L211" s="104">
        <f t="shared" si="13"/>
        <v>30629.5</v>
      </c>
    </row>
    <row r="212" spans="1:12">
      <c r="A212" s="103" t="s">
        <v>1815</v>
      </c>
      <c r="B212" s="82" t="s">
        <v>1816</v>
      </c>
      <c r="C212" s="146">
        <v>8559.7999999999993</v>
      </c>
      <c r="D212" s="146">
        <v>5287.22</v>
      </c>
      <c r="E212" s="147">
        <v>985</v>
      </c>
      <c r="F212" s="146">
        <f t="shared" si="14"/>
        <v>14832.02</v>
      </c>
      <c r="G212" s="117"/>
      <c r="H212" s="147">
        <v>2853.2999999999997</v>
      </c>
      <c r="I212" s="147">
        <v>0</v>
      </c>
      <c r="J212" s="147">
        <v>11413.199999999999</v>
      </c>
      <c r="K212" s="147">
        <v>15590</v>
      </c>
      <c r="L212" s="104">
        <f t="shared" si="13"/>
        <v>29856.5</v>
      </c>
    </row>
    <row r="213" spans="1:12">
      <c r="A213" s="103" t="s">
        <v>1817</v>
      </c>
      <c r="B213" s="82" t="s">
        <v>1818</v>
      </c>
      <c r="C213" s="146">
        <v>8559.7999999999993</v>
      </c>
      <c r="D213" s="146">
        <v>5141.16</v>
      </c>
      <c r="E213" s="147">
        <v>985</v>
      </c>
      <c r="F213" s="146">
        <f t="shared" si="14"/>
        <v>14685.96</v>
      </c>
      <c r="G213" s="117"/>
      <c r="H213" s="147">
        <v>2853.2999999999997</v>
      </c>
      <c r="I213" s="147">
        <v>0</v>
      </c>
      <c r="J213" s="147">
        <v>11413.199999999999</v>
      </c>
      <c r="K213" s="147">
        <v>15590</v>
      </c>
      <c r="L213" s="104">
        <f t="shared" si="13"/>
        <v>29856.5</v>
      </c>
    </row>
    <row r="214" spans="1:12">
      <c r="A214" s="103" t="s">
        <v>1819</v>
      </c>
      <c r="B214" s="82" t="s">
        <v>1820</v>
      </c>
      <c r="C214" s="146">
        <v>10604.1</v>
      </c>
      <c r="D214" s="146">
        <v>7066.23</v>
      </c>
      <c r="E214" s="147">
        <v>985</v>
      </c>
      <c r="F214" s="146">
        <f t="shared" si="14"/>
        <v>18655.330000000002</v>
      </c>
      <c r="G214" s="117"/>
      <c r="H214" s="147">
        <v>3534.7000000000003</v>
      </c>
      <c r="I214" s="147">
        <v>0</v>
      </c>
      <c r="J214" s="147">
        <v>14138.800000000001</v>
      </c>
      <c r="K214" s="147">
        <v>15590</v>
      </c>
      <c r="L214" s="104">
        <f t="shared" si="13"/>
        <v>33263.5</v>
      </c>
    </row>
    <row r="215" spans="1:12">
      <c r="A215" s="103" t="s">
        <v>1821</v>
      </c>
      <c r="B215" s="82" t="s">
        <v>1822</v>
      </c>
      <c r="C215" s="146">
        <v>9023.58</v>
      </c>
      <c r="D215" s="146">
        <v>5754.9400000000005</v>
      </c>
      <c r="E215" s="147">
        <v>985</v>
      </c>
      <c r="F215" s="146">
        <f t="shared" si="14"/>
        <v>15763.52</v>
      </c>
      <c r="G215" s="117"/>
      <c r="H215" s="147">
        <v>3007.9</v>
      </c>
      <c r="I215" s="147">
        <v>0</v>
      </c>
      <c r="J215" s="147">
        <v>12031.6</v>
      </c>
      <c r="K215" s="147">
        <v>15590</v>
      </c>
      <c r="L215" s="104">
        <f t="shared" si="13"/>
        <v>30629.5</v>
      </c>
    </row>
    <row r="216" spans="1:12">
      <c r="A216" s="103" t="s">
        <v>1823</v>
      </c>
      <c r="B216" s="82" t="s">
        <v>1824</v>
      </c>
      <c r="C216" s="146">
        <v>11617.18</v>
      </c>
      <c r="D216" s="146">
        <v>7145.3099999999995</v>
      </c>
      <c r="E216" s="147">
        <v>985</v>
      </c>
      <c r="F216" s="146">
        <f t="shared" si="14"/>
        <v>19747.489999999998</v>
      </c>
      <c r="G216" s="117"/>
      <c r="H216" s="147">
        <v>3872.4</v>
      </c>
      <c r="I216" s="147">
        <v>0</v>
      </c>
      <c r="J216" s="147">
        <v>15489.6</v>
      </c>
      <c r="K216" s="147">
        <v>15590</v>
      </c>
      <c r="L216" s="104">
        <f t="shared" si="13"/>
        <v>34952</v>
      </c>
    </row>
    <row r="217" spans="1:12">
      <c r="A217" s="103" t="s">
        <v>1825</v>
      </c>
      <c r="B217" s="82" t="s">
        <v>1826</v>
      </c>
      <c r="C217" s="146">
        <v>10082.61</v>
      </c>
      <c r="D217" s="146">
        <v>6608.47</v>
      </c>
      <c r="E217" s="147">
        <v>985</v>
      </c>
      <c r="F217" s="146">
        <f t="shared" si="14"/>
        <v>17676.080000000002</v>
      </c>
      <c r="G217" s="117"/>
      <c r="H217" s="147">
        <v>3360.8999999999996</v>
      </c>
      <c r="I217" s="147">
        <v>0</v>
      </c>
      <c r="J217" s="147">
        <v>13443.599999999999</v>
      </c>
      <c r="K217" s="147">
        <v>15590</v>
      </c>
      <c r="L217" s="104">
        <f t="shared" si="13"/>
        <v>32394.5</v>
      </c>
    </row>
    <row r="218" spans="1:12">
      <c r="A218" s="103" t="s">
        <v>1827</v>
      </c>
      <c r="B218" s="82" t="s">
        <v>1828</v>
      </c>
      <c r="C218" s="146">
        <v>11662.06</v>
      </c>
      <c r="D218" s="146">
        <v>12040.07</v>
      </c>
      <c r="E218" s="147">
        <v>985</v>
      </c>
      <c r="F218" s="146">
        <f t="shared" si="14"/>
        <v>24687.129999999997</v>
      </c>
      <c r="G218" s="117"/>
      <c r="H218" s="147">
        <v>3887.4</v>
      </c>
      <c r="I218" s="147">
        <v>0</v>
      </c>
      <c r="J218" s="147">
        <v>15549.6</v>
      </c>
      <c r="K218" s="147">
        <v>15590</v>
      </c>
      <c r="L218" s="104">
        <f t="shared" si="13"/>
        <v>35027</v>
      </c>
    </row>
    <row r="219" spans="1:12">
      <c r="A219" s="103" t="s">
        <v>1829</v>
      </c>
      <c r="B219" s="82" t="s">
        <v>1830</v>
      </c>
      <c r="C219" s="146">
        <v>9023.58</v>
      </c>
      <c r="D219" s="146">
        <v>5754.9400000000005</v>
      </c>
      <c r="E219" s="147">
        <v>985</v>
      </c>
      <c r="F219" s="146">
        <f t="shared" si="14"/>
        <v>15763.52</v>
      </c>
      <c r="G219" s="117"/>
      <c r="H219" s="147">
        <v>3007.9</v>
      </c>
      <c r="I219" s="147">
        <v>0</v>
      </c>
      <c r="J219" s="147">
        <v>12031.6</v>
      </c>
      <c r="K219" s="147">
        <v>15590</v>
      </c>
      <c r="L219" s="104">
        <f t="shared" si="13"/>
        <v>30629.5</v>
      </c>
    </row>
    <row r="220" spans="1:12">
      <c r="A220" s="103" t="s">
        <v>1831</v>
      </c>
      <c r="B220" s="82" t="s">
        <v>1832</v>
      </c>
      <c r="C220" s="146">
        <v>10939.66</v>
      </c>
      <c r="D220" s="146">
        <v>7029</v>
      </c>
      <c r="E220" s="147">
        <v>985</v>
      </c>
      <c r="F220" s="146">
        <f t="shared" si="14"/>
        <v>18953.66</v>
      </c>
      <c r="G220" s="117"/>
      <c r="H220" s="147">
        <v>3646.6000000000004</v>
      </c>
      <c r="I220" s="147">
        <v>0</v>
      </c>
      <c r="J220" s="147">
        <v>14586.400000000001</v>
      </c>
      <c r="K220" s="147">
        <v>15590</v>
      </c>
      <c r="L220" s="104">
        <f t="shared" si="13"/>
        <v>33823</v>
      </c>
    </row>
    <row r="221" spans="1:12">
      <c r="A221" s="103" t="s">
        <v>1833</v>
      </c>
      <c r="B221" s="82" t="s">
        <v>1834</v>
      </c>
      <c r="C221" s="146">
        <v>10604.1</v>
      </c>
      <c r="D221" s="146">
        <v>7066.22</v>
      </c>
      <c r="E221" s="147">
        <v>985</v>
      </c>
      <c r="F221" s="146">
        <f t="shared" si="14"/>
        <v>18655.32</v>
      </c>
      <c r="G221" s="117"/>
      <c r="H221" s="147">
        <v>3534.7000000000003</v>
      </c>
      <c r="I221" s="147">
        <v>0</v>
      </c>
      <c r="J221" s="147">
        <v>14138.800000000001</v>
      </c>
      <c r="K221" s="147">
        <v>15590</v>
      </c>
      <c r="L221" s="104">
        <f t="shared" si="13"/>
        <v>33263.5</v>
      </c>
    </row>
    <row r="222" spans="1:12">
      <c r="A222" s="103" t="s">
        <v>1835</v>
      </c>
      <c r="B222" s="82" t="s">
        <v>1836</v>
      </c>
      <c r="C222" s="146">
        <v>10082.61</v>
      </c>
      <c r="D222" s="146">
        <v>6608.47</v>
      </c>
      <c r="E222" s="147">
        <v>985</v>
      </c>
      <c r="F222" s="146">
        <f t="shared" si="14"/>
        <v>17676.080000000002</v>
      </c>
      <c r="G222" s="117"/>
      <c r="H222" s="147">
        <v>3360.8999999999996</v>
      </c>
      <c r="I222" s="147">
        <v>0</v>
      </c>
      <c r="J222" s="147">
        <v>13443.599999999999</v>
      </c>
      <c r="K222" s="147">
        <v>15590</v>
      </c>
      <c r="L222" s="104">
        <f t="shared" si="13"/>
        <v>32394.5</v>
      </c>
    </row>
    <row r="223" spans="1:12">
      <c r="A223" s="103" t="s">
        <v>1837</v>
      </c>
      <c r="B223" s="82" t="s">
        <v>1838</v>
      </c>
      <c r="C223" s="146">
        <v>18369.91</v>
      </c>
      <c r="D223" s="146">
        <v>18562.25</v>
      </c>
      <c r="E223" s="147">
        <v>985</v>
      </c>
      <c r="F223" s="146">
        <f t="shared" si="14"/>
        <v>37917.160000000003</v>
      </c>
      <c r="G223" s="117"/>
      <c r="H223" s="147">
        <v>6123.3</v>
      </c>
      <c r="I223" s="147">
        <v>0</v>
      </c>
      <c r="J223" s="147">
        <v>24493.200000000001</v>
      </c>
      <c r="K223" s="147">
        <v>15590</v>
      </c>
      <c r="L223" s="104">
        <f t="shared" ref="L223:L286" si="15">SUM(H223:K223)</f>
        <v>46206.5</v>
      </c>
    </row>
    <row r="224" spans="1:12">
      <c r="A224" s="103" t="s">
        <v>1839</v>
      </c>
      <c r="B224" s="82" t="s">
        <v>1840</v>
      </c>
      <c r="C224" s="146">
        <v>15637.4</v>
      </c>
      <c r="D224" s="146">
        <v>13930.779999999999</v>
      </c>
      <c r="E224" s="147">
        <v>985</v>
      </c>
      <c r="F224" s="146">
        <f t="shared" ref="F224:F287" si="16">SUM(C224:E224)</f>
        <v>30553.18</v>
      </c>
      <c r="G224" s="117"/>
      <c r="H224" s="147">
        <v>5212.5</v>
      </c>
      <c r="I224" s="147">
        <v>0</v>
      </c>
      <c r="J224" s="147">
        <v>20850</v>
      </c>
      <c r="K224" s="147">
        <v>15590</v>
      </c>
      <c r="L224" s="104">
        <f t="shared" si="15"/>
        <v>41652.5</v>
      </c>
    </row>
    <row r="225" spans="1:12">
      <c r="A225" s="103" t="s">
        <v>1841</v>
      </c>
      <c r="B225" s="82" t="s">
        <v>1842</v>
      </c>
      <c r="C225" s="146">
        <v>10604.1</v>
      </c>
      <c r="D225" s="146">
        <v>7066.22</v>
      </c>
      <c r="E225" s="147">
        <v>985</v>
      </c>
      <c r="F225" s="146">
        <f t="shared" si="16"/>
        <v>18655.32</v>
      </c>
      <c r="G225" s="117"/>
      <c r="H225" s="147">
        <v>3534.7000000000003</v>
      </c>
      <c r="I225" s="147">
        <v>0</v>
      </c>
      <c r="J225" s="147">
        <v>14138.800000000001</v>
      </c>
      <c r="K225" s="147">
        <v>15590</v>
      </c>
      <c r="L225" s="104">
        <f t="shared" si="15"/>
        <v>33263.5</v>
      </c>
    </row>
    <row r="226" spans="1:12">
      <c r="A226" s="103" t="s">
        <v>1843</v>
      </c>
      <c r="B226" s="82" t="s">
        <v>1844</v>
      </c>
      <c r="C226" s="146">
        <v>10604.1</v>
      </c>
      <c r="D226" s="146">
        <v>7066.22</v>
      </c>
      <c r="E226" s="147">
        <v>985</v>
      </c>
      <c r="F226" s="146">
        <f t="shared" si="16"/>
        <v>18655.32</v>
      </c>
      <c r="G226" s="117"/>
      <c r="H226" s="147">
        <v>3534.7000000000003</v>
      </c>
      <c r="I226" s="147">
        <v>0</v>
      </c>
      <c r="J226" s="147">
        <v>14138.800000000001</v>
      </c>
      <c r="K226" s="147">
        <v>15590</v>
      </c>
      <c r="L226" s="104">
        <f t="shared" si="15"/>
        <v>33263.5</v>
      </c>
    </row>
    <row r="227" spans="1:12">
      <c r="A227" s="103" t="s">
        <v>1845</v>
      </c>
      <c r="B227" s="82" t="s">
        <v>1846</v>
      </c>
      <c r="C227" s="146">
        <v>12421.86</v>
      </c>
      <c r="D227" s="146">
        <v>12617.86</v>
      </c>
      <c r="E227" s="147">
        <v>985</v>
      </c>
      <c r="F227" s="146">
        <f t="shared" si="16"/>
        <v>26024.720000000001</v>
      </c>
      <c r="G227" s="117"/>
      <c r="H227" s="147">
        <v>4140.6000000000004</v>
      </c>
      <c r="I227" s="147">
        <v>0</v>
      </c>
      <c r="J227" s="147">
        <v>16562.400000000001</v>
      </c>
      <c r="K227" s="147">
        <v>15590</v>
      </c>
      <c r="L227" s="104">
        <f t="shared" si="15"/>
        <v>36293</v>
      </c>
    </row>
    <row r="228" spans="1:12">
      <c r="A228" s="103" t="s">
        <v>1847</v>
      </c>
      <c r="B228" s="82" t="s">
        <v>1848</v>
      </c>
      <c r="C228" s="146">
        <v>11028.35</v>
      </c>
      <c r="D228" s="146">
        <v>11084.32</v>
      </c>
      <c r="E228" s="147">
        <v>985</v>
      </c>
      <c r="F228" s="146">
        <f t="shared" si="16"/>
        <v>23097.67</v>
      </c>
      <c r="G228" s="117"/>
      <c r="H228" s="147">
        <v>3676.1000000000004</v>
      </c>
      <c r="I228" s="147">
        <v>0</v>
      </c>
      <c r="J228" s="147">
        <v>14704.400000000001</v>
      </c>
      <c r="K228" s="147">
        <v>15590</v>
      </c>
      <c r="L228" s="104">
        <f t="shared" si="15"/>
        <v>33970.5</v>
      </c>
    </row>
    <row r="229" spans="1:12">
      <c r="A229" s="103" t="s">
        <v>1849</v>
      </c>
      <c r="B229" s="82" t="s">
        <v>1850</v>
      </c>
      <c r="C229" s="146">
        <v>11662.06</v>
      </c>
      <c r="D229" s="146">
        <v>11954.58</v>
      </c>
      <c r="E229" s="147">
        <v>985</v>
      </c>
      <c r="F229" s="146">
        <f t="shared" si="16"/>
        <v>24601.64</v>
      </c>
      <c r="G229" s="117"/>
      <c r="H229" s="147">
        <v>3887.4</v>
      </c>
      <c r="I229" s="147">
        <v>0</v>
      </c>
      <c r="J229" s="147">
        <v>15549.6</v>
      </c>
      <c r="K229" s="147">
        <v>15590</v>
      </c>
      <c r="L229" s="104">
        <f t="shared" si="15"/>
        <v>35027</v>
      </c>
    </row>
    <row r="230" spans="1:12">
      <c r="A230" s="103" t="s">
        <v>1851</v>
      </c>
      <c r="B230" s="82" t="s">
        <v>1852</v>
      </c>
      <c r="C230" s="146">
        <v>15075.29</v>
      </c>
      <c r="D230" s="146">
        <v>11573.369999999999</v>
      </c>
      <c r="E230" s="147">
        <v>985</v>
      </c>
      <c r="F230" s="146">
        <f t="shared" si="16"/>
        <v>27633.66</v>
      </c>
      <c r="G230" s="117"/>
      <c r="H230" s="147">
        <v>5025.1000000000004</v>
      </c>
      <c r="I230" s="147">
        <v>0</v>
      </c>
      <c r="J230" s="147">
        <v>20100.400000000001</v>
      </c>
      <c r="K230" s="147">
        <v>15590</v>
      </c>
      <c r="L230" s="104">
        <f t="shared" si="15"/>
        <v>40715.5</v>
      </c>
    </row>
    <row r="231" spans="1:12">
      <c r="A231" s="103" t="s">
        <v>1853</v>
      </c>
      <c r="B231" s="82" t="s">
        <v>1854</v>
      </c>
      <c r="C231" s="146">
        <v>11201.48</v>
      </c>
      <c r="D231" s="146">
        <v>11064.02</v>
      </c>
      <c r="E231" s="147">
        <v>985</v>
      </c>
      <c r="F231" s="146">
        <f t="shared" si="16"/>
        <v>23250.5</v>
      </c>
      <c r="G231" s="117"/>
      <c r="H231" s="147">
        <v>3733.8</v>
      </c>
      <c r="I231" s="147">
        <v>0</v>
      </c>
      <c r="J231" s="147">
        <v>14935.2</v>
      </c>
      <c r="K231" s="147">
        <v>15590</v>
      </c>
      <c r="L231" s="104">
        <f t="shared" si="15"/>
        <v>34259</v>
      </c>
    </row>
    <row r="232" spans="1:12">
      <c r="A232" s="103" t="s">
        <v>1855</v>
      </c>
      <c r="B232" s="82" t="s">
        <v>1856</v>
      </c>
      <c r="C232" s="146">
        <v>10396.790000000001</v>
      </c>
      <c r="D232" s="146">
        <v>8376.369999999999</v>
      </c>
      <c r="E232" s="147">
        <v>985</v>
      </c>
      <c r="F232" s="146">
        <f t="shared" si="16"/>
        <v>19758.16</v>
      </c>
      <c r="G232" s="117"/>
      <c r="H232" s="147">
        <v>3465.6</v>
      </c>
      <c r="I232" s="147">
        <v>0</v>
      </c>
      <c r="J232" s="147">
        <v>13862.4</v>
      </c>
      <c r="K232" s="147">
        <v>15590</v>
      </c>
      <c r="L232" s="104">
        <f t="shared" si="15"/>
        <v>32918</v>
      </c>
    </row>
    <row r="233" spans="1:12">
      <c r="A233" s="103" t="s">
        <v>1857</v>
      </c>
      <c r="B233" s="82" t="s">
        <v>1858</v>
      </c>
      <c r="C233" s="146">
        <v>13706.36</v>
      </c>
      <c r="D233" s="146">
        <v>14195.810000000001</v>
      </c>
      <c r="E233" s="147">
        <v>985</v>
      </c>
      <c r="F233" s="146">
        <f t="shared" si="16"/>
        <v>28887.170000000002</v>
      </c>
      <c r="G233" s="117"/>
      <c r="H233" s="147">
        <v>4568.8</v>
      </c>
      <c r="I233" s="147">
        <v>0</v>
      </c>
      <c r="J233" s="147">
        <v>18275.2</v>
      </c>
      <c r="K233" s="147">
        <v>15590</v>
      </c>
      <c r="L233" s="104">
        <f t="shared" si="15"/>
        <v>38434</v>
      </c>
    </row>
    <row r="234" spans="1:12">
      <c r="A234" s="103" t="s">
        <v>1859</v>
      </c>
      <c r="B234" s="82" t="s">
        <v>1860</v>
      </c>
      <c r="C234" s="146">
        <v>17431.64</v>
      </c>
      <c r="D234" s="146">
        <v>18208.55</v>
      </c>
      <c r="E234" s="147">
        <v>985</v>
      </c>
      <c r="F234" s="146">
        <f t="shared" si="16"/>
        <v>36625.19</v>
      </c>
      <c r="G234" s="117"/>
      <c r="H234" s="147">
        <v>5810.5</v>
      </c>
      <c r="I234" s="147">
        <v>0</v>
      </c>
      <c r="J234" s="147">
        <v>23242</v>
      </c>
      <c r="K234" s="147">
        <v>15590</v>
      </c>
      <c r="L234" s="104">
        <f t="shared" si="15"/>
        <v>44642.5</v>
      </c>
    </row>
    <row r="235" spans="1:12">
      <c r="A235" s="103" t="s">
        <v>1861</v>
      </c>
      <c r="B235" s="82" t="s">
        <v>1862</v>
      </c>
      <c r="C235" s="146">
        <v>18265.18</v>
      </c>
      <c r="D235" s="146">
        <v>18493.870000000003</v>
      </c>
      <c r="E235" s="147">
        <v>985</v>
      </c>
      <c r="F235" s="146">
        <f t="shared" si="16"/>
        <v>37744.050000000003</v>
      </c>
      <c r="G235" s="117"/>
      <c r="H235" s="147">
        <v>6088.4000000000005</v>
      </c>
      <c r="I235" s="147">
        <v>0</v>
      </c>
      <c r="J235" s="147">
        <v>24353.600000000002</v>
      </c>
      <c r="K235" s="147">
        <v>15590</v>
      </c>
      <c r="L235" s="104">
        <f t="shared" si="15"/>
        <v>46032</v>
      </c>
    </row>
    <row r="236" spans="1:12">
      <c r="A236" s="103" t="s">
        <v>1863</v>
      </c>
      <c r="B236" s="82" t="s">
        <v>1864</v>
      </c>
      <c r="C236" s="146">
        <v>18952.310000000001</v>
      </c>
      <c r="D236" s="146">
        <v>19416.11</v>
      </c>
      <c r="E236" s="147">
        <v>985</v>
      </c>
      <c r="F236" s="146">
        <f t="shared" si="16"/>
        <v>39353.42</v>
      </c>
      <c r="G236" s="117"/>
      <c r="H236" s="147">
        <v>6317.4</v>
      </c>
      <c r="I236" s="147">
        <v>0</v>
      </c>
      <c r="J236" s="147">
        <v>25269.599999999999</v>
      </c>
      <c r="K236" s="147">
        <v>15590</v>
      </c>
      <c r="L236" s="104">
        <f t="shared" si="15"/>
        <v>47177</v>
      </c>
    </row>
    <row r="237" spans="1:12">
      <c r="A237" s="103" t="s">
        <v>1865</v>
      </c>
      <c r="B237" s="82" t="s">
        <v>1866</v>
      </c>
      <c r="C237" s="146">
        <v>19210.919999999998</v>
      </c>
      <c r="D237" s="146">
        <v>20588.400000000001</v>
      </c>
      <c r="E237" s="147">
        <v>985</v>
      </c>
      <c r="F237" s="146">
        <f t="shared" si="16"/>
        <v>40784.32</v>
      </c>
      <c r="G237" s="117"/>
      <c r="H237" s="147">
        <v>6403.6</v>
      </c>
      <c r="I237" s="147">
        <v>0</v>
      </c>
      <c r="J237" s="147">
        <v>25614.400000000001</v>
      </c>
      <c r="K237" s="147">
        <v>15590</v>
      </c>
      <c r="L237" s="104">
        <f t="shared" si="15"/>
        <v>47608</v>
      </c>
    </row>
    <row r="238" spans="1:12">
      <c r="A238" s="103" t="s">
        <v>1867</v>
      </c>
      <c r="B238" s="82" t="s">
        <v>1868</v>
      </c>
      <c r="C238" s="146">
        <v>17431.64</v>
      </c>
      <c r="D238" s="146">
        <v>18208.55</v>
      </c>
      <c r="E238" s="147">
        <v>985</v>
      </c>
      <c r="F238" s="146">
        <f t="shared" si="16"/>
        <v>36625.19</v>
      </c>
      <c r="G238" s="117"/>
      <c r="H238" s="147">
        <v>5810.5</v>
      </c>
      <c r="I238" s="147">
        <v>0</v>
      </c>
      <c r="J238" s="147">
        <v>23242</v>
      </c>
      <c r="K238" s="147">
        <v>15590</v>
      </c>
      <c r="L238" s="104">
        <f t="shared" si="15"/>
        <v>44642.5</v>
      </c>
    </row>
    <row r="239" spans="1:12">
      <c r="A239" s="103" t="s">
        <v>1869</v>
      </c>
      <c r="B239" s="82" t="s">
        <v>1870</v>
      </c>
      <c r="C239" s="146">
        <v>18265.18</v>
      </c>
      <c r="D239" s="146">
        <v>18493.870000000003</v>
      </c>
      <c r="E239" s="147">
        <v>985</v>
      </c>
      <c r="F239" s="146">
        <f t="shared" si="16"/>
        <v>37744.050000000003</v>
      </c>
      <c r="G239" s="117"/>
      <c r="H239" s="147">
        <v>6088.4000000000005</v>
      </c>
      <c r="I239" s="147">
        <v>0</v>
      </c>
      <c r="J239" s="147">
        <v>24353.600000000002</v>
      </c>
      <c r="K239" s="147">
        <v>15590</v>
      </c>
      <c r="L239" s="104">
        <f t="shared" si="15"/>
        <v>46032</v>
      </c>
    </row>
    <row r="240" spans="1:12">
      <c r="A240" s="103" t="s">
        <v>1871</v>
      </c>
      <c r="B240" s="82" t="s">
        <v>1872</v>
      </c>
      <c r="C240" s="146">
        <v>11019.8</v>
      </c>
      <c r="D240" s="146">
        <v>7624.22</v>
      </c>
      <c r="E240" s="147">
        <v>985</v>
      </c>
      <c r="F240" s="146">
        <f t="shared" si="16"/>
        <v>19629.02</v>
      </c>
      <c r="G240" s="117"/>
      <c r="H240" s="147">
        <v>3673.2999999999997</v>
      </c>
      <c r="I240" s="147">
        <v>0</v>
      </c>
      <c r="J240" s="147">
        <v>14693.199999999999</v>
      </c>
      <c r="K240" s="147">
        <v>15590</v>
      </c>
      <c r="L240" s="104">
        <f t="shared" si="15"/>
        <v>33956.5</v>
      </c>
    </row>
    <row r="241" spans="1:12">
      <c r="A241" s="103" t="s">
        <v>1873</v>
      </c>
      <c r="B241" s="82" t="s">
        <v>1874</v>
      </c>
      <c r="C241" s="146">
        <v>10893.71</v>
      </c>
      <c r="D241" s="146">
        <v>6824.88</v>
      </c>
      <c r="E241" s="147">
        <v>985</v>
      </c>
      <c r="F241" s="146">
        <f t="shared" si="16"/>
        <v>18703.59</v>
      </c>
      <c r="G241" s="117"/>
      <c r="H241" s="147">
        <v>3631.2</v>
      </c>
      <c r="I241" s="147">
        <v>0</v>
      </c>
      <c r="J241" s="147">
        <v>14524.8</v>
      </c>
      <c r="K241" s="147">
        <v>15590</v>
      </c>
      <c r="L241" s="104">
        <f t="shared" si="15"/>
        <v>33746</v>
      </c>
    </row>
    <row r="242" spans="1:12">
      <c r="A242" s="103" t="s">
        <v>1875</v>
      </c>
      <c r="B242" s="82" t="s">
        <v>1876</v>
      </c>
      <c r="C242" s="146">
        <v>9377.2999999999993</v>
      </c>
      <c r="D242" s="146">
        <v>6134.68</v>
      </c>
      <c r="E242" s="147">
        <v>985</v>
      </c>
      <c r="F242" s="146">
        <f t="shared" si="16"/>
        <v>16496.98</v>
      </c>
      <c r="G242" s="117"/>
      <c r="H242" s="147">
        <v>3125.7999999999997</v>
      </c>
      <c r="I242" s="147">
        <v>0</v>
      </c>
      <c r="J242" s="147">
        <v>12503.199999999999</v>
      </c>
      <c r="K242" s="147">
        <v>15590</v>
      </c>
      <c r="L242" s="104">
        <f t="shared" si="15"/>
        <v>31219</v>
      </c>
    </row>
    <row r="243" spans="1:12">
      <c r="A243" s="103" t="s">
        <v>1877</v>
      </c>
      <c r="B243" s="82" t="s">
        <v>1878</v>
      </c>
      <c r="C243" s="146">
        <v>10893.71</v>
      </c>
      <c r="D243" s="146">
        <v>6824.88</v>
      </c>
      <c r="E243" s="147">
        <v>985</v>
      </c>
      <c r="F243" s="146">
        <f t="shared" si="16"/>
        <v>18703.59</v>
      </c>
      <c r="G243" s="117"/>
      <c r="H243" s="147">
        <v>3631.2</v>
      </c>
      <c r="I243" s="147">
        <v>0</v>
      </c>
      <c r="J243" s="147">
        <v>14524.8</v>
      </c>
      <c r="K243" s="147">
        <v>15590</v>
      </c>
      <c r="L243" s="104">
        <f t="shared" si="15"/>
        <v>33746</v>
      </c>
    </row>
    <row r="244" spans="1:12">
      <c r="A244" s="103" t="s">
        <v>1879</v>
      </c>
      <c r="B244" s="82" t="s">
        <v>1880</v>
      </c>
      <c r="C244" s="146">
        <v>10604.1</v>
      </c>
      <c r="D244" s="146">
        <v>7066.22</v>
      </c>
      <c r="E244" s="147">
        <v>985</v>
      </c>
      <c r="F244" s="146">
        <f t="shared" si="16"/>
        <v>18655.32</v>
      </c>
      <c r="G244" s="117"/>
      <c r="H244" s="147">
        <v>3534.7000000000003</v>
      </c>
      <c r="I244" s="147">
        <v>0</v>
      </c>
      <c r="J244" s="147">
        <v>14138.800000000001</v>
      </c>
      <c r="K244" s="147">
        <v>15590</v>
      </c>
      <c r="L244" s="104">
        <f t="shared" si="15"/>
        <v>33263.5</v>
      </c>
    </row>
    <row r="245" spans="1:12">
      <c r="A245" s="103" t="s">
        <v>1881</v>
      </c>
      <c r="B245" s="82" t="s">
        <v>1882</v>
      </c>
      <c r="C245" s="146">
        <v>8559.7999999999993</v>
      </c>
      <c r="D245" s="146">
        <v>5287.22</v>
      </c>
      <c r="E245" s="147">
        <v>985</v>
      </c>
      <c r="F245" s="146">
        <f t="shared" si="16"/>
        <v>14832.02</v>
      </c>
      <c r="G245" s="117"/>
      <c r="H245" s="147">
        <v>2853.2999999999997</v>
      </c>
      <c r="I245" s="147">
        <v>0</v>
      </c>
      <c r="J245" s="147">
        <v>11413.199999999999</v>
      </c>
      <c r="K245" s="147">
        <v>15590</v>
      </c>
      <c r="L245" s="104">
        <f t="shared" si="15"/>
        <v>29856.5</v>
      </c>
    </row>
    <row r="246" spans="1:12">
      <c r="A246" s="103" t="s">
        <v>1883</v>
      </c>
      <c r="B246" s="82" t="s">
        <v>1884</v>
      </c>
      <c r="C246" s="146">
        <v>9023.58</v>
      </c>
      <c r="D246" s="146">
        <v>5754.9400000000005</v>
      </c>
      <c r="E246" s="147">
        <v>985</v>
      </c>
      <c r="F246" s="146">
        <f t="shared" si="16"/>
        <v>15763.52</v>
      </c>
      <c r="G246" s="117"/>
      <c r="H246" s="147">
        <v>3007.9</v>
      </c>
      <c r="I246" s="147">
        <v>0</v>
      </c>
      <c r="J246" s="147">
        <v>12031.6</v>
      </c>
      <c r="K246" s="147">
        <v>15590</v>
      </c>
      <c r="L246" s="104">
        <f t="shared" si="15"/>
        <v>30629.5</v>
      </c>
    </row>
    <row r="247" spans="1:12">
      <c r="A247" s="103" t="s">
        <v>1885</v>
      </c>
      <c r="B247" s="82" t="s">
        <v>1886</v>
      </c>
      <c r="C247" s="146">
        <v>15637.4</v>
      </c>
      <c r="D247" s="146">
        <v>13927.58</v>
      </c>
      <c r="E247" s="147">
        <v>985</v>
      </c>
      <c r="F247" s="146">
        <f t="shared" si="16"/>
        <v>30549.98</v>
      </c>
      <c r="G247" s="117"/>
      <c r="H247" s="147">
        <v>5212.5</v>
      </c>
      <c r="I247" s="147">
        <v>0</v>
      </c>
      <c r="J247" s="147">
        <v>20850</v>
      </c>
      <c r="K247" s="147">
        <v>15590</v>
      </c>
      <c r="L247" s="104">
        <f t="shared" si="15"/>
        <v>41652.5</v>
      </c>
    </row>
    <row r="248" spans="1:12">
      <c r="A248" s="103" t="s">
        <v>1887</v>
      </c>
      <c r="B248" s="82" t="s">
        <v>1888</v>
      </c>
      <c r="C248" s="146">
        <v>16556.43</v>
      </c>
      <c r="D248" s="146">
        <v>14694.86</v>
      </c>
      <c r="E248" s="147">
        <v>985</v>
      </c>
      <c r="F248" s="146">
        <f t="shared" si="16"/>
        <v>32236.29</v>
      </c>
      <c r="G248" s="117"/>
      <c r="H248" s="147">
        <v>5518.8</v>
      </c>
      <c r="I248" s="147">
        <v>0</v>
      </c>
      <c r="J248" s="147">
        <v>22075.200000000001</v>
      </c>
      <c r="K248" s="147">
        <v>15590</v>
      </c>
      <c r="L248" s="104">
        <f t="shared" si="15"/>
        <v>43184</v>
      </c>
    </row>
    <row r="249" spans="1:12">
      <c r="A249" s="103" t="s">
        <v>1889</v>
      </c>
      <c r="B249" s="82" t="s">
        <v>1890</v>
      </c>
      <c r="C249" s="146">
        <v>17387.830000000002</v>
      </c>
      <c r="D249" s="146">
        <v>14797.45</v>
      </c>
      <c r="E249" s="147">
        <v>985</v>
      </c>
      <c r="F249" s="146">
        <f t="shared" si="16"/>
        <v>33170.28</v>
      </c>
      <c r="G249" s="117"/>
      <c r="H249" s="147">
        <v>5795.9000000000005</v>
      </c>
      <c r="I249" s="147">
        <v>0</v>
      </c>
      <c r="J249" s="147">
        <v>23183.600000000002</v>
      </c>
      <c r="K249" s="147">
        <v>15590</v>
      </c>
      <c r="L249" s="104">
        <f t="shared" si="15"/>
        <v>44569.5</v>
      </c>
    </row>
    <row r="250" spans="1:12">
      <c r="A250" s="103" t="s">
        <v>1891</v>
      </c>
      <c r="B250" s="82" t="s">
        <v>1892</v>
      </c>
      <c r="C250" s="146">
        <v>17882.61</v>
      </c>
      <c r="D250" s="146">
        <v>16877.02</v>
      </c>
      <c r="E250" s="147">
        <v>985</v>
      </c>
      <c r="F250" s="146">
        <f t="shared" si="16"/>
        <v>35744.630000000005</v>
      </c>
      <c r="G250" s="117"/>
      <c r="H250" s="147">
        <v>5960.9000000000005</v>
      </c>
      <c r="I250" s="147">
        <v>0</v>
      </c>
      <c r="J250" s="147">
        <v>23843.600000000002</v>
      </c>
      <c r="K250" s="147">
        <v>15590</v>
      </c>
      <c r="L250" s="104">
        <f t="shared" si="15"/>
        <v>45394.5</v>
      </c>
    </row>
    <row r="251" spans="1:12">
      <c r="A251" s="103" t="s">
        <v>1893</v>
      </c>
      <c r="B251" s="82" t="s">
        <v>1894</v>
      </c>
      <c r="C251" s="146">
        <v>15637.4</v>
      </c>
      <c r="D251" s="146">
        <v>13930.779999999999</v>
      </c>
      <c r="E251" s="147">
        <v>985</v>
      </c>
      <c r="F251" s="146">
        <f t="shared" si="16"/>
        <v>30553.18</v>
      </c>
      <c r="G251" s="117"/>
      <c r="H251" s="147">
        <v>5212.5</v>
      </c>
      <c r="I251" s="147">
        <v>0</v>
      </c>
      <c r="J251" s="147">
        <v>20850</v>
      </c>
      <c r="K251" s="147">
        <v>15590</v>
      </c>
      <c r="L251" s="104">
        <f t="shared" si="15"/>
        <v>41652.5</v>
      </c>
    </row>
    <row r="252" spans="1:12">
      <c r="A252" s="103" t="s">
        <v>1895</v>
      </c>
      <c r="B252" s="82" t="s">
        <v>1896</v>
      </c>
      <c r="C252" s="146">
        <v>14784.62</v>
      </c>
      <c r="D252" s="146">
        <v>11880.060000000001</v>
      </c>
      <c r="E252" s="147">
        <v>985</v>
      </c>
      <c r="F252" s="146">
        <f t="shared" si="16"/>
        <v>27649.68</v>
      </c>
      <c r="G252" s="117"/>
      <c r="H252" s="147">
        <v>4928.2</v>
      </c>
      <c r="I252" s="147">
        <v>0</v>
      </c>
      <c r="J252" s="147">
        <v>19712.8</v>
      </c>
      <c r="K252" s="147">
        <v>15590</v>
      </c>
      <c r="L252" s="104">
        <f t="shared" si="15"/>
        <v>40231</v>
      </c>
    </row>
    <row r="253" spans="1:12">
      <c r="A253" s="103" t="s">
        <v>1897</v>
      </c>
      <c r="B253" s="82" t="s">
        <v>1898</v>
      </c>
      <c r="C253" s="146">
        <v>14865.84</v>
      </c>
      <c r="D253" s="146">
        <v>13114.34</v>
      </c>
      <c r="E253" s="147">
        <v>985</v>
      </c>
      <c r="F253" s="146">
        <f t="shared" si="16"/>
        <v>28965.18</v>
      </c>
      <c r="G253" s="117"/>
      <c r="H253" s="147">
        <v>4955.2999999999993</v>
      </c>
      <c r="I253" s="147">
        <v>0</v>
      </c>
      <c r="J253" s="147">
        <v>19821.199999999997</v>
      </c>
      <c r="K253" s="147">
        <v>15590</v>
      </c>
      <c r="L253" s="104">
        <f t="shared" si="15"/>
        <v>40366.5</v>
      </c>
    </row>
    <row r="254" spans="1:12">
      <c r="A254" s="103" t="s">
        <v>1899</v>
      </c>
      <c r="B254" s="82" t="s">
        <v>1900</v>
      </c>
      <c r="C254" s="146">
        <v>15276.19</v>
      </c>
      <c r="D254" s="146">
        <v>13603.779999999999</v>
      </c>
      <c r="E254" s="147">
        <v>985</v>
      </c>
      <c r="F254" s="146">
        <f t="shared" si="16"/>
        <v>29864.97</v>
      </c>
      <c r="G254" s="117"/>
      <c r="H254" s="147">
        <v>5092.0999999999995</v>
      </c>
      <c r="I254" s="147">
        <v>0</v>
      </c>
      <c r="J254" s="147">
        <v>20368.399999999998</v>
      </c>
      <c r="K254" s="147">
        <v>15590</v>
      </c>
      <c r="L254" s="104">
        <f t="shared" si="15"/>
        <v>41050.5</v>
      </c>
    </row>
    <row r="255" spans="1:12">
      <c r="A255" s="103" t="s">
        <v>1901</v>
      </c>
      <c r="B255" s="82" t="s">
        <v>1902</v>
      </c>
      <c r="C255" s="146">
        <v>16336.28</v>
      </c>
      <c r="D255" s="146">
        <v>14553.779999999999</v>
      </c>
      <c r="E255" s="147">
        <v>985</v>
      </c>
      <c r="F255" s="146">
        <f t="shared" si="16"/>
        <v>31875.059999999998</v>
      </c>
      <c r="G255" s="117"/>
      <c r="H255" s="147">
        <v>5445.4</v>
      </c>
      <c r="I255" s="147">
        <v>0</v>
      </c>
      <c r="J255" s="147">
        <v>21781.599999999999</v>
      </c>
      <c r="K255" s="147">
        <v>15590</v>
      </c>
      <c r="L255" s="104">
        <f t="shared" si="15"/>
        <v>42817</v>
      </c>
    </row>
    <row r="256" spans="1:12">
      <c r="A256" s="103" t="s">
        <v>1903</v>
      </c>
      <c r="B256" s="82" t="s">
        <v>1904</v>
      </c>
      <c r="C256" s="146">
        <v>15637.4</v>
      </c>
      <c r="D256" s="146">
        <v>13930.779999999999</v>
      </c>
      <c r="E256" s="147">
        <v>985</v>
      </c>
      <c r="F256" s="146">
        <f t="shared" si="16"/>
        <v>30553.18</v>
      </c>
      <c r="G256" s="117"/>
      <c r="H256" s="147">
        <v>5212.5</v>
      </c>
      <c r="I256" s="147">
        <v>0</v>
      </c>
      <c r="J256" s="147">
        <v>20850</v>
      </c>
      <c r="K256" s="147">
        <v>15590</v>
      </c>
      <c r="L256" s="104">
        <f t="shared" si="15"/>
        <v>41652.5</v>
      </c>
    </row>
    <row r="257" spans="1:12">
      <c r="A257" s="103" t="s">
        <v>1905</v>
      </c>
      <c r="B257" s="82" t="s">
        <v>1906</v>
      </c>
      <c r="C257" s="146">
        <v>14943</v>
      </c>
      <c r="D257" s="146">
        <v>10986</v>
      </c>
      <c r="E257" s="147">
        <v>985</v>
      </c>
      <c r="F257" s="146">
        <f t="shared" si="16"/>
        <v>26914</v>
      </c>
      <c r="G257" s="117"/>
      <c r="H257" s="147">
        <v>4981</v>
      </c>
      <c r="I257" s="147">
        <v>0</v>
      </c>
      <c r="J257" s="147">
        <v>19924</v>
      </c>
      <c r="K257" s="147">
        <v>15590</v>
      </c>
      <c r="L257" s="104">
        <f t="shared" si="15"/>
        <v>40495</v>
      </c>
    </row>
    <row r="258" spans="1:12">
      <c r="A258" s="103" t="s">
        <v>1907</v>
      </c>
      <c r="B258" s="82" t="s">
        <v>1908</v>
      </c>
      <c r="C258" s="146">
        <v>15692.97</v>
      </c>
      <c r="D258" s="146">
        <v>11378.87</v>
      </c>
      <c r="E258" s="147">
        <v>985</v>
      </c>
      <c r="F258" s="146">
        <f t="shared" si="16"/>
        <v>28056.84</v>
      </c>
      <c r="G258" s="117"/>
      <c r="H258" s="147">
        <v>5231</v>
      </c>
      <c r="I258" s="147">
        <v>0</v>
      </c>
      <c r="J258" s="147">
        <v>20924</v>
      </c>
      <c r="K258" s="147">
        <v>15590</v>
      </c>
      <c r="L258" s="104">
        <f t="shared" si="15"/>
        <v>41745</v>
      </c>
    </row>
    <row r="259" spans="1:12">
      <c r="A259" s="103" t="s">
        <v>1909</v>
      </c>
      <c r="B259" s="82" t="s">
        <v>1910</v>
      </c>
      <c r="C259" s="146">
        <v>10373.27</v>
      </c>
      <c r="D259" s="146">
        <v>7133.89</v>
      </c>
      <c r="E259" s="147">
        <v>985</v>
      </c>
      <c r="F259" s="146">
        <f t="shared" si="16"/>
        <v>18492.16</v>
      </c>
      <c r="G259" s="117"/>
      <c r="H259" s="147">
        <v>3457.7999999999997</v>
      </c>
      <c r="I259" s="147">
        <v>0</v>
      </c>
      <c r="J259" s="147">
        <v>13831.199999999999</v>
      </c>
      <c r="K259" s="147">
        <v>15590</v>
      </c>
      <c r="L259" s="104">
        <f t="shared" si="15"/>
        <v>32879</v>
      </c>
    </row>
    <row r="260" spans="1:12">
      <c r="A260" s="103" t="s">
        <v>1911</v>
      </c>
      <c r="B260" s="82" t="s">
        <v>1912</v>
      </c>
      <c r="C260" s="146">
        <v>11436.58</v>
      </c>
      <c r="D260" s="146">
        <v>11869.27</v>
      </c>
      <c r="E260" s="147">
        <v>985</v>
      </c>
      <c r="F260" s="146">
        <f t="shared" si="16"/>
        <v>24290.85</v>
      </c>
      <c r="G260" s="117"/>
      <c r="H260" s="147">
        <v>3812.2000000000003</v>
      </c>
      <c r="I260" s="147">
        <v>0</v>
      </c>
      <c r="J260" s="147">
        <v>15248.800000000001</v>
      </c>
      <c r="K260" s="147">
        <v>15590</v>
      </c>
      <c r="L260" s="104">
        <f t="shared" si="15"/>
        <v>34651</v>
      </c>
    </row>
    <row r="261" spans="1:12">
      <c r="A261" s="103" t="s">
        <v>1913</v>
      </c>
      <c r="B261" s="82" t="s">
        <v>1914</v>
      </c>
      <c r="C261" s="146">
        <v>17952.07</v>
      </c>
      <c r="D261" s="146">
        <v>19143.599999999999</v>
      </c>
      <c r="E261" s="147">
        <v>985</v>
      </c>
      <c r="F261" s="146">
        <f t="shared" si="16"/>
        <v>38080.67</v>
      </c>
      <c r="G261" s="117"/>
      <c r="H261" s="147">
        <v>5984</v>
      </c>
      <c r="I261" s="147">
        <v>0</v>
      </c>
      <c r="J261" s="147">
        <v>23936</v>
      </c>
      <c r="K261" s="147">
        <v>15590</v>
      </c>
      <c r="L261" s="104">
        <f t="shared" si="15"/>
        <v>45510</v>
      </c>
    </row>
    <row r="262" spans="1:12">
      <c r="A262" s="103" t="s">
        <v>1915</v>
      </c>
      <c r="B262" s="82" t="s">
        <v>1916</v>
      </c>
      <c r="C262" s="146">
        <v>10373.27</v>
      </c>
      <c r="D262" s="146">
        <v>7133.89</v>
      </c>
      <c r="E262" s="147">
        <v>985</v>
      </c>
      <c r="F262" s="146">
        <f t="shared" si="16"/>
        <v>18492.16</v>
      </c>
      <c r="G262" s="117"/>
      <c r="H262" s="147">
        <v>3457.7999999999997</v>
      </c>
      <c r="I262" s="147">
        <v>0</v>
      </c>
      <c r="J262" s="147">
        <v>13831.199999999999</v>
      </c>
      <c r="K262" s="147">
        <v>15590</v>
      </c>
      <c r="L262" s="104">
        <f t="shared" si="15"/>
        <v>32879</v>
      </c>
    </row>
    <row r="263" spans="1:12">
      <c r="A263" s="103" t="s">
        <v>1917</v>
      </c>
      <c r="B263" s="82" t="s">
        <v>1918</v>
      </c>
      <c r="C263" s="146">
        <v>17387.830000000002</v>
      </c>
      <c r="D263" s="146">
        <v>15575.41</v>
      </c>
      <c r="E263" s="147">
        <v>985</v>
      </c>
      <c r="F263" s="146">
        <f t="shared" si="16"/>
        <v>33948.240000000005</v>
      </c>
      <c r="G263" s="117"/>
      <c r="H263" s="147">
        <v>5795.9000000000005</v>
      </c>
      <c r="I263" s="147">
        <v>0</v>
      </c>
      <c r="J263" s="147">
        <v>23183.600000000002</v>
      </c>
      <c r="K263" s="147">
        <v>15590</v>
      </c>
      <c r="L263" s="104">
        <f t="shared" si="15"/>
        <v>44569.5</v>
      </c>
    </row>
    <row r="264" spans="1:12">
      <c r="A264" s="103" t="s">
        <v>1919</v>
      </c>
      <c r="B264" s="82" t="s">
        <v>1920</v>
      </c>
      <c r="C264" s="146">
        <v>16766.95</v>
      </c>
      <c r="D264" s="146">
        <v>15961.2</v>
      </c>
      <c r="E264" s="147">
        <v>985</v>
      </c>
      <c r="F264" s="146">
        <f t="shared" si="16"/>
        <v>33713.15</v>
      </c>
      <c r="G264" s="117"/>
      <c r="H264" s="147">
        <v>5589</v>
      </c>
      <c r="I264" s="147">
        <v>0</v>
      </c>
      <c r="J264" s="147">
        <v>22356</v>
      </c>
      <c r="K264" s="147">
        <v>15590</v>
      </c>
      <c r="L264" s="104">
        <f t="shared" si="15"/>
        <v>43535</v>
      </c>
    </row>
    <row r="265" spans="1:12">
      <c r="A265" s="103" t="s">
        <v>1921</v>
      </c>
      <c r="B265" s="82" t="s">
        <v>1922</v>
      </c>
      <c r="C265" s="146">
        <v>9377.2999999999993</v>
      </c>
      <c r="D265" s="146">
        <v>6134.68</v>
      </c>
      <c r="E265" s="147">
        <v>985</v>
      </c>
      <c r="F265" s="146">
        <f t="shared" si="16"/>
        <v>16496.98</v>
      </c>
      <c r="G265" s="117"/>
      <c r="H265" s="147">
        <v>3125.7999999999997</v>
      </c>
      <c r="I265" s="147">
        <v>0</v>
      </c>
      <c r="J265" s="147">
        <v>12503.199999999999</v>
      </c>
      <c r="K265" s="147">
        <v>15590</v>
      </c>
      <c r="L265" s="104">
        <f t="shared" si="15"/>
        <v>31219</v>
      </c>
    </row>
    <row r="266" spans="1:12">
      <c r="A266" s="103" t="s">
        <v>1923</v>
      </c>
      <c r="B266" s="82" t="s">
        <v>1924</v>
      </c>
      <c r="C266" s="146">
        <v>10604.1</v>
      </c>
      <c r="D266" s="146">
        <v>7066.22</v>
      </c>
      <c r="E266" s="147">
        <v>985</v>
      </c>
      <c r="F266" s="146">
        <f t="shared" si="16"/>
        <v>18655.32</v>
      </c>
      <c r="G266" s="117"/>
      <c r="H266" s="147">
        <v>3534.7000000000003</v>
      </c>
      <c r="I266" s="147">
        <v>0</v>
      </c>
      <c r="J266" s="147">
        <v>14138.800000000001</v>
      </c>
      <c r="K266" s="147">
        <v>15590</v>
      </c>
      <c r="L266" s="104">
        <f t="shared" si="15"/>
        <v>33263.5</v>
      </c>
    </row>
    <row r="267" spans="1:12">
      <c r="A267" s="103" t="s">
        <v>1925</v>
      </c>
      <c r="B267" s="82" t="s">
        <v>1926</v>
      </c>
      <c r="C267" s="146">
        <v>8559.7999999999993</v>
      </c>
      <c r="D267" s="146">
        <v>5141.16</v>
      </c>
      <c r="E267" s="147">
        <v>985</v>
      </c>
      <c r="F267" s="146">
        <f t="shared" si="16"/>
        <v>14685.96</v>
      </c>
      <c r="G267" s="117"/>
      <c r="H267" s="147">
        <v>2853.2999999999997</v>
      </c>
      <c r="I267" s="147">
        <v>0</v>
      </c>
      <c r="J267" s="147">
        <v>11413.199999999999</v>
      </c>
      <c r="K267" s="147">
        <v>15590</v>
      </c>
      <c r="L267" s="104">
        <f t="shared" si="15"/>
        <v>29856.5</v>
      </c>
    </row>
    <row r="268" spans="1:12">
      <c r="A268" s="103" t="s">
        <v>1927</v>
      </c>
      <c r="B268" s="82" t="s">
        <v>1928</v>
      </c>
      <c r="C268" s="146">
        <v>8559.7999999999993</v>
      </c>
      <c r="D268" s="146">
        <v>5141.16</v>
      </c>
      <c r="E268" s="147">
        <v>985</v>
      </c>
      <c r="F268" s="146">
        <f t="shared" si="16"/>
        <v>14685.96</v>
      </c>
      <c r="G268" s="117"/>
      <c r="H268" s="147">
        <v>2853.2999999999997</v>
      </c>
      <c r="I268" s="147">
        <v>0</v>
      </c>
      <c r="J268" s="147">
        <v>11413.199999999999</v>
      </c>
      <c r="K268" s="147">
        <v>15590</v>
      </c>
      <c r="L268" s="104">
        <f t="shared" si="15"/>
        <v>29856.5</v>
      </c>
    </row>
    <row r="269" spans="1:12">
      <c r="A269" s="103" t="s">
        <v>1929</v>
      </c>
      <c r="B269" s="82" t="s">
        <v>1930</v>
      </c>
      <c r="C269" s="146">
        <v>17387.830000000002</v>
      </c>
      <c r="D269" s="146">
        <v>15575.41</v>
      </c>
      <c r="E269" s="147">
        <v>985</v>
      </c>
      <c r="F269" s="146">
        <f t="shared" si="16"/>
        <v>33948.240000000005</v>
      </c>
      <c r="G269" s="117"/>
      <c r="H269" s="147">
        <v>5795.9000000000005</v>
      </c>
      <c r="I269" s="147">
        <v>0</v>
      </c>
      <c r="J269" s="147">
        <v>23183.600000000002</v>
      </c>
      <c r="K269" s="147">
        <v>15590</v>
      </c>
      <c r="L269" s="104">
        <f t="shared" si="15"/>
        <v>44569.5</v>
      </c>
    </row>
    <row r="270" spans="1:12">
      <c r="A270" s="103" t="s">
        <v>1931</v>
      </c>
      <c r="B270" s="82" t="s">
        <v>1932</v>
      </c>
      <c r="C270" s="146">
        <v>10604.1</v>
      </c>
      <c r="D270" s="146">
        <v>7066.22</v>
      </c>
      <c r="E270" s="147">
        <v>985</v>
      </c>
      <c r="F270" s="146">
        <f t="shared" si="16"/>
        <v>18655.32</v>
      </c>
      <c r="G270" s="117"/>
      <c r="H270" s="147">
        <v>3534.7000000000003</v>
      </c>
      <c r="I270" s="147">
        <v>0</v>
      </c>
      <c r="J270" s="147">
        <v>14138.800000000001</v>
      </c>
      <c r="K270" s="147">
        <v>15590</v>
      </c>
      <c r="L270" s="104">
        <f t="shared" si="15"/>
        <v>33263.5</v>
      </c>
    </row>
    <row r="271" spans="1:12">
      <c r="A271" s="103" t="s">
        <v>1933</v>
      </c>
      <c r="B271" s="82" t="s">
        <v>1934</v>
      </c>
      <c r="C271" s="146">
        <v>17431.64</v>
      </c>
      <c r="D271" s="146">
        <v>18208.55</v>
      </c>
      <c r="E271" s="147">
        <v>985</v>
      </c>
      <c r="F271" s="146">
        <f t="shared" si="16"/>
        <v>36625.19</v>
      </c>
      <c r="G271" s="117"/>
      <c r="H271" s="147">
        <v>5810.5</v>
      </c>
      <c r="I271" s="147">
        <v>0</v>
      </c>
      <c r="J271" s="147">
        <v>23242</v>
      </c>
      <c r="K271" s="147">
        <v>15590</v>
      </c>
      <c r="L271" s="104">
        <f t="shared" si="15"/>
        <v>44642.5</v>
      </c>
    </row>
    <row r="272" spans="1:12">
      <c r="A272" s="103" t="s">
        <v>1935</v>
      </c>
      <c r="B272" s="82" t="s">
        <v>1936</v>
      </c>
      <c r="C272" s="146">
        <v>18265.18</v>
      </c>
      <c r="D272" s="146">
        <v>18493.870000000003</v>
      </c>
      <c r="E272" s="147">
        <v>985</v>
      </c>
      <c r="F272" s="146">
        <f t="shared" si="16"/>
        <v>37744.050000000003</v>
      </c>
      <c r="G272" s="117"/>
      <c r="H272" s="147">
        <v>6088.4000000000005</v>
      </c>
      <c r="I272" s="147">
        <v>0</v>
      </c>
      <c r="J272" s="147">
        <v>24353.600000000002</v>
      </c>
      <c r="K272" s="147">
        <v>15590</v>
      </c>
      <c r="L272" s="104">
        <f t="shared" si="15"/>
        <v>46032</v>
      </c>
    </row>
    <row r="273" spans="1:12">
      <c r="A273" s="103" t="s">
        <v>1937</v>
      </c>
      <c r="B273" s="82" t="s">
        <v>1938</v>
      </c>
      <c r="C273" s="146">
        <v>8537.36</v>
      </c>
      <c r="D273" s="146">
        <v>3973.83</v>
      </c>
      <c r="E273" s="147">
        <v>985</v>
      </c>
      <c r="F273" s="146">
        <f t="shared" si="16"/>
        <v>13496.19</v>
      </c>
      <c r="G273" s="117"/>
      <c r="H273" s="147">
        <v>2845.7999999999997</v>
      </c>
      <c r="I273" s="147">
        <v>0</v>
      </c>
      <c r="J273" s="147">
        <v>11383.199999999999</v>
      </c>
      <c r="K273" s="147">
        <v>15590</v>
      </c>
      <c r="L273" s="104">
        <f t="shared" si="15"/>
        <v>29819</v>
      </c>
    </row>
    <row r="274" spans="1:12">
      <c r="A274" s="103" t="s">
        <v>1939</v>
      </c>
      <c r="B274" s="82" t="s">
        <v>1940</v>
      </c>
      <c r="C274" s="146">
        <v>8537.36</v>
      </c>
      <c r="D274" s="146">
        <v>3973.83</v>
      </c>
      <c r="E274" s="147">
        <v>985</v>
      </c>
      <c r="F274" s="146">
        <f t="shared" si="16"/>
        <v>13496.19</v>
      </c>
      <c r="G274" s="117"/>
      <c r="H274" s="147">
        <v>2845.7999999999997</v>
      </c>
      <c r="I274" s="147">
        <v>0</v>
      </c>
      <c r="J274" s="147">
        <v>11383.199999999999</v>
      </c>
      <c r="K274" s="147">
        <v>15590</v>
      </c>
      <c r="L274" s="104">
        <f t="shared" si="15"/>
        <v>29819</v>
      </c>
    </row>
    <row r="275" spans="1:12">
      <c r="A275" s="103" t="s">
        <v>1941</v>
      </c>
      <c r="B275" s="82" t="s">
        <v>1942</v>
      </c>
      <c r="C275" s="146">
        <v>9023.58</v>
      </c>
      <c r="D275" s="146">
        <v>5754.9400000000005</v>
      </c>
      <c r="E275" s="147">
        <v>985</v>
      </c>
      <c r="F275" s="146">
        <f t="shared" si="16"/>
        <v>15763.52</v>
      </c>
      <c r="G275" s="117"/>
      <c r="H275" s="147">
        <v>3007.9</v>
      </c>
      <c r="I275" s="147">
        <v>0</v>
      </c>
      <c r="J275" s="147">
        <v>12031.6</v>
      </c>
      <c r="K275" s="147">
        <v>15590</v>
      </c>
      <c r="L275" s="104">
        <f t="shared" si="15"/>
        <v>30629.5</v>
      </c>
    </row>
    <row r="276" spans="1:12">
      <c r="A276" s="103" t="s">
        <v>1943</v>
      </c>
      <c r="B276" s="82" t="s">
        <v>1944</v>
      </c>
      <c r="C276" s="146">
        <v>8752</v>
      </c>
      <c r="D276" s="146">
        <v>6977</v>
      </c>
      <c r="E276" s="147">
        <v>985</v>
      </c>
      <c r="F276" s="146">
        <f t="shared" si="16"/>
        <v>16714</v>
      </c>
      <c r="G276" s="117"/>
      <c r="H276" s="147">
        <v>2917.3</v>
      </c>
      <c r="I276" s="147">
        <v>0</v>
      </c>
      <c r="J276" s="147">
        <v>11669.2</v>
      </c>
      <c r="K276" s="147">
        <v>15590</v>
      </c>
      <c r="L276" s="104">
        <f t="shared" si="15"/>
        <v>30176.5</v>
      </c>
    </row>
    <row r="277" spans="1:12">
      <c r="A277" s="103" t="s">
        <v>1945</v>
      </c>
      <c r="B277" s="82" t="s">
        <v>1946</v>
      </c>
      <c r="C277" s="146">
        <v>8652</v>
      </c>
      <c r="D277" s="146">
        <v>5945</v>
      </c>
      <c r="E277" s="147">
        <v>985</v>
      </c>
      <c r="F277" s="146">
        <f t="shared" si="16"/>
        <v>15582</v>
      </c>
      <c r="G277" s="117"/>
      <c r="H277" s="147">
        <v>2884</v>
      </c>
      <c r="I277" s="147">
        <v>0</v>
      </c>
      <c r="J277" s="147">
        <v>11536</v>
      </c>
      <c r="K277" s="147">
        <v>15590</v>
      </c>
      <c r="L277" s="104">
        <f t="shared" si="15"/>
        <v>30010</v>
      </c>
    </row>
    <row r="278" spans="1:12">
      <c r="A278" s="103" t="s">
        <v>1947</v>
      </c>
      <c r="B278" s="82" t="s">
        <v>1948</v>
      </c>
      <c r="C278" s="146">
        <v>8552</v>
      </c>
      <c r="D278" s="146">
        <v>5784</v>
      </c>
      <c r="E278" s="147">
        <v>985</v>
      </c>
      <c r="F278" s="146">
        <f t="shared" si="16"/>
        <v>15321</v>
      </c>
      <c r="G278" s="117"/>
      <c r="H278" s="147">
        <v>2850.7</v>
      </c>
      <c r="I278" s="147">
        <v>0</v>
      </c>
      <c r="J278" s="147">
        <v>11402.8</v>
      </c>
      <c r="K278" s="147">
        <v>15590</v>
      </c>
      <c r="L278" s="104">
        <f t="shared" si="15"/>
        <v>29843.5</v>
      </c>
    </row>
    <row r="279" spans="1:12">
      <c r="A279" s="103" t="s">
        <v>1949</v>
      </c>
      <c r="B279" s="82" t="s">
        <v>1950</v>
      </c>
      <c r="C279" s="146">
        <v>8452</v>
      </c>
      <c r="D279" s="146">
        <v>5506</v>
      </c>
      <c r="E279" s="147">
        <v>985</v>
      </c>
      <c r="F279" s="146">
        <f t="shared" si="16"/>
        <v>14943</v>
      </c>
      <c r="G279" s="117"/>
      <c r="H279" s="147">
        <v>2817.3</v>
      </c>
      <c r="I279" s="147">
        <v>0</v>
      </c>
      <c r="J279" s="147">
        <v>11269.2</v>
      </c>
      <c r="K279" s="147">
        <v>15590</v>
      </c>
      <c r="L279" s="104">
        <f t="shared" si="15"/>
        <v>29676.5</v>
      </c>
    </row>
    <row r="280" spans="1:12">
      <c r="A280" s="103" t="s">
        <v>1951</v>
      </c>
      <c r="B280" s="82" t="s">
        <v>1952</v>
      </c>
      <c r="C280" s="146">
        <v>8352</v>
      </c>
      <c r="D280" s="146">
        <v>4919</v>
      </c>
      <c r="E280" s="147">
        <v>985</v>
      </c>
      <c r="F280" s="146">
        <f t="shared" si="16"/>
        <v>14256</v>
      </c>
      <c r="G280" s="117"/>
      <c r="H280" s="147">
        <v>2784</v>
      </c>
      <c r="I280" s="147">
        <v>0</v>
      </c>
      <c r="J280" s="147">
        <v>11136</v>
      </c>
      <c r="K280" s="147">
        <v>15590</v>
      </c>
      <c r="L280" s="104">
        <f t="shared" si="15"/>
        <v>29510</v>
      </c>
    </row>
    <row r="281" spans="1:12">
      <c r="A281" s="103" t="s">
        <v>1953</v>
      </c>
      <c r="B281" s="82" t="s">
        <v>1954</v>
      </c>
      <c r="C281" s="146">
        <v>8252</v>
      </c>
      <c r="D281" s="146">
        <v>4455</v>
      </c>
      <c r="E281" s="147">
        <v>985</v>
      </c>
      <c r="F281" s="146">
        <f t="shared" si="16"/>
        <v>13692</v>
      </c>
      <c r="G281" s="117"/>
      <c r="H281" s="147">
        <v>2750.7</v>
      </c>
      <c r="I281" s="147">
        <v>0</v>
      </c>
      <c r="J281" s="147">
        <v>11002.8</v>
      </c>
      <c r="K281" s="147">
        <v>15590</v>
      </c>
      <c r="L281" s="104">
        <f t="shared" si="15"/>
        <v>29343.5</v>
      </c>
    </row>
    <row r="282" spans="1:12">
      <c r="A282" s="103" t="s">
        <v>1955</v>
      </c>
      <c r="B282" s="82" t="s">
        <v>1956</v>
      </c>
      <c r="C282" s="146">
        <v>8202</v>
      </c>
      <c r="D282" s="146">
        <v>4453</v>
      </c>
      <c r="E282" s="147">
        <v>985</v>
      </c>
      <c r="F282" s="146">
        <f t="shared" si="16"/>
        <v>13640</v>
      </c>
      <c r="G282" s="117"/>
      <c r="H282" s="147">
        <v>2734</v>
      </c>
      <c r="I282" s="147">
        <v>0</v>
      </c>
      <c r="J282" s="147">
        <v>10936</v>
      </c>
      <c r="K282" s="147">
        <v>15590</v>
      </c>
      <c r="L282" s="104">
        <f t="shared" si="15"/>
        <v>29260</v>
      </c>
    </row>
    <row r="283" spans="1:12">
      <c r="A283" s="103" t="s">
        <v>1957</v>
      </c>
      <c r="B283" s="82" t="s">
        <v>1958</v>
      </c>
      <c r="C283" s="146">
        <v>8152</v>
      </c>
      <c r="D283" s="146">
        <v>4452</v>
      </c>
      <c r="E283" s="147">
        <v>985</v>
      </c>
      <c r="F283" s="146">
        <f t="shared" si="16"/>
        <v>13589</v>
      </c>
      <c r="G283" s="117"/>
      <c r="H283" s="147">
        <v>2717.3</v>
      </c>
      <c r="I283" s="147">
        <v>0</v>
      </c>
      <c r="J283" s="147">
        <v>10869.2</v>
      </c>
      <c r="K283" s="147">
        <v>15590</v>
      </c>
      <c r="L283" s="104">
        <f t="shared" si="15"/>
        <v>29176.5</v>
      </c>
    </row>
    <row r="284" spans="1:12">
      <c r="A284" s="103" t="s">
        <v>1959</v>
      </c>
      <c r="B284" s="82" t="s">
        <v>1960</v>
      </c>
      <c r="C284" s="146">
        <v>11959.14</v>
      </c>
      <c r="D284" s="146">
        <v>15725.02</v>
      </c>
      <c r="E284" s="147">
        <v>985</v>
      </c>
      <c r="F284" s="146">
        <f t="shared" si="16"/>
        <v>28669.16</v>
      </c>
      <c r="G284" s="117"/>
      <c r="H284" s="147">
        <v>3986.3999999999996</v>
      </c>
      <c r="I284" s="147">
        <v>0</v>
      </c>
      <c r="J284" s="147">
        <v>15945.599999999999</v>
      </c>
      <c r="K284" s="147">
        <v>21360</v>
      </c>
      <c r="L284" s="104">
        <f t="shared" si="15"/>
        <v>41292</v>
      </c>
    </row>
    <row r="285" spans="1:12">
      <c r="A285" s="103" t="s">
        <v>1961</v>
      </c>
      <c r="B285" s="82" t="s">
        <v>1962</v>
      </c>
      <c r="C285" s="146">
        <v>10662.88</v>
      </c>
      <c r="D285" s="146">
        <v>14786.3</v>
      </c>
      <c r="E285" s="147">
        <v>985</v>
      </c>
      <c r="F285" s="146">
        <f t="shared" si="16"/>
        <v>26434.18</v>
      </c>
      <c r="G285" s="117"/>
      <c r="H285" s="147">
        <v>3554.3</v>
      </c>
      <c r="I285" s="147">
        <v>0</v>
      </c>
      <c r="J285" s="147">
        <v>14217.2</v>
      </c>
      <c r="K285" s="147">
        <v>21360</v>
      </c>
      <c r="L285" s="104">
        <f t="shared" si="15"/>
        <v>39131.5</v>
      </c>
    </row>
    <row r="286" spans="1:12">
      <c r="A286" s="103" t="s">
        <v>1963</v>
      </c>
      <c r="B286" s="82" t="s">
        <v>1964</v>
      </c>
      <c r="C286" s="146">
        <v>10629.75</v>
      </c>
      <c r="D286" s="146">
        <v>11285.76</v>
      </c>
      <c r="E286" s="147">
        <v>985</v>
      </c>
      <c r="F286" s="146">
        <f t="shared" si="16"/>
        <v>22900.510000000002</v>
      </c>
      <c r="G286" s="117"/>
      <c r="H286" s="147">
        <v>3543.2999999999997</v>
      </c>
      <c r="I286" s="147">
        <v>0</v>
      </c>
      <c r="J286" s="147">
        <v>14173.199999999999</v>
      </c>
      <c r="K286" s="147">
        <v>21360</v>
      </c>
      <c r="L286" s="104">
        <f t="shared" si="15"/>
        <v>39076.5</v>
      </c>
    </row>
    <row r="287" spans="1:12">
      <c r="A287" s="103" t="s">
        <v>1965</v>
      </c>
      <c r="B287" s="82" t="s">
        <v>1966</v>
      </c>
      <c r="C287" s="146">
        <v>9751.33</v>
      </c>
      <c r="D287" s="146">
        <v>9541.3700000000008</v>
      </c>
      <c r="E287" s="147">
        <v>985</v>
      </c>
      <c r="F287" s="146">
        <f t="shared" si="16"/>
        <v>20277.7</v>
      </c>
      <c r="G287" s="117"/>
      <c r="H287" s="147">
        <v>3250.4</v>
      </c>
      <c r="I287" s="147">
        <v>0</v>
      </c>
      <c r="J287" s="147">
        <v>13001.6</v>
      </c>
      <c r="K287" s="147">
        <v>21360</v>
      </c>
      <c r="L287" s="104">
        <f t="shared" ref="L287:L350" si="17">SUM(H287:K287)</f>
        <v>37612</v>
      </c>
    </row>
    <row r="288" spans="1:12">
      <c r="A288" s="103" t="s">
        <v>1967</v>
      </c>
      <c r="B288" s="82" t="s">
        <v>1968</v>
      </c>
      <c r="C288" s="146">
        <v>22299.29</v>
      </c>
      <c r="D288" s="146">
        <v>24526.33</v>
      </c>
      <c r="E288" s="147">
        <v>985</v>
      </c>
      <c r="F288" s="146">
        <f t="shared" ref="F288:F351" si="18">SUM(C288:E288)</f>
        <v>47810.62</v>
      </c>
      <c r="G288" s="117"/>
      <c r="H288" s="147">
        <v>7433.0999999999995</v>
      </c>
      <c r="I288" s="147">
        <v>0</v>
      </c>
      <c r="J288" s="147">
        <v>29732.399999999998</v>
      </c>
      <c r="K288" s="147">
        <v>21360</v>
      </c>
      <c r="L288" s="104">
        <f t="shared" si="17"/>
        <v>58525.5</v>
      </c>
    </row>
    <row r="289" spans="1:12">
      <c r="A289" s="103" t="s">
        <v>1969</v>
      </c>
      <c r="B289" s="82" t="s">
        <v>1970</v>
      </c>
      <c r="C289" s="146">
        <v>22733.16</v>
      </c>
      <c r="D289" s="146">
        <v>25717.87</v>
      </c>
      <c r="E289" s="147">
        <v>985</v>
      </c>
      <c r="F289" s="146">
        <f t="shared" si="18"/>
        <v>49436.03</v>
      </c>
      <c r="G289" s="117"/>
      <c r="H289" s="147">
        <v>7577.7</v>
      </c>
      <c r="I289" s="147">
        <v>0</v>
      </c>
      <c r="J289" s="147">
        <v>30310.799999999999</v>
      </c>
      <c r="K289" s="147">
        <v>21360</v>
      </c>
      <c r="L289" s="104">
        <f t="shared" si="17"/>
        <v>59248.5</v>
      </c>
    </row>
    <row r="290" spans="1:12">
      <c r="A290" s="103" t="s">
        <v>1971</v>
      </c>
      <c r="B290" s="82" t="s">
        <v>1972</v>
      </c>
      <c r="C290" s="146">
        <v>23915.08</v>
      </c>
      <c r="D290" s="146">
        <v>25104.46</v>
      </c>
      <c r="E290" s="147">
        <v>985</v>
      </c>
      <c r="F290" s="146">
        <f t="shared" si="18"/>
        <v>50004.54</v>
      </c>
      <c r="G290" s="117"/>
      <c r="H290" s="147">
        <v>7971.7</v>
      </c>
      <c r="I290" s="147">
        <v>0</v>
      </c>
      <c r="J290" s="147">
        <v>31886.799999999999</v>
      </c>
      <c r="K290" s="147">
        <v>21360</v>
      </c>
      <c r="L290" s="104">
        <f t="shared" si="17"/>
        <v>61218.5</v>
      </c>
    </row>
    <row r="291" spans="1:12">
      <c r="A291" s="103" t="s">
        <v>1973</v>
      </c>
      <c r="B291" s="82" t="s">
        <v>1974</v>
      </c>
      <c r="C291" s="146">
        <v>25108.75</v>
      </c>
      <c r="D291" s="146">
        <v>26422.09</v>
      </c>
      <c r="E291" s="147">
        <v>985</v>
      </c>
      <c r="F291" s="146">
        <f t="shared" si="18"/>
        <v>52515.839999999997</v>
      </c>
      <c r="G291" s="117"/>
      <c r="H291" s="147">
        <v>8369.6</v>
      </c>
      <c r="I291" s="147">
        <v>0</v>
      </c>
      <c r="J291" s="147">
        <v>33478.400000000001</v>
      </c>
      <c r="K291" s="147">
        <v>21360</v>
      </c>
      <c r="L291" s="104">
        <f t="shared" si="17"/>
        <v>63208</v>
      </c>
    </row>
    <row r="292" spans="1:12">
      <c r="A292" s="103" t="s">
        <v>1975</v>
      </c>
      <c r="B292" s="82" t="s">
        <v>1976</v>
      </c>
      <c r="C292" s="146">
        <v>25570.400000000001</v>
      </c>
      <c r="D292" s="146">
        <v>26788.629999999997</v>
      </c>
      <c r="E292" s="147">
        <v>985</v>
      </c>
      <c r="F292" s="146">
        <f t="shared" si="18"/>
        <v>53344.03</v>
      </c>
      <c r="G292" s="117"/>
      <c r="H292" s="147">
        <v>8523.5</v>
      </c>
      <c r="I292" s="147">
        <v>0</v>
      </c>
      <c r="J292" s="147">
        <v>34094</v>
      </c>
      <c r="K292" s="147">
        <v>21360</v>
      </c>
      <c r="L292" s="104">
        <f t="shared" si="17"/>
        <v>63977.5</v>
      </c>
    </row>
    <row r="293" spans="1:12">
      <c r="A293" s="103" t="s">
        <v>1977</v>
      </c>
      <c r="B293" s="82" t="s">
        <v>1978</v>
      </c>
      <c r="C293" s="146">
        <v>27832.71</v>
      </c>
      <c r="D293" s="146">
        <v>29307.43</v>
      </c>
      <c r="E293" s="147">
        <v>985</v>
      </c>
      <c r="F293" s="146">
        <f t="shared" si="18"/>
        <v>58125.14</v>
      </c>
      <c r="G293" s="117"/>
      <c r="H293" s="147">
        <v>9277.6</v>
      </c>
      <c r="I293" s="147">
        <v>0</v>
      </c>
      <c r="J293" s="147">
        <v>37110.400000000001</v>
      </c>
      <c r="K293" s="147">
        <v>21360</v>
      </c>
      <c r="L293" s="104">
        <f t="shared" si="17"/>
        <v>67748</v>
      </c>
    </row>
    <row r="294" spans="1:12">
      <c r="A294" s="103" t="s">
        <v>1979</v>
      </c>
      <c r="B294" s="82" t="s">
        <v>1980</v>
      </c>
      <c r="C294" s="146">
        <v>31560.12</v>
      </c>
      <c r="D294" s="146">
        <v>38700.76</v>
      </c>
      <c r="E294" s="147">
        <v>985</v>
      </c>
      <c r="F294" s="146">
        <f t="shared" si="18"/>
        <v>71245.88</v>
      </c>
      <c r="G294" s="117"/>
      <c r="H294" s="147">
        <v>10520</v>
      </c>
      <c r="I294" s="147">
        <v>0</v>
      </c>
      <c r="J294" s="147">
        <v>42080</v>
      </c>
      <c r="K294" s="147">
        <v>21360</v>
      </c>
      <c r="L294" s="104">
        <f t="shared" si="17"/>
        <v>73960</v>
      </c>
    </row>
    <row r="295" spans="1:12">
      <c r="A295" s="103" t="s">
        <v>1981</v>
      </c>
      <c r="B295" s="82" t="s">
        <v>1982</v>
      </c>
      <c r="C295" s="146">
        <v>31560.12</v>
      </c>
      <c r="D295" s="146">
        <v>38700.76</v>
      </c>
      <c r="E295" s="147">
        <v>985</v>
      </c>
      <c r="F295" s="146">
        <f t="shared" si="18"/>
        <v>71245.88</v>
      </c>
      <c r="G295" s="117"/>
      <c r="H295" s="147">
        <v>10520</v>
      </c>
      <c r="I295" s="147">
        <v>0</v>
      </c>
      <c r="J295" s="147">
        <v>42080</v>
      </c>
      <c r="K295" s="147">
        <v>21360</v>
      </c>
      <c r="L295" s="104">
        <f t="shared" si="17"/>
        <v>73960</v>
      </c>
    </row>
    <row r="296" spans="1:12">
      <c r="A296" s="103" t="s">
        <v>1983</v>
      </c>
      <c r="B296" s="82" t="s">
        <v>1984</v>
      </c>
      <c r="C296" s="146">
        <v>35411.49</v>
      </c>
      <c r="D296" s="146">
        <v>38380.18</v>
      </c>
      <c r="E296" s="147">
        <v>985</v>
      </c>
      <c r="F296" s="146">
        <f t="shared" si="18"/>
        <v>74776.67</v>
      </c>
      <c r="G296" s="117"/>
      <c r="H296" s="147">
        <v>11803.800000000001</v>
      </c>
      <c r="I296" s="147">
        <v>0</v>
      </c>
      <c r="J296" s="147">
        <v>47215.200000000004</v>
      </c>
      <c r="K296" s="147">
        <v>21360</v>
      </c>
      <c r="L296" s="104">
        <f t="shared" si="17"/>
        <v>80379</v>
      </c>
    </row>
    <row r="297" spans="1:12">
      <c r="A297" s="103" t="s">
        <v>1985</v>
      </c>
      <c r="B297" s="82" t="s">
        <v>1986</v>
      </c>
      <c r="C297" s="146">
        <v>22299.29</v>
      </c>
      <c r="D297" s="146">
        <v>24526.33</v>
      </c>
      <c r="E297" s="147">
        <v>985</v>
      </c>
      <c r="F297" s="146">
        <f t="shared" si="18"/>
        <v>47810.62</v>
      </c>
      <c r="G297" s="117"/>
      <c r="H297" s="147">
        <v>7433.0999999999995</v>
      </c>
      <c r="I297" s="147">
        <v>0</v>
      </c>
      <c r="J297" s="147">
        <v>29732.399999999998</v>
      </c>
      <c r="K297" s="147">
        <v>21360</v>
      </c>
      <c r="L297" s="104">
        <f t="shared" si="17"/>
        <v>58525.5</v>
      </c>
    </row>
    <row r="298" spans="1:12">
      <c r="A298" s="103" t="s">
        <v>1987</v>
      </c>
      <c r="B298" s="82" t="s">
        <v>1988</v>
      </c>
      <c r="C298" s="146">
        <v>27832.71</v>
      </c>
      <c r="D298" s="146">
        <v>29307.43</v>
      </c>
      <c r="E298" s="147">
        <v>985</v>
      </c>
      <c r="F298" s="146">
        <f t="shared" si="18"/>
        <v>58125.14</v>
      </c>
      <c r="G298" s="117"/>
      <c r="H298" s="147">
        <v>9277.6</v>
      </c>
      <c r="I298" s="147">
        <v>0</v>
      </c>
      <c r="J298" s="147">
        <v>37110.400000000001</v>
      </c>
      <c r="K298" s="147">
        <v>21360</v>
      </c>
      <c r="L298" s="104">
        <f t="shared" si="17"/>
        <v>67748</v>
      </c>
    </row>
    <row r="299" spans="1:12">
      <c r="A299" s="103" t="s">
        <v>1989</v>
      </c>
      <c r="B299" s="82" t="s">
        <v>1990</v>
      </c>
      <c r="C299" s="146">
        <v>25570.400000000001</v>
      </c>
      <c r="D299" s="146">
        <v>26788.629999999997</v>
      </c>
      <c r="E299" s="147">
        <v>985</v>
      </c>
      <c r="F299" s="146">
        <f t="shared" si="18"/>
        <v>53344.03</v>
      </c>
      <c r="G299" s="117"/>
      <c r="H299" s="147">
        <v>8523.5</v>
      </c>
      <c r="I299" s="147">
        <v>0</v>
      </c>
      <c r="J299" s="147">
        <v>34094</v>
      </c>
      <c r="K299" s="147">
        <v>21360</v>
      </c>
      <c r="L299" s="104">
        <f t="shared" si="17"/>
        <v>63977.5</v>
      </c>
    </row>
    <row r="300" spans="1:12">
      <c r="A300" s="103" t="s">
        <v>1991</v>
      </c>
      <c r="B300" s="82" t="s">
        <v>1992</v>
      </c>
      <c r="C300" s="146">
        <v>23915.08</v>
      </c>
      <c r="D300" s="146">
        <v>25104.46</v>
      </c>
      <c r="E300" s="147">
        <v>985</v>
      </c>
      <c r="F300" s="146">
        <f t="shared" si="18"/>
        <v>50004.54</v>
      </c>
      <c r="G300" s="117"/>
      <c r="H300" s="147">
        <v>7971.7</v>
      </c>
      <c r="I300" s="147">
        <v>0</v>
      </c>
      <c r="J300" s="147">
        <v>31886.799999999999</v>
      </c>
      <c r="K300" s="147">
        <v>21360</v>
      </c>
      <c r="L300" s="104">
        <f t="shared" si="17"/>
        <v>61218.5</v>
      </c>
    </row>
    <row r="301" spans="1:12">
      <c r="A301" s="103" t="s">
        <v>1993</v>
      </c>
      <c r="B301" s="82" t="s">
        <v>1994</v>
      </c>
      <c r="C301" s="146">
        <v>18204.259999999998</v>
      </c>
      <c r="D301" s="146">
        <v>19225.89</v>
      </c>
      <c r="E301" s="147">
        <v>985</v>
      </c>
      <c r="F301" s="146">
        <f t="shared" si="18"/>
        <v>38415.149999999994</v>
      </c>
      <c r="G301" s="117"/>
      <c r="H301" s="147">
        <v>6068.0999999999995</v>
      </c>
      <c r="I301" s="147">
        <v>0</v>
      </c>
      <c r="J301" s="147">
        <v>24272.399999999998</v>
      </c>
      <c r="K301" s="147">
        <v>21360</v>
      </c>
      <c r="L301" s="104">
        <f t="shared" si="17"/>
        <v>51700.5</v>
      </c>
    </row>
    <row r="302" spans="1:12">
      <c r="A302" s="103" t="s">
        <v>1995</v>
      </c>
      <c r="B302" s="82" t="s">
        <v>1996</v>
      </c>
      <c r="C302" s="146">
        <v>17704.14</v>
      </c>
      <c r="D302" s="146">
        <v>18718.28</v>
      </c>
      <c r="E302" s="147">
        <v>985</v>
      </c>
      <c r="F302" s="146">
        <f t="shared" si="18"/>
        <v>37407.42</v>
      </c>
      <c r="G302" s="117"/>
      <c r="H302" s="147">
        <v>5901.4</v>
      </c>
      <c r="I302" s="147">
        <v>0</v>
      </c>
      <c r="J302" s="147">
        <v>23605.599999999999</v>
      </c>
      <c r="K302" s="147">
        <v>21360</v>
      </c>
      <c r="L302" s="104">
        <f t="shared" si="17"/>
        <v>50867</v>
      </c>
    </row>
    <row r="303" spans="1:12">
      <c r="A303" s="103" t="s">
        <v>1997</v>
      </c>
      <c r="B303" s="82" t="s">
        <v>1998</v>
      </c>
      <c r="C303" s="146">
        <v>18933.080000000002</v>
      </c>
      <c r="D303" s="146">
        <v>19399.009999999998</v>
      </c>
      <c r="E303" s="147">
        <v>985</v>
      </c>
      <c r="F303" s="146">
        <f t="shared" si="18"/>
        <v>39317.089999999997</v>
      </c>
      <c r="G303" s="117"/>
      <c r="H303" s="147">
        <v>6311</v>
      </c>
      <c r="I303" s="147">
        <v>0</v>
      </c>
      <c r="J303" s="147">
        <v>25244</v>
      </c>
      <c r="K303" s="147">
        <v>21360</v>
      </c>
      <c r="L303" s="104">
        <f t="shared" si="17"/>
        <v>52915</v>
      </c>
    </row>
    <row r="304" spans="1:12">
      <c r="A304" s="103" t="s">
        <v>1999</v>
      </c>
      <c r="B304" s="82" t="s">
        <v>2000</v>
      </c>
      <c r="C304" s="146">
        <v>18739.66</v>
      </c>
      <c r="D304" s="146">
        <v>20975.25</v>
      </c>
      <c r="E304" s="147">
        <v>985</v>
      </c>
      <c r="F304" s="146">
        <f t="shared" si="18"/>
        <v>40699.910000000003</v>
      </c>
      <c r="G304" s="117"/>
      <c r="H304" s="147">
        <v>6246.5999999999995</v>
      </c>
      <c r="I304" s="147">
        <v>0</v>
      </c>
      <c r="J304" s="147">
        <v>24986.399999999998</v>
      </c>
      <c r="K304" s="147">
        <v>21360</v>
      </c>
      <c r="L304" s="104">
        <f t="shared" si="17"/>
        <v>52593</v>
      </c>
    </row>
    <row r="305" spans="1:12">
      <c r="A305" s="103" t="s">
        <v>2001</v>
      </c>
      <c r="B305" s="82" t="s">
        <v>2002</v>
      </c>
      <c r="C305" s="146">
        <v>17414.55</v>
      </c>
      <c r="D305" s="146">
        <v>15853.260000000002</v>
      </c>
      <c r="E305" s="147">
        <v>985</v>
      </c>
      <c r="F305" s="146">
        <f t="shared" si="18"/>
        <v>34252.81</v>
      </c>
      <c r="G305" s="117"/>
      <c r="H305" s="147">
        <v>5804.9</v>
      </c>
      <c r="I305" s="147">
        <v>0</v>
      </c>
      <c r="J305" s="147">
        <v>23219.599999999999</v>
      </c>
      <c r="K305" s="147">
        <v>21360</v>
      </c>
      <c r="L305" s="104">
        <f t="shared" si="17"/>
        <v>50384.5</v>
      </c>
    </row>
    <row r="306" spans="1:12">
      <c r="A306" s="103" t="s">
        <v>2003</v>
      </c>
      <c r="B306" s="82" t="s">
        <v>2004</v>
      </c>
      <c r="C306" s="146">
        <v>17704.14</v>
      </c>
      <c r="D306" s="146">
        <v>18714.010000000002</v>
      </c>
      <c r="E306" s="147">
        <v>985</v>
      </c>
      <c r="F306" s="146">
        <f t="shared" si="18"/>
        <v>37403.15</v>
      </c>
      <c r="G306" s="117"/>
      <c r="H306" s="147">
        <v>5901.4</v>
      </c>
      <c r="I306" s="147">
        <v>0</v>
      </c>
      <c r="J306" s="147">
        <v>23605.599999999999</v>
      </c>
      <c r="K306" s="147">
        <v>21360</v>
      </c>
      <c r="L306" s="104">
        <f t="shared" si="17"/>
        <v>50867</v>
      </c>
    </row>
    <row r="307" spans="1:12">
      <c r="A307" s="103" t="s">
        <v>2005</v>
      </c>
      <c r="B307" s="82" t="s">
        <v>2006</v>
      </c>
      <c r="C307" s="146">
        <v>18758.89</v>
      </c>
      <c r="D307" s="146">
        <v>20260.330000000002</v>
      </c>
      <c r="E307" s="147">
        <v>985</v>
      </c>
      <c r="F307" s="146">
        <f t="shared" si="18"/>
        <v>40004.22</v>
      </c>
      <c r="G307" s="117"/>
      <c r="H307" s="147">
        <v>6253</v>
      </c>
      <c r="I307" s="147">
        <v>0</v>
      </c>
      <c r="J307" s="147">
        <v>25012</v>
      </c>
      <c r="K307" s="147">
        <v>21360</v>
      </c>
      <c r="L307" s="104">
        <f t="shared" si="17"/>
        <v>52625</v>
      </c>
    </row>
    <row r="308" spans="1:12">
      <c r="A308" s="103" t="s">
        <v>2007</v>
      </c>
      <c r="B308" s="82" t="s">
        <v>2008</v>
      </c>
      <c r="C308" s="146">
        <v>19526.169999999998</v>
      </c>
      <c r="D308" s="146">
        <v>21217.82</v>
      </c>
      <c r="E308" s="147">
        <v>985</v>
      </c>
      <c r="F308" s="146">
        <f t="shared" si="18"/>
        <v>41728.99</v>
      </c>
      <c r="G308" s="117"/>
      <c r="H308" s="147">
        <v>6508.7</v>
      </c>
      <c r="I308" s="147">
        <v>0</v>
      </c>
      <c r="J308" s="147">
        <v>26034.799999999999</v>
      </c>
      <c r="K308" s="147">
        <v>21360</v>
      </c>
      <c r="L308" s="104">
        <f t="shared" si="17"/>
        <v>53903.5</v>
      </c>
    </row>
    <row r="309" spans="1:12">
      <c r="A309" s="103" t="s">
        <v>2009</v>
      </c>
      <c r="B309" s="82" t="s">
        <v>2010</v>
      </c>
      <c r="C309" s="146">
        <v>20173.759999999998</v>
      </c>
      <c r="D309" s="146">
        <v>21898.559999999998</v>
      </c>
      <c r="E309" s="147">
        <v>985</v>
      </c>
      <c r="F309" s="146">
        <f t="shared" si="18"/>
        <v>43057.319999999992</v>
      </c>
      <c r="G309" s="117"/>
      <c r="H309" s="147">
        <v>6724.6</v>
      </c>
      <c r="I309" s="147">
        <v>0</v>
      </c>
      <c r="J309" s="147">
        <v>26898.400000000001</v>
      </c>
      <c r="K309" s="147">
        <v>21360</v>
      </c>
      <c r="L309" s="104">
        <f t="shared" si="17"/>
        <v>54983</v>
      </c>
    </row>
    <row r="310" spans="1:12">
      <c r="A310" s="103" t="s">
        <v>2011</v>
      </c>
      <c r="B310" s="82" t="s">
        <v>2012</v>
      </c>
      <c r="C310" s="146">
        <v>21048.98</v>
      </c>
      <c r="D310" s="146">
        <v>22454.25</v>
      </c>
      <c r="E310" s="147">
        <v>985</v>
      </c>
      <c r="F310" s="146">
        <f t="shared" si="18"/>
        <v>44488.229999999996</v>
      </c>
      <c r="G310" s="117"/>
      <c r="H310" s="147">
        <v>7016.3</v>
      </c>
      <c r="I310" s="147">
        <v>0</v>
      </c>
      <c r="J310" s="147">
        <v>28065.200000000001</v>
      </c>
      <c r="K310" s="147">
        <v>21360</v>
      </c>
      <c r="L310" s="104">
        <f t="shared" si="17"/>
        <v>56441.5</v>
      </c>
    </row>
    <row r="311" spans="1:12">
      <c r="A311" s="103" t="s">
        <v>2013</v>
      </c>
      <c r="B311" s="82" t="s">
        <v>2014</v>
      </c>
      <c r="C311" s="146">
        <v>21941.29</v>
      </c>
      <c r="D311" s="146">
        <v>23273.89</v>
      </c>
      <c r="E311" s="147">
        <v>985</v>
      </c>
      <c r="F311" s="146">
        <f t="shared" si="18"/>
        <v>46200.18</v>
      </c>
      <c r="G311" s="117"/>
      <c r="H311" s="147">
        <v>7313.8</v>
      </c>
      <c r="I311" s="147">
        <v>0</v>
      </c>
      <c r="J311" s="147">
        <v>29255.200000000001</v>
      </c>
      <c r="K311" s="147">
        <v>21360</v>
      </c>
      <c r="L311" s="104">
        <f t="shared" si="17"/>
        <v>57929</v>
      </c>
    </row>
    <row r="312" spans="1:12">
      <c r="A312" s="103" t="s">
        <v>2015</v>
      </c>
      <c r="B312" s="82" t="s">
        <v>2016</v>
      </c>
      <c r="C312" s="146">
        <v>11137.36</v>
      </c>
      <c r="D312" s="146">
        <v>7718.0999999999995</v>
      </c>
      <c r="E312" s="147">
        <v>985</v>
      </c>
      <c r="F312" s="146">
        <f t="shared" si="18"/>
        <v>19840.46</v>
      </c>
      <c r="G312" s="117"/>
      <c r="H312" s="147">
        <v>3712.5</v>
      </c>
      <c r="I312" s="147">
        <v>0</v>
      </c>
      <c r="J312" s="147">
        <v>14850</v>
      </c>
      <c r="K312" s="147">
        <v>21360</v>
      </c>
      <c r="L312" s="104">
        <f t="shared" si="17"/>
        <v>39922.5</v>
      </c>
    </row>
    <row r="313" spans="1:12">
      <c r="A313" s="103" t="s">
        <v>2017</v>
      </c>
      <c r="B313" s="82" t="s">
        <v>2018</v>
      </c>
      <c r="C313" s="146">
        <v>16749.849999999999</v>
      </c>
      <c r="D313" s="146">
        <v>15946.23</v>
      </c>
      <c r="E313" s="147">
        <v>985</v>
      </c>
      <c r="F313" s="146">
        <f t="shared" si="18"/>
        <v>33681.08</v>
      </c>
      <c r="G313" s="117"/>
      <c r="H313" s="147">
        <v>5583.3</v>
      </c>
      <c r="I313" s="147">
        <v>0</v>
      </c>
      <c r="J313" s="147">
        <v>22333.200000000001</v>
      </c>
      <c r="K313" s="147">
        <v>21360</v>
      </c>
      <c r="L313" s="104">
        <f t="shared" si="17"/>
        <v>49276.5</v>
      </c>
    </row>
    <row r="314" spans="1:12">
      <c r="A314" s="103" t="s">
        <v>2019</v>
      </c>
      <c r="B314" s="82" t="s">
        <v>2020</v>
      </c>
      <c r="C314" s="146">
        <v>11137.36</v>
      </c>
      <c r="D314" s="146">
        <v>7718.0999999999995</v>
      </c>
      <c r="E314" s="147">
        <v>985</v>
      </c>
      <c r="F314" s="146">
        <f t="shared" si="18"/>
        <v>19840.46</v>
      </c>
      <c r="G314" s="117"/>
      <c r="H314" s="147">
        <v>3712.5</v>
      </c>
      <c r="I314" s="147">
        <v>0</v>
      </c>
      <c r="J314" s="147">
        <v>14850</v>
      </c>
      <c r="K314" s="147">
        <v>21360</v>
      </c>
      <c r="L314" s="104">
        <f t="shared" si="17"/>
        <v>39922.5</v>
      </c>
    </row>
    <row r="315" spans="1:12">
      <c r="A315" s="103" t="s">
        <v>2021</v>
      </c>
      <c r="B315" s="82" t="s">
        <v>2022</v>
      </c>
      <c r="C315" s="146">
        <v>14618.98</v>
      </c>
      <c r="D315" s="146">
        <v>8996.59</v>
      </c>
      <c r="E315" s="147">
        <v>985</v>
      </c>
      <c r="F315" s="146">
        <f t="shared" si="18"/>
        <v>24600.57</v>
      </c>
      <c r="G315" s="117"/>
      <c r="H315" s="147">
        <v>4873</v>
      </c>
      <c r="I315" s="147">
        <v>0</v>
      </c>
      <c r="J315" s="147">
        <v>19492</v>
      </c>
      <c r="K315" s="147">
        <v>21360</v>
      </c>
      <c r="L315" s="104">
        <f t="shared" si="17"/>
        <v>45725</v>
      </c>
    </row>
    <row r="316" spans="1:12">
      <c r="A316" s="103" t="s">
        <v>2023</v>
      </c>
      <c r="B316" s="82" t="s">
        <v>2024</v>
      </c>
      <c r="C316" s="146">
        <v>14938.51</v>
      </c>
      <c r="D316" s="146">
        <v>9027.59</v>
      </c>
      <c r="E316" s="147">
        <v>985</v>
      </c>
      <c r="F316" s="146">
        <f t="shared" si="18"/>
        <v>24951.1</v>
      </c>
      <c r="G316" s="117"/>
      <c r="H316" s="147">
        <v>4979.5</v>
      </c>
      <c r="I316" s="147">
        <v>0</v>
      </c>
      <c r="J316" s="147">
        <v>19918</v>
      </c>
      <c r="K316" s="147">
        <v>21360</v>
      </c>
      <c r="L316" s="104">
        <f t="shared" si="17"/>
        <v>46257.5</v>
      </c>
    </row>
    <row r="317" spans="1:12">
      <c r="A317" s="103" t="s">
        <v>2025</v>
      </c>
      <c r="B317" s="82" t="s">
        <v>2026</v>
      </c>
      <c r="C317" s="146">
        <v>11010.19</v>
      </c>
      <c r="D317" s="146">
        <v>7616.74</v>
      </c>
      <c r="E317" s="147">
        <v>985</v>
      </c>
      <c r="F317" s="146">
        <f t="shared" si="18"/>
        <v>19611.93</v>
      </c>
      <c r="G317" s="117"/>
      <c r="H317" s="147">
        <v>3670.1</v>
      </c>
      <c r="I317" s="147">
        <v>0</v>
      </c>
      <c r="J317" s="147">
        <v>14680.4</v>
      </c>
      <c r="K317" s="147">
        <v>21360</v>
      </c>
      <c r="L317" s="104">
        <f t="shared" si="17"/>
        <v>39710.5</v>
      </c>
    </row>
    <row r="318" spans="1:12">
      <c r="A318" s="103" t="s">
        <v>2027</v>
      </c>
      <c r="B318" s="82" t="s">
        <v>2028</v>
      </c>
      <c r="C318" s="146">
        <v>22733.16</v>
      </c>
      <c r="D318" s="146">
        <v>25621.68</v>
      </c>
      <c r="E318" s="147">
        <v>985</v>
      </c>
      <c r="F318" s="146">
        <f t="shared" si="18"/>
        <v>49339.839999999997</v>
      </c>
      <c r="G318" s="117"/>
      <c r="H318" s="147">
        <v>7577.7</v>
      </c>
      <c r="I318" s="147">
        <v>0</v>
      </c>
      <c r="J318" s="147">
        <v>30310.799999999999</v>
      </c>
      <c r="K318" s="147">
        <v>21360</v>
      </c>
      <c r="L318" s="104">
        <f t="shared" si="17"/>
        <v>59248.5</v>
      </c>
    </row>
    <row r="319" spans="1:12">
      <c r="A319" s="103" t="s">
        <v>2029</v>
      </c>
      <c r="B319" s="82" t="s">
        <v>2030</v>
      </c>
      <c r="C319" s="146">
        <v>20540.310000000001</v>
      </c>
      <c r="D319" s="146">
        <v>21446.52</v>
      </c>
      <c r="E319" s="147">
        <v>985</v>
      </c>
      <c r="F319" s="146">
        <f t="shared" si="18"/>
        <v>42971.83</v>
      </c>
      <c r="G319" s="117"/>
      <c r="H319" s="147">
        <v>6846.7999999999993</v>
      </c>
      <c r="I319" s="147">
        <v>0</v>
      </c>
      <c r="J319" s="147">
        <v>27387.199999999997</v>
      </c>
      <c r="K319" s="147">
        <v>21360</v>
      </c>
      <c r="L319" s="104">
        <f t="shared" si="17"/>
        <v>55594</v>
      </c>
    </row>
    <row r="320" spans="1:12">
      <c r="A320" s="103" t="s">
        <v>2031</v>
      </c>
      <c r="B320" s="82" t="s">
        <v>2032</v>
      </c>
      <c r="C320" s="146">
        <v>21170.81</v>
      </c>
      <c r="D320" s="146">
        <v>23583.79</v>
      </c>
      <c r="E320" s="147">
        <v>985</v>
      </c>
      <c r="F320" s="146">
        <f t="shared" si="18"/>
        <v>45739.600000000006</v>
      </c>
      <c r="G320" s="117"/>
      <c r="H320" s="147">
        <v>7056.9000000000005</v>
      </c>
      <c r="I320" s="147">
        <v>0</v>
      </c>
      <c r="J320" s="147">
        <v>28227.600000000002</v>
      </c>
      <c r="K320" s="147">
        <v>21360</v>
      </c>
      <c r="L320" s="104">
        <f t="shared" si="17"/>
        <v>56644.5</v>
      </c>
    </row>
    <row r="321" spans="1:12">
      <c r="A321" s="103" t="s">
        <v>2033</v>
      </c>
      <c r="B321" s="82" t="s">
        <v>2034</v>
      </c>
      <c r="C321" s="146">
        <v>22790.86</v>
      </c>
      <c r="D321" s="146">
        <v>24002.699999999997</v>
      </c>
      <c r="E321" s="147">
        <v>985</v>
      </c>
      <c r="F321" s="146">
        <f t="shared" si="18"/>
        <v>47778.559999999998</v>
      </c>
      <c r="G321" s="117"/>
      <c r="H321" s="147">
        <v>7597</v>
      </c>
      <c r="I321" s="147">
        <v>0</v>
      </c>
      <c r="J321" s="147">
        <v>30388</v>
      </c>
      <c r="K321" s="147">
        <v>21360</v>
      </c>
      <c r="L321" s="104">
        <f t="shared" si="17"/>
        <v>59345</v>
      </c>
    </row>
    <row r="322" spans="1:12">
      <c r="A322" s="103" t="s">
        <v>2035</v>
      </c>
      <c r="B322" s="82" t="s">
        <v>2036</v>
      </c>
      <c r="C322" s="146">
        <v>26363.33</v>
      </c>
      <c r="D322" s="146">
        <v>25139.739999999998</v>
      </c>
      <c r="E322" s="147">
        <v>985</v>
      </c>
      <c r="F322" s="146">
        <f t="shared" si="18"/>
        <v>52488.07</v>
      </c>
      <c r="G322" s="117"/>
      <c r="H322" s="147">
        <v>8787.7999999999993</v>
      </c>
      <c r="I322" s="147">
        <v>0</v>
      </c>
      <c r="J322" s="147">
        <v>35151.199999999997</v>
      </c>
      <c r="K322" s="147">
        <v>21360</v>
      </c>
      <c r="L322" s="104">
        <f t="shared" si="17"/>
        <v>65299</v>
      </c>
    </row>
    <row r="323" spans="1:12">
      <c r="A323" s="103" t="s">
        <v>2037</v>
      </c>
      <c r="B323" s="82" t="s">
        <v>2038</v>
      </c>
      <c r="C323" s="146">
        <v>17704.14</v>
      </c>
      <c r="D323" s="146">
        <v>18714.010000000002</v>
      </c>
      <c r="E323" s="147">
        <v>985</v>
      </c>
      <c r="F323" s="146">
        <f t="shared" si="18"/>
        <v>37403.15</v>
      </c>
      <c r="G323" s="117"/>
      <c r="H323" s="147">
        <v>5901.4</v>
      </c>
      <c r="I323" s="147">
        <v>0</v>
      </c>
      <c r="J323" s="147">
        <v>23605.599999999999</v>
      </c>
      <c r="K323" s="147">
        <v>21360</v>
      </c>
      <c r="L323" s="104">
        <f t="shared" si="17"/>
        <v>50867</v>
      </c>
    </row>
    <row r="324" spans="1:12">
      <c r="A324" s="103" t="s">
        <v>2039</v>
      </c>
      <c r="B324" s="82" t="s">
        <v>2040</v>
      </c>
      <c r="C324" s="146">
        <v>18818.740000000002</v>
      </c>
      <c r="D324" s="146">
        <v>21100.28</v>
      </c>
      <c r="E324" s="147">
        <v>985</v>
      </c>
      <c r="F324" s="146">
        <f t="shared" si="18"/>
        <v>40904.020000000004</v>
      </c>
      <c r="G324" s="117"/>
      <c r="H324" s="147">
        <v>6272.9</v>
      </c>
      <c r="I324" s="147">
        <v>0</v>
      </c>
      <c r="J324" s="147">
        <v>25091.599999999999</v>
      </c>
      <c r="K324" s="147">
        <v>21360</v>
      </c>
      <c r="L324" s="104">
        <f t="shared" si="17"/>
        <v>52724.5</v>
      </c>
    </row>
    <row r="325" spans="1:12">
      <c r="A325" s="103" t="s">
        <v>2041</v>
      </c>
      <c r="B325" s="82" t="s">
        <v>2042</v>
      </c>
      <c r="C325" s="146">
        <v>20649.310000000001</v>
      </c>
      <c r="D325" s="146">
        <v>23484.41</v>
      </c>
      <c r="E325" s="147">
        <v>985</v>
      </c>
      <c r="F325" s="146">
        <f t="shared" si="18"/>
        <v>45118.720000000001</v>
      </c>
      <c r="G325" s="117"/>
      <c r="H325" s="147">
        <v>6883.0999999999995</v>
      </c>
      <c r="I325" s="147">
        <v>0</v>
      </c>
      <c r="J325" s="147">
        <v>27532.399999999998</v>
      </c>
      <c r="K325" s="147">
        <v>21360</v>
      </c>
      <c r="L325" s="104">
        <f t="shared" si="17"/>
        <v>55775.5</v>
      </c>
    </row>
    <row r="326" spans="1:12">
      <c r="A326" s="103" t="s">
        <v>2043</v>
      </c>
      <c r="B326" s="82" t="s">
        <v>2044</v>
      </c>
      <c r="C326" s="146">
        <v>10072.99</v>
      </c>
      <c r="D326" s="146">
        <v>6592.7800000000007</v>
      </c>
      <c r="E326" s="147">
        <v>985</v>
      </c>
      <c r="F326" s="146">
        <f t="shared" si="18"/>
        <v>17650.77</v>
      </c>
      <c r="G326" s="117"/>
      <c r="H326" s="147">
        <v>3357.7</v>
      </c>
      <c r="I326" s="147">
        <v>0</v>
      </c>
      <c r="J326" s="147">
        <v>13430.8</v>
      </c>
      <c r="K326" s="147">
        <v>21360</v>
      </c>
      <c r="L326" s="104">
        <f t="shared" si="17"/>
        <v>38148.5</v>
      </c>
    </row>
    <row r="327" spans="1:12">
      <c r="A327" s="103" t="s">
        <v>2045</v>
      </c>
      <c r="B327" s="82" t="s">
        <v>2046</v>
      </c>
      <c r="C327" s="146">
        <v>10366.86</v>
      </c>
      <c r="D327" s="146">
        <v>6791.2099999999991</v>
      </c>
      <c r="E327" s="147">
        <v>985</v>
      </c>
      <c r="F327" s="146">
        <f t="shared" si="18"/>
        <v>18143.07</v>
      </c>
      <c r="G327" s="117"/>
      <c r="H327" s="147">
        <v>3455.6</v>
      </c>
      <c r="I327" s="147">
        <v>0</v>
      </c>
      <c r="J327" s="147">
        <v>13822.4</v>
      </c>
      <c r="K327" s="147">
        <v>21360</v>
      </c>
      <c r="L327" s="104">
        <f t="shared" si="17"/>
        <v>38638</v>
      </c>
    </row>
    <row r="328" spans="1:12">
      <c r="A328" s="103" t="s">
        <v>2047</v>
      </c>
      <c r="B328" s="82" t="s">
        <v>2048</v>
      </c>
      <c r="C328" s="146">
        <v>10923.63</v>
      </c>
      <c r="D328" s="146">
        <v>7206.5700000000006</v>
      </c>
      <c r="E328" s="147">
        <v>985</v>
      </c>
      <c r="F328" s="146">
        <f t="shared" si="18"/>
        <v>19115.2</v>
      </c>
      <c r="G328" s="117"/>
      <c r="H328" s="147">
        <v>3641.2</v>
      </c>
      <c r="I328" s="147">
        <v>0</v>
      </c>
      <c r="J328" s="147">
        <v>14564.8</v>
      </c>
      <c r="K328" s="147">
        <v>21360</v>
      </c>
      <c r="L328" s="104">
        <f t="shared" si="17"/>
        <v>39566</v>
      </c>
    </row>
    <row r="329" spans="1:12">
      <c r="A329" s="103" t="s">
        <v>2049</v>
      </c>
      <c r="B329" s="82" t="s">
        <v>2050</v>
      </c>
      <c r="C329" s="146">
        <v>13323.79</v>
      </c>
      <c r="D329" s="146">
        <v>10192.57</v>
      </c>
      <c r="E329" s="147">
        <v>985</v>
      </c>
      <c r="F329" s="146">
        <f t="shared" si="18"/>
        <v>24501.360000000001</v>
      </c>
      <c r="G329" s="117"/>
      <c r="H329" s="147">
        <v>4441.3</v>
      </c>
      <c r="I329" s="147">
        <v>0</v>
      </c>
      <c r="J329" s="147">
        <v>17765.2</v>
      </c>
      <c r="K329" s="147">
        <v>21360</v>
      </c>
      <c r="L329" s="104">
        <f t="shared" si="17"/>
        <v>43566.5</v>
      </c>
    </row>
    <row r="330" spans="1:12">
      <c r="A330" s="103" t="s">
        <v>2051</v>
      </c>
      <c r="B330" s="82" t="s">
        <v>2052</v>
      </c>
      <c r="C330" s="146">
        <v>17897.57</v>
      </c>
      <c r="D330" s="146">
        <v>19187.41</v>
      </c>
      <c r="E330" s="147">
        <v>985</v>
      </c>
      <c r="F330" s="146">
        <f t="shared" si="18"/>
        <v>38069.979999999996</v>
      </c>
      <c r="G330" s="117"/>
      <c r="H330" s="147">
        <v>5965.9000000000005</v>
      </c>
      <c r="I330" s="147">
        <v>0</v>
      </c>
      <c r="J330" s="147">
        <v>23863.600000000002</v>
      </c>
      <c r="K330" s="147">
        <v>21360</v>
      </c>
      <c r="L330" s="104">
        <f t="shared" si="17"/>
        <v>51189.5</v>
      </c>
    </row>
    <row r="331" spans="1:12">
      <c r="A331" s="103" t="s">
        <v>2053</v>
      </c>
      <c r="B331" s="82" t="s">
        <v>2054</v>
      </c>
      <c r="C331" s="146">
        <v>15515.57</v>
      </c>
      <c r="D331" s="146">
        <v>11672.74</v>
      </c>
      <c r="E331" s="147">
        <v>985</v>
      </c>
      <c r="F331" s="146">
        <f t="shared" si="18"/>
        <v>28173.309999999998</v>
      </c>
      <c r="G331" s="117"/>
      <c r="H331" s="147">
        <v>5171.9000000000005</v>
      </c>
      <c r="I331" s="147">
        <v>0</v>
      </c>
      <c r="J331" s="147">
        <v>20687.600000000002</v>
      </c>
      <c r="K331" s="147">
        <v>21360</v>
      </c>
      <c r="L331" s="104">
        <f t="shared" si="17"/>
        <v>47219.5</v>
      </c>
    </row>
    <row r="332" spans="1:12">
      <c r="A332" s="103" t="s">
        <v>2055</v>
      </c>
      <c r="B332" s="82" t="s">
        <v>2056</v>
      </c>
      <c r="C332" s="146">
        <v>9016.11</v>
      </c>
      <c r="D332" s="146">
        <v>5653.43</v>
      </c>
      <c r="E332" s="147">
        <v>985</v>
      </c>
      <c r="F332" s="146">
        <f t="shared" si="18"/>
        <v>15654.54</v>
      </c>
      <c r="G332" s="117"/>
      <c r="H332" s="147">
        <v>3005.4</v>
      </c>
      <c r="I332" s="147">
        <v>0</v>
      </c>
      <c r="J332" s="147">
        <v>12021.6</v>
      </c>
      <c r="K332" s="147">
        <v>21360</v>
      </c>
      <c r="L332" s="104">
        <f t="shared" si="17"/>
        <v>36387</v>
      </c>
    </row>
    <row r="333" spans="1:12">
      <c r="A333" s="103" t="s">
        <v>2057</v>
      </c>
      <c r="B333" s="82" t="s">
        <v>2058</v>
      </c>
      <c r="C333" s="146">
        <v>11010.19</v>
      </c>
      <c r="D333" s="146">
        <v>7616.75</v>
      </c>
      <c r="E333" s="147">
        <v>985</v>
      </c>
      <c r="F333" s="146">
        <f t="shared" si="18"/>
        <v>19611.940000000002</v>
      </c>
      <c r="G333" s="117"/>
      <c r="H333" s="147">
        <v>3670.1</v>
      </c>
      <c r="I333" s="147">
        <v>0</v>
      </c>
      <c r="J333" s="147">
        <v>14680.4</v>
      </c>
      <c r="K333" s="147">
        <v>21360</v>
      </c>
      <c r="L333" s="104">
        <f t="shared" si="17"/>
        <v>39710.5</v>
      </c>
    </row>
    <row r="334" spans="1:12">
      <c r="A334" s="103" t="s">
        <v>2059</v>
      </c>
      <c r="B334" s="82" t="s">
        <v>2060</v>
      </c>
      <c r="C334" s="146">
        <v>11134.15</v>
      </c>
      <c r="D334" s="146">
        <v>10663.46</v>
      </c>
      <c r="E334" s="147">
        <v>985</v>
      </c>
      <c r="F334" s="146">
        <f t="shared" si="18"/>
        <v>22782.61</v>
      </c>
      <c r="G334" s="117"/>
      <c r="H334" s="147">
        <v>3711.3999999999996</v>
      </c>
      <c r="I334" s="147">
        <v>0</v>
      </c>
      <c r="J334" s="147">
        <v>14845.599999999999</v>
      </c>
      <c r="K334" s="147">
        <v>21360</v>
      </c>
      <c r="L334" s="104">
        <f t="shared" si="17"/>
        <v>39917</v>
      </c>
    </row>
    <row r="335" spans="1:12">
      <c r="A335" s="103" t="s">
        <v>2061</v>
      </c>
      <c r="B335" s="82" t="s">
        <v>2062</v>
      </c>
      <c r="C335" s="146">
        <v>13323.79</v>
      </c>
      <c r="D335" s="146">
        <v>10192.57</v>
      </c>
      <c r="E335" s="147">
        <v>985</v>
      </c>
      <c r="F335" s="146">
        <f t="shared" si="18"/>
        <v>24501.360000000001</v>
      </c>
      <c r="G335" s="117"/>
      <c r="H335" s="147">
        <v>4441.3</v>
      </c>
      <c r="I335" s="147">
        <v>0</v>
      </c>
      <c r="J335" s="147">
        <v>17765.2</v>
      </c>
      <c r="K335" s="147">
        <v>21360</v>
      </c>
      <c r="L335" s="104">
        <f t="shared" si="17"/>
        <v>43566.5</v>
      </c>
    </row>
    <row r="336" spans="1:12">
      <c r="A336" s="103" t="s">
        <v>2063</v>
      </c>
      <c r="B336" s="82" t="s">
        <v>2064</v>
      </c>
      <c r="C336" s="146">
        <v>15061.4</v>
      </c>
      <c r="D336" s="146">
        <v>11562.69</v>
      </c>
      <c r="E336" s="147">
        <v>985</v>
      </c>
      <c r="F336" s="146">
        <f t="shared" si="18"/>
        <v>27609.09</v>
      </c>
      <c r="G336" s="117"/>
      <c r="H336" s="147">
        <v>5020.5</v>
      </c>
      <c r="I336" s="147">
        <v>0</v>
      </c>
      <c r="J336" s="147">
        <v>20082</v>
      </c>
      <c r="K336" s="147">
        <v>21360</v>
      </c>
      <c r="L336" s="104">
        <f t="shared" si="17"/>
        <v>46462.5</v>
      </c>
    </row>
    <row r="337" spans="1:12">
      <c r="A337" s="103" t="s">
        <v>2065</v>
      </c>
      <c r="B337" s="82" t="s">
        <v>2066</v>
      </c>
      <c r="C337" s="146">
        <v>15515.57</v>
      </c>
      <c r="D337" s="146">
        <v>11674.88</v>
      </c>
      <c r="E337" s="147">
        <v>985</v>
      </c>
      <c r="F337" s="146">
        <f t="shared" si="18"/>
        <v>28175.449999999997</v>
      </c>
      <c r="G337" s="117"/>
      <c r="H337" s="147">
        <v>5171.9000000000005</v>
      </c>
      <c r="I337" s="147">
        <v>0</v>
      </c>
      <c r="J337" s="147">
        <v>20687.600000000002</v>
      </c>
      <c r="K337" s="147">
        <v>21360</v>
      </c>
      <c r="L337" s="104">
        <f t="shared" si="17"/>
        <v>47219.5</v>
      </c>
    </row>
    <row r="338" spans="1:12">
      <c r="A338" s="103" t="s">
        <v>2067</v>
      </c>
      <c r="B338" s="82" t="s">
        <v>2068</v>
      </c>
      <c r="C338" s="146">
        <v>17296.990000000002</v>
      </c>
      <c r="D338" s="146">
        <v>18655.23</v>
      </c>
      <c r="E338" s="147">
        <v>985</v>
      </c>
      <c r="F338" s="146">
        <f t="shared" si="18"/>
        <v>36937.22</v>
      </c>
      <c r="G338" s="117"/>
      <c r="H338" s="147">
        <v>5765.7000000000007</v>
      </c>
      <c r="I338" s="147">
        <v>0</v>
      </c>
      <c r="J338" s="147">
        <v>23062.800000000003</v>
      </c>
      <c r="K338" s="147">
        <v>21360</v>
      </c>
      <c r="L338" s="104">
        <f t="shared" si="17"/>
        <v>50188.5</v>
      </c>
    </row>
    <row r="339" spans="1:12">
      <c r="A339" s="103" t="s">
        <v>2069</v>
      </c>
      <c r="B339" s="82" t="s">
        <v>2070</v>
      </c>
      <c r="C339" s="146">
        <v>17609.03</v>
      </c>
      <c r="D339" s="146">
        <v>18500.28</v>
      </c>
      <c r="E339" s="147">
        <v>985</v>
      </c>
      <c r="F339" s="146">
        <f t="shared" si="18"/>
        <v>37094.31</v>
      </c>
      <c r="G339" s="117"/>
      <c r="H339" s="147">
        <v>5869.7000000000007</v>
      </c>
      <c r="I339" s="147">
        <v>0</v>
      </c>
      <c r="J339" s="147">
        <v>23478.800000000003</v>
      </c>
      <c r="K339" s="147">
        <v>21360</v>
      </c>
      <c r="L339" s="104">
        <f t="shared" si="17"/>
        <v>50708.5</v>
      </c>
    </row>
    <row r="340" spans="1:12">
      <c r="A340" s="103" t="s">
        <v>2071</v>
      </c>
      <c r="B340" s="82" t="s">
        <v>2072</v>
      </c>
      <c r="C340" s="146">
        <v>18204.259999999998</v>
      </c>
      <c r="D340" s="146">
        <v>19225.89</v>
      </c>
      <c r="E340" s="147">
        <v>985</v>
      </c>
      <c r="F340" s="146">
        <f t="shared" si="18"/>
        <v>38415.149999999994</v>
      </c>
      <c r="G340" s="117"/>
      <c r="H340" s="147">
        <v>6068.0999999999995</v>
      </c>
      <c r="I340" s="147">
        <v>0</v>
      </c>
      <c r="J340" s="147">
        <v>24272.399999999998</v>
      </c>
      <c r="K340" s="147">
        <v>21360</v>
      </c>
      <c r="L340" s="104">
        <f t="shared" si="17"/>
        <v>51700.5</v>
      </c>
    </row>
    <row r="341" spans="1:12">
      <c r="A341" s="103" t="s">
        <v>2073</v>
      </c>
      <c r="B341" s="82" t="s">
        <v>2074</v>
      </c>
      <c r="C341" s="146">
        <v>18739.66</v>
      </c>
      <c r="D341" s="146">
        <v>20976.32</v>
      </c>
      <c r="E341" s="147">
        <v>985</v>
      </c>
      <c r="F341" s="146">
        <f t="shared" si="18"/>
        <v>40700.979999999996</v>
      </c>
      <c r="G341" s="117"/>
      <c r="H341" s="147">
        <v>6246.5999999999995</v>
      </c>
      <c r="I341" s="147">
        <v>0</v>
      </c>
      <c r="J341" s="147">
        <v>24986.399999999998</v>
      </c>
      <c r="K341" s="147">
        <v>21360</v>
      </c>
      <c r="L341" s="104">
        <f t="shared" si="17"/>
        <v>52593</v>
      </c>
    </row>
    <row r="342" spans="1:12">
      <c r="A342" s="103" t="s">
        <v>2075</v>
      </c>
      <c r="B342" s="82" t="s">
        <v>2076</v>
      </c>
      <c r="C342" s="146">
        <v>20036.990000000002</v>
      </c>
      <c r="D342" s="146">
        <v>20446.27</v>
      </c>
      <c r="E342" s="147">
        <v>985</v>
      </c>
      <c r="F342" s="146">
        <f t="shared" si="18"/>
        <v>41468.26</v>
      </c>
      <c r="G342" s="117"/>
      <c r="H342" s="147">
        <v>6679</v>
      </c>
      <c r="I342" s="147">
        <v>0</v>
      </c>
      <c r="J342" s="147">
        <v>26716</v>
      </c>
      <c r="K342" s="147">
        <v>21360</v>
      </c>
      <c r="L342" s="104">
        <f t="shared" si="17"/>
        <v>54755</v>
      </c>
    </row>
    <row r="343" spans="1:12">
      <c r="A343" s="103" t="s">
        <v>2077</v>
      </c>
      <c r="B343" s="82" t="s">
        <v>2078</v>
      </c>
      <c r="C343" s="146">
        <v>13981</v>
      </c>
      <c r="D343" s="146">
        <v>8495.74</v>
      </c>
      <c r="E343" s="147">
        <v>985</v>
      </c>
      <c r="F343" s="146">
        <f t="shared" si="18"/>
        <v>23461.739999999998</v>
      </c>
      <c r="G343" s="117"/>
      <c r="H343" s="147">
        <v>4660.2999999999993</v>
      </c>
      <c r="I343" s="147">
        <v>0</v>
      </c>
      <c r="J343" s="147">
        <v>18641.199999999997</v>
      </c>
      <c r="K343" s="147">
        <v>21360</v>
      </c>
      <c r="L343" s="104">
        <f t="shared" si="17"/>
        <v>44661.5</v>
      </c>
    </row>
    <row r="344" spans="1:12">
      <c r="A344" s="103" t="s">
        <v>2079</v>
      </c>
      <c r="B344" s="82" t="s">
        <v>2080</v>
      </c>
      <c r="C344" s="146">
        <v>14618.98</v>
      </c>
      <c r="D344" s="146">
        <v>8996.59</v>
      </c>
      <c r="E344" s="147">
        <v>985</v>
      </c>
      <c r="F344" s="146">
        <f t="shared" si="18"/>
        <v>24600.57</v>
      </c>
      <c r="G344" s="117"/>
      <c r="H344" s="147">
        <v>4873</v>
      </c>
      <c r="I344" s="147">
        <v>0</v>
      </c>
      <c r="J344" s="147">
        <v>19492</v>
      </c>
      <c r="K344" s="147">
        <v>21360</v>
      </c>
      <c r="L344" s="104">
        <f t="shared" si="17"/>
        <v>45725</v>
      </c>
    </row>
    <row r="345" spans="1:12">
      <c r="A345" s="103" t="s">
        <v>2081</v>
      </c>
      <c r="B345" s="82" t="s">
        <v>2082</v>
      </c>
      <c r="C345" s="146">
        <v>13323.79</v>
      </c>
      <c r="D345" s="146">
        <v>10192.57</v>
      </c>
      <c r="E345" s="147">
        <v>985</v>
      </c>
      <c r="F345" s="146">
        <f t="shared" si="18"/>
        <v>24501.360000000001</v>
      </c>
      <c r="G345" s="117"/>
      <c r="H345" s="147">
        <v>4441.3</v>
      </c>
      <c r="I345" s="147">
        <v>0</v>
      </c>
      <c r="J345" s="147">
        <v>17765.2</v>
      </c>
      <c r="K345" s="147">
        <v>21360</v>
      </c>
      <c r="L345" s="104">
        <f t="shared" si="17"/>
        <v>43566.5</v>
      </c>
    </row>
    <row r="346" spans="1:12">
      <c r="A346" s="103" t="s">
        <v>2083</v>
      </c>
      <c r="B346" s="82" t="s">
        <v>2084</v>
      </c>
      <c r="C346" s="146">
        <v>17043.72</v>
      </c>
      <c r="D346" s="146">
        <v>15351</v>
      </c>
      <c r="E346" s="147">
        <v>985</v>
      </c>
      <c r="F346" s="146">
        <f t="shared" si="18"/>
        <v>33379.72</v>
      </c>
      <c r="G346" s="117"/>
      <c r="H346" s="147">
        <v>5681.2</v>
      </c>
      <c r="I346" s="147">
        <v>0</v>
      </c>
      <c r="J346" s="147">
        <v>22724.799999999999</v>
      </c>
      <c r="K346" s="147">
        <v>21360</v>
      </c>
      <c r="L346" s="104">
        <f t="shared" si="17"/>
        <v>49766</v>
      </c>
    </row>
    <row r="347" spans="1:12">
      <c r="A347" s="103" t="s">
        <v>2085</v>
      </c>
      <c r="B347" s="82" t="s">
        <v>2086</v>
      </c>
      <c r="C347" s="146">
        <v>18739.66</v>
      </c>
      <c r="D347" s="146">
        <v>19935.46</v>
      </c>
      <c r="E347" s="147">
        <v>985</v>
      </c>
      <c r="F347" s="146">
        <f t="shared" si="18"/>
        <v>39660.119999999995</v>
      </c>
      <c r="G347" s="117"/>
      <c r="H347" s="147">
        <v>6246.5999999999995</v>
      </c>
      <c r="I347" s="147">
        <v>0</v>
      </c>
      <c r="J347" s="147">
        <v>24986.399999999998</v>
      </c>
      <c r="K347" s="147">
        <v>21360</v>
      </c>
      <c r="L347" s="104">
        <f t="shared" si="17"/>
        <v>52593</v>
      </c>
    </row>
    <row r="348" spans="1:12">
      <c r="A348" s="103" t="s">
        <v>2087</v>
      </c>
      <c r="B348" s="82" t="s">
        <v>2088</v>
      </c>
      <c r="C348" s="146">
        <v>15941.95</v>
      </c>
      <c r="D348" s="146">
        <v>16946.48</v>
      </c>
      <c r="E348" s="147">
        <v>985</v>
      </c>
      <c r="F348" s="146">
        <f t="shared" si="18"/>
        <v>33873.43</v>
      </c>
      <c r="G348" s="117"/>
      <c r="H348" s="147">
        <v>5314</v>
      </c>
      <c r="I348" s="147">
        <v>0</v>
      </c>
      <c r="J348" s="147">
        <v>21256</v>
      </c>
      <c r="K348" s="147">
        <v>21360</v>
      </c>
      <c r="L348" s="104">
        <f t="shared" si="17"/>
        <v>47930</v>
      </c>
    </row>
    <row r="349" spans="1:12">
      <c r="A349" s="103" t="s">
        <v>2089</v>
      </c>
      <c r="B349" s="82" t="s">
        <v>2090</v>
      </c>
      <c r="C349" s="146">
        <v>15941.95</v>
      </c>
      <c r="D349" s="146">
        <v>16946.48</v>
      </c>
      <c r="E349" s="147">
        <v>985</v>
      </c>
      <c r="F349" s="146">
        <f t="shared" si="18"/>
        <v>33873.43</v>
      </c>
      <c r="G349" s="117"/>
      <c r="H349" s="147">
        <v>5314</v>
      </c>
      <c r="I349" s="147">
        <v>0</v>
      </c>
      <c r="J349" s="147">
        <v>21256</v>
      </c>
      <c r="K349" s="147">
        <v>21360</v>
      </c>
      <c r="L349" s="104">
        <f t="shared" si="17"/>
        <v>47930</v>
      </c>
    </row>
    <row r="350" spans="1:12">
      <c r="A350" s="103" t="s">
        <v>2091</v>
      </c>
      <c r="B350" s="82" t="s">
        <v>2092</v>
      </c>
      <c r="C350" s="146">
        <v>23412.81</v>
      </c>
      <c r="D350" s="146">
        <v>22319.59</v>
      </c>
      <c r="E350" s="147">
        <v>985</v>
      </c>
      <c r="F350" s="146">
        <f t="shared" si="18"/>
        <v>46717.4</v>
      </c>
      <c r="G350" s="117"/>
      <c r="H350" s="147">
        <v>7804.2999999999993</v>
      </c>
      <c r="I350" s="147">
        <v>0</v>
      </c>
      <c r="J350" s="147">
        <v>31217.199999999997</v>
      </c>
      <c r="K350" s="147">
        <v>21360</v>
      </c>
      <c r="L350" s="104">
        <f t="shared" si="17"/>
        <v>60381.5</v>
      </c>
    </row>
    <row r="351" spans="1:12">
      <c r="A351" s="103" t="s">
        <v>2093</v>
      </c>
      <c r="B351" s="82" t="s">
        <v>2094</v>
      </c>
      <c r="C351" s="146">
        <v>21730.37</v>
      </c>
      <c r="D351" s="146">
        <v>21357.279999999999</v>
      </c>
      <c r="E351" s="147">
        <v>985</v>
      </c>
      <c r="F351" s="146">
        <f t="shared" si="18"/>
        <v>44072.649999999994</v>
      </c>
      <c r="G351" s="117"/>
      <c r="H351" s="147">
        <v>7243.5</v>
      </c>
      <c r="I351" s="147">
        <v>0</v>
      </c>
      <c r="J351" s="147">
        <v>28974</v>
      </c>
      <c r="K351" s="147">
        <v>21360</v>
      </c>
      <c r="L351" s="104">
        <f t="shared" ref="L351:L414" si="19">SUM(H351:K351)</f>
        <v>57577.5</v>
      </c>
    </row>
    <row r="352" spans="1:12">
      <c r="A352" s="103" t="s">
        <v>2095</v>
      </c>
      <c r="B352" s="82" t="s">
        <v>2096</v>
      </c>
      <c r="C352" s="146">
        <v>23737.43</v>
      </c>
      <c r="D352" s="146">
        <v>25639.07</v>
      </c>
      <c r="E352" s="147">
        <v>985</v>
      </c>
      <c r="F352" s="146">
        <f t="shared" ref="F352:F415" si="20">SUM(C352:E352)</f>
        <v>50361.5</v>
      </c>
      <c r="G352" s="117"/>
      <c r="H352" s="147">
        <v>7912.5</v>
      </c>
      <c r="I352" s="147">
        <v>0</v>
      </c>
      <c r="J352" s="147">
        <v>31650</v>
      </c>
      <c r="K352" s="147">
        <v>21360</v>
      </c>
      <c r="L352" s="104">
        <f t="shared" si="19"/>
        <v>60922.5</v>
      </c>
    </row>
    <row r="353" spans="1:12">
      <c r="A353" s="103" t="s">
        <v>2097</v>
      </c>
      <c r="B353" s="82" t="s">
        <v>2098</v>
      </c>
      <c r="C353" s="146">
        <v>22382.51</v>
      </c>
      <c r="D353" s="146">
        <v>21998.05</v>
      </c>
      <c r="E353" s="147">
        <v>985</v>
      </c>
      <c r="F353" s="146">
        <f t="shared" si="20"/>
        <v>45365.56</v>
      </c>
      <c r="G353" s="117"/>
      <c r="H353" s="147">
        <v>7460.8</v>
      </c>
      <c r="I353" s="147">
        <v>0</v>
      </c>
      <c r="J353" s="147">
        <v>29843.200000000001</v>
      </c>
      <c r="K353" s="147">
        <v>21360</v>
      </c>
      <c r="L353" s="104">
        <f t="shared" si="19"/>
        <v>58664</v>
      </c>
    </row>
    <row r="354" spans="1:12">
      <c r="A354" s="103" t="s">
        <v>2099</v>
      </c>
      <c r="B354" s="82" t="s">
        <v>1676</v>
      </c>
      <c r="C354" s="146">
        <v>21125.919999999998</v>
      </c>
      <c r="D354" s="146">
        <v>23420.3</v>
      </c>
      <c r="E354" s="147">
        <v>985</v>
      </c>
      <c r="F354" s="146">
        <f t="shared" si="20"/>
        <v>45531.22</v>
      </c>
      <c r="G354" s="117"/>
      <c r="H354" s="147">
        <v>7042</v>
      </c>
      <c r="I354" s="147">
        <v>0</v>
      </c>
      <c r="J354" s="147">
        <v>28168</v>
      </c>
      <c r="K354" s="147">
        <v>30880</v>
      </c>
      <c r="L354" s="104">
        <f t="shared" si="19"/>
        <v>66090</v>
      </c>
    </row>
    <row r="355" spans="1:12">
      <c r="A355" s="103" t="s">
        <v>2100</v>
      </c>
      <c r="B355" s="82" t="s">
        <v>1678</v>
      </c>
      <c r="C355" s="146">
        <v>18221.37</v>
      </c>
      <c r="D355" s="146">
        <v>19343.440000000002</v>
      </c>
      <c r="E355" s="147">
        <v>985</v>
      </c>
      <c r="F355" s="146">
        <f t="shared" si="20"/>
        <v>38549.81</v>
      </c>
      <c r="G355" s="117"/>
      <c r="H355" s="147">
        <v>6073.8</v>
      </c>
      <c r="I355" s="147">
        <v>0</v>
      </c>
      <c r="J355" s="147">
        <v>24295.200000000001</v>
      </c>
      <c r="K355" s="147">
        <v>15590</v>
      </c>
      <c r="L355" s="104">
        <f t="shared" si="19"/>
        <v>45959</v>
      </c>
    </row>
    <row r="356" spans="1:12">
      <c r="A356" s="103" t="s">
        <v>2101</v>
      </c>
      <c r="B356" s="82" t="s">
        <v>1680</v>
      </c>
      <c r="C356" s="146">
        <v>21125.919999999998</v>
      </c>
      <c r="D356" s="146">
        <v>23419.23</v>
      </c>
      <c r="E356" s="147">
        <v>985</v>
      </c>
      <c r="F356" s="146">
        <f t="shared" si="20"/>
        <v>45530.149999999994</v>
      </c>
      <c r="G356" s="117"/>
      <c r="H356" s="147">
        <v>7042</v>
      </c>
      <c r="I356" s="147">
        <v>0</v>
      </c>
      <c r="J356" s="147">
        <v>28168</v>
      </c>
      <c r="K356" s="147">
        <v>15590</v>
      </c>
      <c r="L356" s="104">
        <f t="shared" si="19"/>
        <v>50800</v>
      </c>
    </row>
    <row r="357" spans="1:12">
      <c r="A357" s="103" t="s">
        <v>2102</v>
      </c>
      <c r="B357" s="82" t="s">
        <v>1682</v>
      </c>
      <c r="C357" s="146">
        <v>20668.54</v>
      </c>
      <c r="D357" s="146">
        <v>23509</v>
      </c>
      <c r="E357" s="147">
        <v>985</v>
      </c>
      <c r="F357" s="146">
        <f t="shared" si="20"/>
        <v>45162.54</v>
      </c>
      <c r="G357" s="117"/>
      <c r="H357" s="147">
        <v>6889.5</v>
      </c>
      <c r="I357" s="147">
        <v>0</v>
      </c>
      <c r="J357" s="147">
        <v>27558</v>
      </c>
      <c r="K357" s="147">
        <v>15590</v>
      </c>
      <c r="L357" s="104">
        <f t="shared" si="19"/>
        <v>50037.5</v>
      </c>
    </row>
    <row r="358" spans="1:12">
      <c r="A358" s="103" t="s">
        <v>2103</v>
      </c>
      <c r="B358" s="82" t="s">
        <v>1684</v>
      </c>
      <c r="C358" s="146">
        <v>18221.37</v>
      </c>
      <c r="D358" s="146">
        <v>19343.440000000002</v>
      </c>
      <c r="E358" s="147">
        <v>985</v>
      </c>
      <c r="F358" s="146">
        <f t="shared" si="20"/>
        <v>38549.81</v>
      </c>
      <c r="G358" s="117"/>
      <c r="H358" s="147">
        <v>6073.8</v>
      </c>
      <c r="I358" s="147">
        <v>0</v>
      </c>
      <c r="J358" s="147">
        <v>24295.200000000001</v>
      </c>
      <c r="K358" s="147">
        <v>15590</v>
      </c>
      <c r="L358" s="104">
        <f t="shared" si="19"/>
        <v>45959</v>
      </c>
    </row>
    <row r="359" spans="1:12">
      <c r="A359" s="103" t="s">
        <v>2104</v>
      </c>
      <c r="B359" s="82" t="s">
        <v>1686</v>
      </c>
      <c r="C359" s="146">
        <v>17431.64</v>
      </c>
      <c r="D359" s="146">
        <v>18208.55</v>
      </c>
      <c r="E359" s="147">
        <v>985</v>
      </c>
      <c r="F359" s="146">
        <f t="shared" si="20"/>
        <v>36625.19</v>
      </c>
      <c r="G359" s="117"/>
      <c r="H359" s="147">
        <v>5810.5</v>
      </c>
      <c r="I359" s="147">
        <v>0</v>
      </c>
      <c r="J359" s="147">
        <v>23242</v>
      </c>
      <c r="K359" s="147">
        <v>15590</v>
      </c>
      <c r="L359" s="104">
        <f t="shared" si="19"/>
        <v>44642.5</v>
      </c>
    </row>
    <row r="360" spans="1:12">
      <c r="A360" s="103" t="s">
        <v>2105</v>
      </c>
      <c r="B360" s="82" t="s">
        <v>1688</v>
      </c>
      <c r="C360" s="146">
        <v>18836.900000000001</v>
      </c>
      <c r="D360" s="146">
        <v>21119.51</v>
      </c>
      <c r="E360" s="147">
        <v>985</v>
      </c>
      <c r="F360" s="146">
        <f t="shared" si="20"/>
        <v>40941.410000000003</v>
      </c>
      <c r="G360" s="117"/>
      <c r="H360" s="147">
        <v>6279</v>
      </c>
      <c r="I360" s="147">
        <v>0</v>
      </c>
      <c r="J360" s="147">
        <v>25116</v>
      </c>
      <c r="K360" s="147">
        <v>15590</v>
      </c>
      <c r="L360" s="104">
        <f t="shared" si="19"/>
        <v>46985</v>
      </c>
    </row>
    <row r="361" spans="1:12">
      <c r="A361" s="103" t="s">
        <v>2106</v>
      </c>
      <c r="B361" s="82" t="s">
        <v>1690</v>
      </c>
      <c r="C361" s="146">
        <v>20668.54</v>
      </c>
      <c r="D361" s="146">
        <v>23509</v>
      </c>
      <c r="E361" s="147">
        <v>985</v>
      </c>
      <c r="F361" s="146">
        <f t="shared" si="20"/>
        <v>45162.54</v>
      </c>
      <c r="G361" s="117"/>
      <c r="H361" s="147">
        <v>6889.5</v>
      </c>
      <c r="I361" s="147">
        <v>0</v>
      </c>
      <c r="J361" s="147">
        <v>27558</v>
      </c>
      <c r="K361" s="147">
        <v>15590</v>
      </c>
      <c r="L361" s="104">
        <f t="shared" si="19"/>
        <v>50037.5</v>
      </c>
    </row>
    <row r="362" spans="1:12">
      <c r="A362" s="103" t="s">
        <v>2107</v>
      </c>
      <c r="B362" s="82" t="s">
        <v>1692</v>
      </c>
      <c r="C362" s="146">
        <v>22320.66</v>
      </c>
      <c r="D362" s="146">
        <v>24549.85</v>
      </c>
      <c r="E362" s="147">
        <v>985</v>
      </c>
      <c r="F362" s="146">
        <f t="shared" si="20"/>
        <v>47855.509999999995</v>
      </c>
      <c r="G362" s="117"/>
      <c r="H362" s="147">
        <v>7440.2</v>
      </c>
      <c r="I362" s="147">
        <v>0</v>
      </c>
      <c r="J362" s="147">
        <v>29760.799999999999</v>
      </c>
      <c r="K362" s="147">
        <v>15590</v>
      </c>
      <c r="L362" s="104">
        <f t="shared" si="19"/>
        <v>52791</v>
      </c>
    </row>
    <row r="363" spans="1:12">
      <c r="A363" s="103" t="s">
        <v>2108</v>
      </c>
      <c r="B363" s="82" t="s">
        <v>1694</v>
      </c>
      <c r="C363" s="146">
        <v>25133.32</v>
      </c>
      <c r="D363" s="146">
        <v>26447.739999999998</v>
      </c>
      <c r="E363" s="147">
        <v>985</v>
      </c>
      <c r="F363" s="146">
        <f t="shared" si="20"/>
        <v>52566.06</v>
      </c>
      <c r="G363" s="117"/>
      <c r="H363" s="147">
        <v>8377.7999999999993</v>
      </c>
      <c r="I363" s="147">
        <v>0</v>
      </c>
      <c r="J363" s="147">
        <v>33511.199999999997</v>
      </c>
      <c r="K363" s="147">
        <v>15590</v>
      </c>
      <c r="L363" s="104">
        <f t="shared" si="19"/>
        <v>57479</v>
      </c>
    </row>
    <row r="364" spans="1:12">
      <c r="A364" s="103" t="s">
        <v>2109</v>
      </c>
      <c r="B364" s="82" t="s">
        <v>1696</v>
      </c>
      <c r="C364" s="146">
        <v>21125.919999999998</v>
      </c>
      <c r="D364" s="146">
        <v>23418.16</v>
      </c>
      <c r="E364" s="147">
        <v>985</v>
      </c>
      <c r="F364" s="146">
        <f t="shared" si="20"/>
        <v>45529.08</v>
      </c>
      <c r="G364" s="117"/>
      <c r="H364" s="147">
        <v>7042</v>
      </c>
      <c r="I364" s="147">
        <v>0</v>
      </c>
      <c r="J364" s="147">
        <v>28168</v>
      </c>
      <c r="K364" s="147">
        <v>15590</v>
      </c>
      <c r="L364" s="104">
        <f t="shared" si="19"/>
        <v>50800</v>
      </c>
    </row>
    <row r="365" spans="1:12">
      <c r="A365" s="103" t="s">
        <v>2110</v>
      </c>
      <c r="B365" s="82" t="s">
        <v>1698</v>
      </c>
      <c r="C365" s="146">
        <v>18265.18</v>
      </c>
      <c r="D365" s="146">
        <v>18496.009999999998</v>
      </c>
      <c r="E365" s="147">
        <v>985</v>
      </c>
      <c r="F365" s="146">
        <f t="shared" si="20"/>
        <v>37746.19</v>
      </c>
      <c r="G365" s="117"/>
      <c r="H365" s="147">
        <v>6088.4000000000005</v>
      </c>
      <c r="I365" s="147">
        <v>0</v>
      </c>
      <c r="J365" s="147">
        <v>24353.600000000002</v>
      </c>
      <c r="K365" s="147">
        <v>15590</v>
      </c>
      <c r="L365" s="104">
        <f t="shared" si="19"/>
        <v>46032</v>
      </c>
    </row>
    <row r="366" spans="1:12">
      <c r="A366" s="103" t="s">
        <v>2111</v>
      </c>
      <c r="B366" s="82" t="s">
        <v>1700</v>
      </c>
      <c r="C366" s="146">
        <v>19210.919999999998</v>
      </c>
      <c r="D366" s="146">
        <v>20588.400000000001</v>
      </c>
      <c r="E366" s="147">
        <v>985</v>
      </c>
      <c r="F366" s="146">
        <f t="shared" si="20"/>
        <v>40784.32</v>
      </c>
      <c r="G366" s="117"/>
      <c r="H366" s="147">
        <v>6403.6</v>
      </c>
      <c r="I366" s="147">
        <v>0</v>
      </c>
      <c r="J366" s="147">
        <v>25614.400000000001</v>
      </c>
      <c r="K366" s="147">
        <v>15590</v>
      </c>
      <c r="L366" s="104">
        <f t="shared" si="19"/>
        <v>47608</v>
      </c>
    </row>
    <row r="367" spans="1:12">
      <c r="A367" s="103" t="s">
        <v>2112</v>
      </c>
      <c r="B367" s="82" t="s">
        <v>1702</v>
      </c>
      <c r="C367" s="146">
        <v>25133.32</v>
      </c>
      <c r="D367" s="146">
        <v>26447.739999999998</v>
      </c>
      <c r="E367" s="147">
        <v>985</v>
      </c>
      <c r="F367" s="146">
        <f t="shared" si="20"/>
        <v>52566.06</v>
      </c>
      <c r="G367" s="117"/>
      <c r="H367" s="147">
        <v>8377.7999999999993</v>
      </c>
      <c r="I367" s="147">
        <v>0</v>
      </c>
      <c r="J367" s="147">
        <v>33511.199999999997</v>
      </c>
      <c r="K367" s="147">
        <v>15590</v>
      </c>
      <c r="L367" s="104">
        <f t="shared" si="19"/>
        <v>57479</v>
      </c>
    </row>
    <row r="368" spans="1:12">
      <c r="A368" s="103" t="s">
        <v>2113</v>
      </c>
      <c r="B368" s="82" t="s">
        <v>1704</v>
      </c>
      <c r="C368" s="146">
        <v>16766.95</v>
      </c>
      <c r="D368" s="146">
        <v>15961.2</v>
      </c>
      <c r="E368" s="147">
        <v>985</v>
      </c>
      <c r="F368" s="146">
        <f t="shared" si="20"/>
        <v>33713.15</v>
      </c>
      <c r="G368" s="117"/>
      <c r="H368" s="147">
        <v>5589</v>
      </c>
      <c r="I368" s="147">
        <v>0</v>
      </c>
      <c r="J368" s="147">
        <v>22356</v>
      </c>
      <c r="K368" s="147">
        <v>15590</v>
      </c>
      <c r="L368" s="104">
        <f t="shared" si="19"/>
        <v>43535</v>
      </c>
    </row>
    <row r="369" spans="1:12">
      <c r="A369" s="103" t="s">
        <v>2114</v>
      </c>
      <c r="B369" s="82" t="s">
        <v>1706</v>
      </c>
      <c r="C369" s="146">
        <v>16766.95</v>
      </c>
      <c r="D369" s="146">
        <v>15961.2</v>
      </c>
      <c r="E369" s="147">
        <v>985</v>
      </c>
      <c r="F369" s="146">
        <f t="shared" si="20"/>
        <v>33713.15</v>
      </c>
      <c r="G369" s="117"/>
      <c r="H369" s="147">
        <v>5589</v>
      </c>
      <c r="I369" s="147">
        <v>0</v>
      </c>
      <c r="J369" s="147">
        <v>22356</v>
      </c>
      <c r="K369" s="147">
        <v>15590</v>
      </c>
      <c r="L369" s="104">
        <f t="shared" si="19"/>
        <v>43535</v>
      </c>
    </row>
    <row r="370" spans="1:12">
      <c r="A370" s="103" t="s">
        <v>2115</v>
      </c>
      <c r="B370" s="82" t="s">
        <v>1708</v>
      </c>
      <c r="C370" s="146">
        <v>10604.1</v>
      </c>
      <c r="D370" s="146">
        <v>7066.22</v>
      </c>
      <c r="E370" s="147">
        <v>985</v>
      </c>
      <c r="F370" s="146">
        <f t="shared" si="20"/>
        <v>18655.32</v>
      </c>
      <c r="G370" s="117"/>
      <c r="H370" s="147">
        <v>3534.7000000000003</v>
      </c>
      <c r="I370" s="147">
        <v>0</v>
      </c>
      <c r="J370" s="147">
        <v>14138.800000000001</v>
      </c>
      <c r="K370" s="147">
        <v>15590</v>
      </c>
      <c r="L370" s="104">
        <f t="shared" si="19"/>
        <v>33263.5</v>
      </c>
    </row>
    <row r="371" spans="1:12">
      <c r="A371" s="103" t="s">
        <v>2116</v>
      </c>
      <c r="B371" s="82" t="s">
        <v>1710</v>
      </c>
      <c r="C371" s="146">
        <v>10604.1</v>
      </c>
      <c r="D371" s="146">
        <v>7066.22</v>
      </c>
      <c r="E371" s="147">
        <v>985</v>
      </c>
      <c r="F371" s="146">
        <f t="shared" si="20"/>
        <v>18655.32</v>
      </c>
      <c r="G371" s="117"/>
      <c r="H371" s="147">
        <v>3534.7000000000003</v>
      </c>
      <c r="I371" s="147">
        <v>0</v>
      </c>
      <c r="J371" s="147">
        <v>14138.800000000001</v>
      </c>
      <c r="K371" s="147">
        <v>15590</v>
      </c>
      <c r="L371" s="104">
        <f t="shared" si="19"/>
        <v>33263.5</v>
      </c>
    </row>
    <row r="372" spans="1:12">
      <c r="A372" s="103" t="s">
        <v>2117</v>
      </c>
      <c r="B372" s="82" t="s">
        <v>1712</v>
      </c>
      <c r="C372" s="146">
        <v>9023.58</v>
      </c>
      <c r="D372" s="146">
        <v>5754.9400000000005</v>
      </c>
      <c r="E372" s="147">
        <v>985</v>
      </c>
      <c r="F372" s="146">
        <f t="shared" si="20"/>
        <v>15763.52</v>
      </c>
      <c r="G372" s="117"/>
      <c r="H372" s="147">
        <v>3007.9</v>
      </c>
      <c r="I372" s="147">
        <v>0</v>
      </c>
      <c r="J372" s="147">
        <v>12031.6</v>
      </c>
      <c r="K372" s="147">
        <v>15590</v>
      </c>
      <c r="L372" s="104">
        <f t="shared" si="19"/>
        <v>30629.5</v>
      </c>
    </row>
    <row r="373" spans="1:12">
      <c r="A373" s="103" t="s">
        <v>2118</v>
      </c>
      <c r="B373" s="82" t="s">
        <v>1714</v>
      </c>
      <c r="C373" s="146">
        <v>10939.66</v>
      </c>
      <c r="D373" s="146">
        <v>7029</v>
      </c>
      <c r="E373" s="147">
        <v>985</v>
      </c>
      <c r="F373" s="146">
        <f t="shared" si="20"/>
        <v>18953.66</v>
      </c>
      <c r="G373" s="117"/>
      <c r="H373" s="147">
        <v>3646.6000000000004</v>
      </c>
      <c r="I373" s="147">
        <v>0</v>
      </c>
      <c r="J373" s="147">
        <v>14586.400000000001</v>
      </c>
      <c r="K373" s="147">
        <v>15590</v>
      </c>
      <c r="L373" s="104">
        <f t="shared" si="19"/>
        <v>33823</v>
      </c>
    </row>
    <row r="374" spans="1:12">
      <c r="A374" s="103" t="s">
        <v>2119</v>
      </c>
      <c r="B374" s="82" t="s">
        <v>1716</v>
      </c>
      <c r="C374" s="146">
        <v>10604.1</v>
      </c>
      <c r="D374" s="146">
        <v>7066.22</v>
      </c>
      <c r="E374" s="147">
        <v>985</v>
      </c>
      <c r="F374" s="146">
        <f t="shared" si="20"/>
        <v>18655.32</v>
      </c>
      <c r="G374" s="117"/>
      <c r="H374" s="147">
        <v>3534.7000000000003</v>
      </c>
      <c r="I374" s="147">
        <v>0</v>
      </c>
      <c r="J374" s="147">
        <v>14138.800000000001</v>
      </c>
      <c r="K374" s="147">
        <v>15590</v>
      </c>
      <c r="L374" s="104">
        <f t="shared" si="19"/>
        <v>33263.5</v>
      </c>
    </row>
    <row r="375" spans="1:12">
      <c r="A375" s="103" t="s">
        <v>2120</v>
      </c>
      <c r="B375" s="82" t="s">
        <v>1718</v>
      </c>
      <c r="C375" s="146">
        <v>13993.83</v>
      </c>
      <c r="D375" s="146">
        <v>8503.2200000000012</v>
      </c>
      <c r="E375" s="147">
        <v>985</v>
      </c>
      <c r="F375" s="146">
        <f t="shared" si="20"/>
        <v>23482.050000000003</v>
      </c>
      <c r="G375" s="117"/>
      <c r="H375" s="147">
        <v>4664.5999999999995</v>
      </c>
      <c r="I375" s="147">
        <v>0</v>
      </c>
      <c r="J375" s="147">
        <v>18658.399999999998</v>
      </c>
      <c r="K375" s="147">
        <v>15590</v>
      </c>
      <c r="L375" s="104">
        <f t="shared" si="19"/>
        <v>38913</v>
      </c>
    </row>
    <row r="376" spans="1:12">
      <c r="A376" s="103" t="s">
        <v>2121</v>
      </c>
      <c r="B376" s="82" t="s">
        <v>1720</v>
      </c>
      <c r="C376" s="146">
        <v>10604.1</v>
      </c>
      <c r="D376" s="146">
        <v>7066.22</v>
      </c>
      <c r="E376" s="147">
        <v>985</v>
      </c>
      <c r="F376" s="146">
        <f t="shared" si="20"/>
        <v>18655.32</v>
      </c>
      <c r="G376" s="117"/>
      <c r="H376" s="147">
        <v>3534.7000000000003</v>
      </c>
      <c r="I376" s="147">
        <v>0</v>
      </c>
      <c r="J376" s="147">
        <v>14138.800000000001</v>
      </c>
      <c r="K376" s="147">
        <v>15590</v>
      </c>
      <c r="L376" s="104">
        <f t="shared" si="19"/>
        <v>33263.5</v>
      </c>
    </row>
    <row r="377" spans="1:12">
      <c r="A377" s="103" t="s">
        <v>2122</v>
      </c>
      <c r="B377" s="82" t="s">
        <v>1722</v>
      </c>
      <c r="C377" s="146">
        <v>10727</v>
      </c>
      <c r="D377" s="146">
        <v>10057.880000000001</v>
      </c>
      <c r="E377" s="147">
        <v>985</v>
      </c>
      <c r="F377" s="146">
        <f t="shared" si="20"/>
        <v>21769.88</v>
      </c>
      <c r="G377" s="117"/>
      <c r="H377" s="147">
        <v>3575.7</v>
      </c>
      <c r="I377" s="147">
        <v>0</v>
      </c>
      <c r="J377" s="147">
        <v>14302.8</v>
      </c>
      <c r="K377" s="147">
        <v>15590</v>
      </c>
      <c r="L377" s="104">
        <f t="shared" si="19"/>
        <v>33468.5</v>
      </c>
    </row>
    <row r="378" spans="1:12">
      <c r="A378" s="103" t="s">
        <v>2123</v>
      </c>
      <c r="B378" s="82" t="s">
        <v>1724</v>
      </c>
      <c r="C378" s="146">
        <v>11019.8</v>
      </c>
      <c r="D378" s="146">
        <v>7624.22</v>
      </c>
      <c r="E378" s="147">
        <v>985</v>
      </c>
      <c r="F378" s="146">
        <f t="shared" si="20"/>
        <v>19629.02</v>
      </c>
      <c r="G378" s="117"/>
      <c r="H378" s="147">
        <v>3673.2999999999997</v>
      </c>
      <c r="I378" s="147">
        <v>0</v>
      </c>
      <c r="J378" s="147">
        <v>14693.199999999999</v>
      </c>
      <c r="K378" s="147">
        <v>15590</v>
      </c>
      <c r="L378" s="104">
        <f t="shared" si="19"/>
        <v>33956.5</v>
      </c>
    </row>
    <row r="379" spans="1:12">
      <c r="A379" s="103" t="s">
        <v>2124</v>
      </c>
      <c r="B379" s="82" t="s">
        <v>1726</v>
      </c>
      <c r="C379" s="146">
        <v>10604.1</v>
      </c>
      <c r="D379" s="146">
        <v>7066.22</v>
      </c>
      <c r="E379" s="147">
        <v>985</v>
      </c>
      <c r="F379" s="146">
        <f t="shared" si="20"/>
        <v>18655.32</v>
      </c>
      <c r="G379" s="117"/>
      <c r="H379" s="147">
        <v>3534.7000000000003</v>
      </c>
      <c r="I379" s="147">
        <v>0</v>
      </c>
      <c r="J379" s="147">
        <v>14138.800000000001</v>
      </c>
      <c r="K379" s="147">
        <v>15590</v>
      </c>
      <c r="L379" s="104">
        <f t="shared" si="19"/>
        <v>33263.5</v>
      </c>
    </row>
    <row r="380" spans="1:12">
      <c r="A380" s="103" t="s">
        <v>2125</v>
      </c>
      <c r="B380" s="82" t="s">
        <v>1728</v>
      </c>
      <c r="C380" s="146">
        <v>10604.1</v>
      </c>
      <c r="D380" s="146">
        <v>7066.22</v>
      </c>
      <c r="E380" s="147">
        <v>985</v>
      </c>
      <c r="F380" s="146">
        <f t="shared" si="20"/>
        <v>18655.32</v>
      </c>
      <c r="G380" s="117"/>
      <c r="H380" s="147">
        <v>3534.7000000000003</v>
      </c>
      <c r="I380" s="147">
        <v>0</v>
      </c>
      <c r="J380" s="147">
        <v>14138.800000000001</v>
      </c>
      <c r="K380" s="147">
        <v>15590</v>
      </c>
      <c r="L380" s="104">
        <f t="shared" si="19"/>
        <v>33263.5</v>
      </c>
    </row>
    <row r="381" spans="1:12">
      <c r="A381" s="103" t="s">
        <v>2126</v>
      </c>
      <c r="B381" s="82" t="s">
        <v>1730</v>
      </c>
      <c r="C381" s="146">
        <v>10604.1</v>
      </c>
      <c r="D381" s="146">
        <v>7066.22</v>
      </c>
      <c r="E381" s="147">
        <v>985</v>
      </c>
      <c r="F381" s="146">
        <f t="shared" si="20"/>
        <v>18655.32</v>
      </c>
      <c r="G381" s="117"/>
      <c r="H381" s="147">
        <v>3534.7000000000003</v>
      </c>
      <c r="I381" s="147">
        <v>0</v>
      </c>
      <c r="J381" s="147">
        <v>14138.800000000001</v>
      </c>
      <c r="K381" s="147">
        <v>15590</v>
      </c>
      <c r="L381" s="104">
        <f t="shared" si="19"/>
        <v>33263.5</v>
      </c>
    </row>
    <row r="382" spans="1:12">
      <c r="A382" s="103" t="s">
        <v>2127</v>
      </c>
      <c r="B382" s="82" t="s">
        <v>1732</v>
      </c>
      <c r="C382" s="146">
        <v>15637.4</v>
      </c>
      <c r="D382" s="146">
        <v>13930.779999999999</v>
      </c>
      <c r="E382" s="147">
        <v>985</v>
      </c>
      <c r="F382" s="146">
        <f t="shared" si="20"/>
        <v>30553.18</v>
      </c>
      <c r="G382" s="117"/>
      <c r="H382" s="147">
        <v>5212.5</v>
      </c>
      <c r="I382" s="147">
        <v>0</v>
      </c>
      <c r="J382" s="147">
        <v>20850</v>
      </c>
      <c r="K382" s="147">
        <v>15590</v>
      </c>
      <c r="L382" s="104">
        <f t="shared" si="19"/>
        <v>41652.5</v>
      </c>
    </row>
    <row r="383" spans="1:12">
      <c r="A383" s="103" t="s">
        <v>2128</v>
      </c>
      <c r="B383" s="82" t="s">
        <v>1734</v>
      </c>
      <c r="C383" s="146">
        <v>10604.1</v>
      </c>
      <c r="D383" s="146">
        <v>7066.22</v>
      </c>
      <c r="E383" s="147">
        <v>985</v>
      </c>
      <c r="F383" s="146">
        <f t="shared" si="20"/>
        <v>18655.32</v>
      </c>
      <c r="G383" s="117"/>
      <c r="H383" s="147">
        <v>3534.7000000000003</v>
      </c>
      <c r="I383" s="147">
        <v>0</v>
      </c>
      <c r="J383" s="147">
        <v>14138.800000000001</v>
      </c>
      <c r="K383" s="147">
        <v>15590</v>
      </c>
      <c r="L383" s="104">
        <f t="shared" si="19"/>
        <v>33263.5</v>
      </c>
    </row>
    <row r="384" spans="1:12">
      <c r="A384" s="103" t="s">
        <v>2129</v>
      </c>
      <c r="B384" s="82" t="s">
        <v>1736</v>
      </c>
      <c r="C384" s="146">
        <v>10604.1</v>
      </c>
      <c r="D384" s="146">
        <v>7066.22</v>
      </c>
      <c r="E384" s="147">
        <v>985</v>
      </c>
      <c r="F384" s="146">
        <f t="shared" si="20"/>
        <v>18655.32</v>
      </c>
      <c r="G384" s="117"/>
      <c r="H384" s="147">
        <v>3534.7000000000003</v>
      </c>
      <c r="I384" s="147">
        <v>0</v>
      </c>
      <c r="J384" s="147">
        <v>14138.800000000001</v>
      </c>
      <c r="K384" s="147">
        <v>15590</v>
      </c>
      <c r="L384" s="104">
        <f t="shared" si="19"/>
        <v>33263.5</v>
      </c>
    </row>
    <row r="385" spans="1:12">
      <c r="A385" s="103" t="s">
        <v>2130</v>
      </c>
      <c r="B385" s="82" t="s">
        <v>1738</v>
      </c>
      <c r="C385" s="146">
        <v>10604.1</v>
      </c>
      <c r="D385" s="146">
        <v>7066.22</v>
      </c>
      <c r="E385" s="147">
        <v>985</v>
      </c>
      <c r="F385" s="146">
        <f t="shared" si="20"/>
        <v>18655.32</v>
      </c>
      <c r="G385" s="117"/>
      <c r="H385" s="147">
        <v>3534.7000000000003</v>
      </c>
      <c r="I385" s="147">
        <v>0</v>
      </c>
      <c r="J385" s="147">
        <v>14138.800000000001</v>
      </c>
      <c r="K385" s="147">
        <v>15590</v>
      </c>
      <c r="L385" s="104">
        <f t="shared" si="19"/>
        <v>33263.5</v>
      </c>
    </row>
    <row r="386" spans="1:12">
      <c r="A386" s="103" t="s">
        <v>2131</v>
      </c>
      <c r="B386" s="82" t="s">
        <v>1740</v>
      </c>
      <c r="C386" s="146">
        <v>10604.1</v>
      </c>
      <c r="D386" s="146">
        <v>7066.22</v>
      </c>
      <c r="E386" s="147">
        <v>985</v>
      </c>
      <c r="F386" s="146">
        <f t="shared" si="20"/>
        <v>18655.32</v>
      </c>
      <c r="G386" s="117"/>
      <c r="H386" s="147">
        <v>3534.7000000000003</v>
      </c>
      <c r="I386" s="147">
        <v>0</v>
      </c>
      <c r="J386" s="147">
        <v>14138.800000000001</v>
      </c>
      <c r="K386" s="147">
        <v>15590</v>
      </c>
      <c r="L386" s="104">
        <f t="shared" si="19"/>
        <v>33263.5</v>
      </c>
    </row>
    <row r="387" spans="1:12">
      <c r="A387" s="103" t="s">
        <v>2132</v>
      </c>
      <c r="B387" s="82" t="s">
        <v>1742</v>
      </c>
      <c r="C387" s="146">
        <v>18952.310000000001</v>
      </c>
      <c r="D387" s="146">
        <v>19416.11</v>
      </c>
      <c r="E387" s="147">
        <v>985</v>
      </c>
      <c r="F387" s="146">
        <f t="shared" si="20"/>
        <v>39353.42</v>
      </c>
      <c r="G387" s="117"/>
      <c r="H387" s="147">
        <v>6317.4</v>
      </c>
      <c r="I387" s="147">
        <v>0</v>
      </c>
      <c r="J387" s="147">
        <v>25269.599999999999</v>
      </c>
      <c r="K387" s="147">
        <v>15590</v>
      </c>
      <c r="L387" s="104">
        <f t="shared" si="19"/>
        <v>47177</v>
      </c>
    </row>
    <row r="388" spans="1:12">
      <c r="A388" s="103" t="s">
        <v>2133</v>
      </c>
      <c r="B388" s="82" t="s">
        <v>1744</v>
      </c>
      <c r="C388" s="146">
        <v>17431.64</v>
      </c>
      <c r="D388" s="146">
        <v>18208.55</v>
      </c>
      <c r="E388" s="147">
        <v>985</v>
      </c>
      <c r="F388" s="146">
        <f t="shared" si="20"/>
        <v>36625.19</v>
      </c>
      <c r="G388" s="117"/>
      <c r="H388" s="147">
        <v>5810.5</v>
      </c>
      <c r="I388" s="147">
        <v>0</v>
      </c>
      <c r="J388" s="147">
        <v>23242</v>
      </c>
      <c r="K388" s="147">
        <v>15590</v>
      </c>
      <c r="L388" s="104">
        <f t="shared" si="19"/>
        <v>44642.5</v>
      </c>
    </row>
    <row r="389" spans="1:12">
      <c r="A389" s="103" t="s">
        <v>2134</v>
      </c>
      <c r="B389" s="82" t="s">
        <v>1746</v>
      </c>
      <c r="C389" s="146">
        <v>16766.95</v>
      </c>
      <c r="D389" s="146">
        <v>15961.2</v>
      </c>
      <c r="E389" s="147">
        <v>985</v>
      </c>
      <c r="F389" s="146">
        <f t="shared" si="20"/>
        <v>33713.15</v>
      </c>
      <c r="G389" s="117"/>
      <c r="H389" s="147">
        <v>5589</v>
      </c>
      <c r="I389" s="147">
        <v>0</v>
      </c>
      <c r="J389" s="147">
        <v>22356</v>
      </c>
      <c r="K389" s="147">
        <v>15590</v>
      </c>
      <c r="L389" s="104">
        <f t="shared" si="19"/>
        <v>43535</v>
      </c>
    </row>
    <row r="390" spans="1:12">
      <c r="A390" s="103" t="s">
        <v>2135</v>
      </c>
      <c r="B390" s="82" t="s">
        <v>1748</v>
      </c>
      <c r="C390" s="146">
        <v>11019.8</v>
      </c>
      <c r="D390" s="146">
        <v>7624.22</v>
      </c>
      <c r="E390" s="147">
        <v>985</v>
      </c>
      <c r="F390" s="146">
        <f t="shared" si="20"/>
        <v>19629.02</v>
      </c>
      <c r="G390" s="117"/>
      <c r="H390" s="147">
        <v>3673.2999999999997</v>
      </c>
      <c r="I390" s="147">
        <v>0</v>
      </c>
      <c r="J390" s="147">
        <v>14693.199999999999</v>
      </c>
      <c r="K390" s="147">
        <v>15590</v>
      </c>
      <c r="L390" s="104">
        <f t="shared" si="19"/>
        <v>33956.5</v>
      </c>
    </row>
    <row r="391" spans="1:12">
      <c r="A391" s="103" t="s">
        <v>2136</v>
      </c>
      <c r="B391" s="82" t="s">
        <v>1750</v>
      </c>
      <c r="C391" s="146">
        <v>10893.71</v>
      </c>
      <c r="D391" s="146">
        <v>6824.88</v>
      </c>
      <c r="E391" s="147">
        <v>985</v>
      </c>
      <c r="F391" s="146">
        <f t="shared" si="20"/>
        <v>18703.59</v>
      </c>
      <c r="G391" s="117"/>
      <c r="H391" s="147">
        <v>3631.2</v>
      </c>
      <c r="I391" s="147">
        <v>0</v>
      </c>
      <c r="J391" s="147">
        <v>14524.8</v>
      </c>
      <c r="K391" s="147">
        <v>15590</v>
      </c>
      <c r="L391" s="104">
        <f t="shared" si="19"/>
        <v>33746</v>
      </c>
    </row>
    <row r="392" spans="1:12">
      <c r="A392" s="103" t="s">
        <v>2137</v>
      </c>
      <c r="B392" s="82" t="s">
        <v>1752</v>
      </c>
      <c r="C392" s="146">
        <v>17882.61</v>
      </c>
      <c r="D392" s="146">
        <v>16871.68</v>
      </c>
      <c r="E392" s="147">
        <v>985</v>
      </c>
      <c r="F392" s="146">
        <f t="shared" si="20"/>
        <v>35739.29</v>
      </c>
      <c r="G392" s="117"/>
      <c r="H392" s="147">
        <v>5960.9000000000005</v>
      </c>
      <c r="I392" s="147">
        <v>0</v>
      </c>
      <c r="J392" s="147">
        <v>23843.600000000002</v>
      </c>
      <c r="K392" s="147">
        <v>15590</v>
      </c>
      <c r="L392" s="104">
        <f t="shared" si="19"/>
        <v>45394.5</v>
      </c>
    </row>
    <row r="393" spans="1:12">
      <c r="A393" s="103" t="s">
        <v>2138</v>
      </c>
      <c r="B393" s="82" t="s">
        <v>1754</v>
      </c>
      <c r="C393" s="146">
        <v>13323.79</v>
      </c>
      <c r="D393" s="146">
        <v>8748.2800000000007</v>
      </c>
      <c r="E393" s="147">
        <v>985</v>
      </c>
      <c r="F393" s="146">
        <f t="shared" si="20"/>
        <v>23057.07</v>
      </c>
      <c r="G393" s="117"/>
      <c r="H393" s="147">
        <v>4441.3</v>
      </c>
      <c r="I393" s="147">
        <v>0</v>
      </c>
      <c r="J393" s="147">
        <v>17765.2</v>
      </c>
      <c r="K393" s="147">
        <v>15590</v>
      </c>
      <c r="L393" s="104">
        <f t="shared" si="19"/>
        <v>37796.5</v>
      </c>
    </row>
    <row r="394" spans="1:12">
      <c r="A394" s="103" t="s">
        <v>2139</v>
      </c>
      <c r="B394" s="82" t="s">
        <v>1756</v>
      </c>
      <c r="C394" s="146">
        <v>18336.78</v>
      </c>
      <c r="D394" s="146">
        <v>18302.57</v>
      </c>
      <c r="E394" s="147">
        <v>985</v>
      </c>
      <c r="F394" s="146">
        <f t="shared" si="20"/>
        <v>37624.35</v>
      </c>
      <c r="G394" s="117"/>
      <c r="H394" s="147">
        <v>6112.3</v>
      </c>
      <c r="I394" s="147">
        <v>0</v>
      </c>
      <c r="J394" s="147">
        <v>24449.200000000001</v>
      </c>
      <c r="K394" s="147">
        <v>15590</v>
      </c>
      <c r="L394" s="104">
        <f t="shared" si="19"/>
        <v>46151.5</v>
      </c>
    </row>
    <row r="395" spans="1:12">
      <c r="A395" s="103" t="s">
        <v>2140</v>
      </c>
      <c r="B395" s="82" t="s">
        <v>1758</v>
      </c>
      <c r="C395" s="146">
        <v>18336.78</v>
      </c>
      <c r="D395" s="146">
        <v>18302.57</v>
      </c>
      <c r="E395" s="147">
        <v>985</v>
      </c>
      <c r="F395" s="146">
        <f t="shared" si="20"/>
        <v>37624.35</v>
      </c>
      <c r="G395" s="117"/>
      <c r="H395" s="147">
        <v>6112.3</v>
      </c>
      <c r="I395" s="147">
        <v>0</v>
      </c>
      <c r="J395" s="147">
        <v>24449.200000000001</v>
      </c>
      <c r="K395" s="147">
        <v>15590</v>
      </c>
      <c r="L395" s="104">
        <f t="shared" si="19"/>
        <v>46151.5</v>
      </c>
    </row>
    <row r="396" spans="1:12">
      <c r="A396" s="103" t="s">
        <v>2141</v>
      </c>
      <c r="B396" s="82" t="s">
        <v>1760</v>
      </c>
      <c r="C396" s="146">
        <v>17720.18</v>
      </c>
      <c r="D396" s="146">
        <v>18733.230000000003</v>
      </c>
      <c r="E396" s="147">
        <v>985</v>
      </c>
      <c r="F396" s="146">
        <f t="shared" si="20"/>
        <v>37438.410000000003</v>
      </c>
      <c r="G396" s="117"/>
      <c r="H396" s="147">
        <v>5906.7</v>
      </c>
      <c r="I396" s="147">
        <v>0</v>
      </c>
      <c r="J396" s="147">
        <v>23626.799999999999</v>
      </c>
      <c r="K396" s="147">
        <v>15590</v>
      </c>
      <c r="L396" s="104">
        <f t="shared" si="19"/>
        <v>45123.5</v>
      </c>
    </row>
    <row r="397" spans="1:12">
      <c r="A397" s="103" t="s">
        <v>2142</v>
      </c>
      <c r="B397" s="82" t="s">
        <v>1762</v>
      </c>
      <c r="C397" s="146">
        <v>12886.72</v>
      </c>
      <c r="D397" s="146">
        <v>12287.21</v>
      </c>
      <c r="E397" s="147">
        <v>985</v>
      </c>
      <c r="F397" s="146">
        <f t="shared" si="20"/>
        <v>26158.93</v>
      </c>
      <c r="G397" s="117"/>
      <c r="H397" s="147">
        <v>4295.6000000000004</v>
      </c>
      <c r="I397" s="147">
        <v>0</v>
      </c>
      <c r="J397" s="147">
        <v>17182.400000000001</v>
      </c>
      <c r="K397" s="147">
        <v>15590</v>
      </c>
      <c r="L397" s="104">
        <f t="shared" si="19"/>
        <v>37068</v>
      </c>
    </row>
    <row r="398" spans="1:12">
      <c r="A398" s="103" t="s">
        <v>2143</v>
      </c>
      <c r="B398" s="82" t="s">
        <v>1764</v>
      </c>
      <c r="C398" s="146">
        <v>11662.06</v>
      </c>
      <c r="D398" s="146">
        <v>11954.58</v>
      </c>
      <c r="E398" s="147">
        <v>985</v>
      </c>
      <c r="F398" s="146">
        <f t="shared" si="20"/>
        <v>24601.64</v>
      </c>
      <c r="G398" s="117"/>
      <c r="H398" s="147">
        <v>3887.4</v>
      </c>
      <c r="I398" s="147">
        <v>0</v>
      </c>
      <c r="J398" s="147">
        <v>15549.6</v>
      </c>
      <c r="K398" s="147">
        <v>15590</v>
      </c>
      <c r="L398" s="104">
        <f t="shared" si="19"/>
        <v>35027</v>
      </c>
    </row>
    <row r="399" spans="1:12">
      <c r="A399" s="103" t="s">
        <v>2144</v>
      </c>
      <c r="B399" s="82" t="s">
        <v>1766</v>
      </c>
      <c r="C399" s="146">
        <v>10240.77</v>
      </c>
      <c r="D399" s="146">
        <v>10289.790000000001</v>
      </c>
      <c r="E399" s="147">
        <v>985</v>
      </c>
      <c r="F399" s="146">
        <f t="shared" si="20"/>
        <v>21515.56</v>
      </c>
      <c r="G399" s="117"/>
      <c r="H399" s="147">
        <v>3413.6000000000004</v>
      </c>
      <c r="I399" s="147">
        <v>0</v>
      </c>
      <c r="J399" s="147">
        <v>13654.400000000001</v>
      </c>
      <c r="K399" s="147">
        <v>15590</v>
      </c>
      <c r="L399" s="104">
        <f t="shared" si="19"/>
        <v>32658</v>
      </c>
    </row>
    <row r="400" spans="1:12">
      <c r="A400" s="103" t="s">
        <v>2145</v>
      </c>
      <c r="B400" s="82" t="s">
        <v>1768</v>
      </c>
      <c r="C400" s="146">
        <v>13993.83</v>
      </c>
      <c r="D400" s="146">
        <v>8503.2200000000012</v>
      </c>
      <c r="E400" s="147">
        <v>985</v>
      </c>
      <c r="F400" s="146">
        <f t="shared" si="20"/>
        <v>23482.050000000003</v>
      </c>
      <c r="G400" s="117"/>
      <c r="H400" s="147">
        <v>4664.5999999999995</v>
      </c>
      <c r="I400" s="147">
        <v>0</v>
      </c>
      <c r="J400" s="147">
        <v>18658.399999999998</v>
      </c>
      <c r="K400" s="147">
        <v>15590</v>
      </c>
      <c r="L400" s="104">
        <f t="shared" si="19"/>
        <v>38913</v>
      </c>
    </row>
    <row r="401" spans="1:12">
      <c r="A401" s="103" t="s">
        <v>2146</v>
      </c>
      <c r="B401" s="82" t="s">
        <v>1770</v>
      </c>
      <c r="C401" s="146">
        <v>10604.1</v>
      </c>
      <c r="D401" s="146">
        <v>7066.22</v>
      </c>
      <c r="E401" s="147">
        <v>985</v>
      </c>
      <c r="F401" s="146">
        <f t="shared" si="20"/>
        <v>18655.32</v>
      </c>
      <c r="G401" s="117"/>
      <c r="H401" s="147">
        <v>3534.7000000000003</v>
      </c>
      <c r="I401" s="147">
        <v>0</v>
      </c>
      <c r="J401" s="147">
        <v>14138.800000000001</v>
      </c>
      <c r="K401" s="147">
        <v>15590</v>
      </c>
      <c r="L401" s="104">
        <f t="shared" si="19"/>
        <v>33263.5</v>
      </c>
    </row>
    <row r="402" spans="1:12">
      <c r="A402" s="103" t="s">
        <v>2147</v>
      </c>
      <c r="B402" s="82" t="s">
        <v>1772</v>
      </c>
      <c r="C402" s="146">
        <v>10727</v>
      </c>
      <c r="D402" s="146">
        <v>10057.880000000001</v>
      </c>
      <c r="E402" s="147">
        <v>985</v>
      </c>
      <c r="F402" s="146">
        <f t="shared" si="20"/>
        <v>21769.88</v>
      </c>
      <c r="G402" s="117"/>
      <c r="H402" s="147">
        <v>3575.7</v>
      </c>
      <c r="I402" s="147">
        <v>0</v>
      </c>
      <c r="J402" s="147">
        <v>14302.8</v>
      </c>
      <c r="K402" s="147">
        <v>15590</v>
      </c>
      <c r="L402" s="104">
        <f t="shared" si="19"/>
        <v>33468.5</v>
      </c>
    </row>
    <row r="403" spans="1:12">
      <c r="A403" s="103" t="s">
        <v>2148</v>
      </c>
      <c r="B403" s="82" t="s">
        <v>1774</v>
      </c>
      <c r="C403" s="146">
        <v>10604.1</v>
      </c>
      <c r="D403" s="146">
        <v>7066.22</v>
      </c>
      <c r="E403" s="147">
        <v>985</v>
      </c>
      <c r="F403" s="146">
        <f t="shared" si="20"/>
        <v>18655.32</v>
      </c>
      <c r="G403" s="117"/>
      <c r="H403" s="147">
        <v>3534.7000000000003</v>
      </c>
      <c r="I403" s="147">
        <v>0</v>
      </c>
      <c r="J403" s="147">
        <v>14138.800000000001</v>
      </c>
      <c r="K403" s="147">
        <v>15590</v>
      </c>
      <c r="L403" s="104">
        <f t="shared" si="19"/>
        <v>33263.5</v>
      </c>
    </row>
    <row r="404" spans="1:12">
      <c r="A404" s="103" t="s">
        <v>2149</v>
      </c>
      <c r="B404" s="82" t="s">
        <v>1776</v>
      </c>
      <c r="C404" s="146">
        <v>10604.1</v>
      </c>
      <c r="D404" s="146">
        <v>7066.22</v>
      </c>
      <c r="E404" s="147">
        <v>985</v>
      </c>
      <c r="F404" s="146">
        <f t="shared" si="20"/>
        <v>18655.32</v>
      </c>
      <c r="G404" s="117"/>
      <c r="H404" s="147">
        <v>3534.7000000000003</v>
      </c>
      <c r="I404" s="147">
        <v>0</v>
      </c>
      <c r="J404" s="147">
        <v>14138.800000000001</v>
      </c>
      <c r="K404" s="147">
        <v>15590</v>
      </c>
      <c r="L404" s="104">
        <f t="shared" si="19"/>
        <v>33263.5</v>
      </c>
    </row>
    <row r="405" spans="1:12">
      <c r="A405" s="103" t="s">
        <v>2150</v>
      </c>
      <c r="B405" s="82" t="s">
        <v>1778</v>
      </c>
      <c r="C405" s="146">
        <v>12383.39</v>
      </c>
      <c r="D405" s="146">
        <v>7446.3099999999995</v>
      </c>
      <c r="E405" s="147">
        <v>985</v>
      </c>
      <c r="F405" s="146">
        <f t="shared" si="20"/>
        <v>20814.699999999997</v>
      </c>
      <c r="G405" s="117"/>
      <c r="H405" s="147">
        <v>4127.7999999999993</v>
      </c>
      <c r="I405" s="147">
        <v>0</v>
      </c>
      <c r="J405" s="147">
        <v>16511.199999999997</v>
      </c>
      <c r="K405" s="147">
        <v>15590</v>
      </c>
      <c r="L405" s="104">
        <f t="shared" si="19"/>
        <v>36229</v>
      </c>
    </row>
    <row r="406" spans="1:12">
      <c r="A406" s="103" t="s">
        <v>2151</v>
      </c>
      <c r="B406" s="82" t="s">
        <v>1780</v>
      </c>
      <c r="C406" s="146">
        <v>11019.8</v>
      </c>
      <c r="D406" s="146">
        <v>7624.22</v>
      </c>
      <c r="E406" s="147">
        <v>985</v>
      </c>
      <c r="F406" s="146">
        <f t="shared" si="20"/>
        <v>19629.02</v>
      </c>
      <c r="G406" s="117"/>
      <c r="H406" s="147">
        <v>3673.2999999999997</v>
      </c>
      <c r="I406" s="147">
        <v>0</v>
      </c>
      <c r="J406" s="147">
        <v>14693.199999999999</v>
      </c>
      <c r="K406" s="147">
        <v>15590</v>
      </c>
      <c r="L406" s="104">
        <f t="shared" si="19"/>
        <v>33956.5</v>
      </c>
    </row>
    <row r="407" spans="1:12">
      <c r="A407" s="103" t="s">
        <v>2152</v>
      </c>
      <c r="B407" s="82" t="s">
        <v>1782</v>
      </c>
      <c r="C407" s="146">
        <v>10604.1</v>
      </c>
      <c r="D407" s="146">
        <v>7066.22</v>
      </c>
      <c r="E407" s="147">
        <v>985</v>
      </c>
      <c r="F407" s="146">
        <f t="shared" si="20"/>
        <v>18655.32</v>
      </c>
      <c r="G407" s="117"/>
      <c r="H407" s="147">
        <v>3534.7000000000003</v>
      </c>
      <c r="I407" s="147">
        <v>0</v>
      </c>
      <c r="J407" s="147">
        <v>14138.800000000001</v>
      </c>
      <c r="K407" s="147">
        <v>15590</v>
      </c>
      <c r="L407" s="104">
        <f t="shared" si="19"/>
        <v>33263.5</v>
      </c>
    </row>
    <row r="408" spans="1:12">
      <c r="A408" s="103" t="s">
        <v>2153</v>
      </c>
      <c r="B408" s="82" t="s">
        <v>1784</v>
      </c>
      <c r="C408" s="146">
        <v>9023.58</v>
      </c>
      <c r="D408" s="146">
        <v>5754.9400000000005</v>
      </c>
      <c r="E408" s="147">
        <v>985</v>
      </c>
      <c r="F408" s="146">
        <f t="shared" si="20"/>
        <v>15763.52</v>
      </c>
      <c r="G408" s="117"/>
      <c r="H408" s="147">
        <v>3007.9</v>
      </c>
      <c r="I408" s="147">
        <v>0</v>
      </c>
      <c r="J408" s="147">
        <v>12031.6</v>
      </c>
      <c r="K408" s="147">
        <v>15590</v>
      </c>
      <c r="L408" s="104">
        <f t="shared" si="19"/>
        <v>30629.5</v>
      </c>
    </row>
    <row r="409" spans="1:12">
      <c r="A409" s="103" t="s">
        <v>2154</v>
      </c>
      <c r="B409" s="82" t="s">
        <v>1786</v>
      </c>
      <c r="C409" s="146">
        <v>8537.36</v>
      </c>
      <c r="D409" s="146">
        <v>5310.73</v>
      </c>
      <c r="E409" s="147">
        <v>985</v>
      </c>
      <c r="F409" s="146">
        <f t="shared" si="20"/>
        <v>14833.09</v>
      </c>
      <c r="G409" s="117"/>
      <c r="H409" s="147">
        <v>2845.7999999999997</v>
      </c>
      <c r="I409" s="147">
        <v>0</v>
      </c>
      <c r="J409" s="147">
        <v>11383.199999999999</v>
      </c>
      <c r="K409" s="147">
        <v>15590</v>
      </c>
      <c r="L409" s="104">
        <f t="shared" si="19"/>
        <v>29819</v>
      </c>
    </row>
    <row r="410" spans="1:12">
      <c r="A410" s="103" t="s">
        <v>2155</v>
      </c>
      <c r="B410" s="82" t="s">
        <v>1788</v>
      </c>
      <c r="C410" s="146">
        <v>8494.61</v>
      </c>
      <c r="D410" s="146">
        <v>5206.3500000000004</v>
      </c>
      <c r="E410" s="147">
        <v>985</v>
      </c>
      <c r="F410" s="146">
        <f t="shared" si="20"/>
        <v>14685.960000000001</v>
      </c>
      <c r="G410" s="117"/>
      <c r="H410" s="147">
        <v>2831.5</v>
      </c>
      <c r="I410" s="147">
        <v>0</v>
      </c>
      <c r="J410" s="147">
        <v>11326</v>
      </c>
      <c r="K410" s="147">
        <v>15590</v>
      </c>
      <c r="L410" s="104">
        <f t="shared" si="19"/>
        <v>29747.5</v>
      </c>
    </row>
    <row r="411" spans="1:12">
      <c r="A411" s="103" t="s">
        <v>2156</v>
      </c>
      <c r="B411" s="82" t="s">
        <v>1790</v>
      </c>
      <c r="C411" s="146">
        <v>14943</v>
      </c>
      <c r="D411" s="146">
        <v>10986</v>
      </c>
      <c r="E411" s="147">
        <v>985</v>
      </c>
      <c r="F411" s="146">
        <f t="shared" si="20"/>
        <v>26914</v>
      </c>
      <c r="G411" s="117"/>
      <c r="H411" s="147">
        <v>4981</v>
      </c>
      <c r="I411" s="147">
        <v>0</v>
      </c>
      <c r="J411" s="147">
        <v>19924</v>
      </c>
      <c r="K411" s="147">
        <v>15590</v>
      </c>
      <c r="L411" s="104">
        <f t="shared" si="19"/>
        <v>40495</v>
      </c>
    </row>
    <row r="412" spans="1:12">
      <c r="A412" s="103" t="s">
        <v>2157</v>
      </c>
      <c r="B412" s="82" t="s">
        <v>1792</v>
      </c>
      <c r="C412" s="146">
        <v>11019.8</v>
      </c>
      <c r="D412" s="146">
        <v>7624.22</v>
      </c>
      <c r="E412" s="147">
        <v>985</v>
      </c>
      <c r="F412" s="146">
        <f t="shared" si="20"/>
        <v>19629.02</v>
      </c>
      <c r="G412" s="117"/>
      <c r="H412" s="147">
        <v>3673.2999999999997</v>
      </c>
      <c r="I412" s="147">
        <v>0</v>
      </c>
      <c r="J412" s="147">
        <v>14693.199999999999</v>
      </c>
      <c r="K412" s="147">
        <v>15590</v>
      </c>
      <c r="L412" s="104">
        <f t="shared" si="19"/>
        <v>33956.5</v>
      </c>
    </row>
    <row r="413" spans="1:12">
      <c r="A413" s="103" t="s">
        <v>2158</v>
      </c>
      <c r="B413" s="82" t="s">
        <v>1794</v>
      </c>
      <c r="C413" s="146">
        <v>8559.7999999999993</v>
      </c>
      <c r="D413" s="146">
        <v>5287.22</v>
      </c>
      <c r="E413" s="147">
        <v>985</v>
      </c>
      <c r="F413" s="146">
        <f t="shared" si="20"/>
        <v>14832.02</v>
      </c>
      <c r="G413" s="117"/>
      <c r="H413" s="147">
        <v>2853.2999999999997</v>
      </c>
      <c r="I413" s="147">
        <v>0</v>
      </c>
      <c r="J413" s="147">
        <v>11413.199999999999</v>
      </c>
      <c r="K413" s="147">
        <v>15590</v>
      </c>
      <c r="L413" s="104">
        <f t="shared" si="19"/>
        <v>29856.5</v>
      </c>
    </row>
    <row r="414" spans="1:12">
      <c r="A414" s="103" t="s">
        <v>2159</v>
      </c>
      <c r="B414" s="82" t="s">
        <v>1796</v>
      </c>
      <c r="C414" s="146">
        <v>9377.2999999999993</v>
      </c>
      <c r="D414" s="146">
        <v>6134.68</v>
      </c>
      <c r="E414" s="147">
        <v>985</v>
      </c>
      <c r="F414" s="146">
        <f t="shared" si="20"/>
        <v>16496.98</v>
      </c>
      <c r="G414" s="117"/>
      <c r="H414" s="147">
        <v>3125.7999999999997</v>
      </c>
      <c r="I414" s="147">
        <v>0</v>
      </c>
      <c r="J414" s="147">
        <v>12503.199999999999</v>
      </c>
      <c r="K414" s="147">
        <v>15590</v>
      </c>
      <c r="L414" s="104">
        <f t="shared" si="19"/>
        <v>31219</v>
      </c>
    </row>
    <row r="415" spans="1:12">
      <c r="A415" s="103" t="s">
        <v>2160</v>
      </c>
      <c r="B415" s="82" t="s">
        <v>1798</v>
      </c>
      <c r="C415" s="146">
        <v>10082.61</v>
      </c>
      <c r="D415" s="146">
        <v>6608.47</v>
      </c>
      <c r="E415" s="147">
        <v>985</v>
      </c>
      <c r="F415" s="146">
        <f t="shared" si="20"/>
        <v>17676.080000000002</v>
      </c>
      <c r="G415" s="117"/>
      <c r="H415" s="147">
        <v>3360.8999999999996</v>
      </c>
      <c r="I415" s="147">
        <v>0</v>
      </c>
      <c r="J415" s="147">
        <v>13443.599999999999</v>
      </c>
      <c r="K415" s="147">
        <v>15590</v>
      </c>
      <c r="L415" s="104">
        <f t="shared" ref="L415:L478" si="21">SUM(H415:K415)</f>
        <v>32394.5</v>
      </c>
    </row>
    <row r="416" spans="1:12">
      <c r="A416" s="103" t="s">
        <v>2161</v>
      </c>
      <c r="B416" s="82" t="s">
        <v>1800</v>
      </c>
      <c r="C416" s="146">
        <v>10376.49</v>
      </c>
      <c r="D416" s="146">
        <v>6806.88</v>
      </c>
      <c r="E416" s="147">
        <v>985</v>
      </c>
      <c r="F416" s="146">
        <f t="shared" ref="F416:F479" si="22">SUM(C416:E416)</f>
        <v>18168.37</v>
      </c>
      <c r="G416" s="117"/>
      <c r="H416" s="147">
        <v>3458.8</v>
      </c>
      <c r="I416" s="147">
        <v>0</v>
      </c>
      <c r="J416" s="147">
        <v>13835.2</v>
      </c>
      <c r="K416" s="147">
        <v>15590</v>
      </c>
      <c r="L416" s="104">
        <f t="shared" si="21"/>
        <v>32884</v>
      </c>
    </row>
    <row r="417" spans="1:12">
      <c r="A417" s="103" t="s">
        <v>2162</v>
      </c>
      <c r="B417" s="82" t="s">
        <v>1802</v>
      </c>
      <c r="C417" s="146">
        <v>10376.49</v>
      </c>
      <c r="D417" s="146">
        <v>6806.88</v>
      </c>
      <c r="E417" s="147">
        <v>985</v>
      </c>
      <c r="F417" s="146">
        <f t="shared" si="22"/>
        <v>18168.37</v>
      </c>
      <c r="G417" s="117"/>
      <c r="H417" s="147">
        <v>3458.8</v>
      </c>
      <c r="I417" s="147">
        <v>0</v>
      </c>
      <c r="J417" s="147">
        <v>13835.2</v>
      </c>
      <c r="K417" s="147">
        <v>15590</v>
      </c>
      <c r="L417" s="104">
        <f t="shared" si="21"/>
        <v>32884</v>
      </c>
    </row>
    <row r="418" spans="1:12">
      <c r="A418" s="103" t="s">
        <v>2163</v>
      </c>
      <c r="B418" s="82" t="s">
        <v>1804</v>
      </c>
      <c r="C418" s="146">
        <v>10082.61</v>
      </c>
      <c r="D418" s="146">
        <v>6608.47</v>
      </c>
      <c r="E418" s="147">
        <v>985</v>
      </c>
      <c r="F418" s="146">
        <f t="shared" si="22"/>
        <v>17676.080000000002</v>
      </c>
      <c r="G418" s="117"/>
      <c r="H418" s="147">
        <v>3360.8999999999996</v>
      </c>
      <c r="I418" s="147">
        <v>0</v>
      </c>
      <c r="J418" s="147">
        <v>13443.599999999999</v>
      </c>
      <c r="K418" s="147">
        <v>15590</v>
      </c>
      <c r="L418" s="104">
        <f t="shared" si="21"/>
        <v>32394.5</v>
      </c>
    </row>
    <row r="419" spans="1:12">
      <c r="A419" s="103" t="s">
        <v>2164</v>
      </c>
      <c r="B419" s="82" t="s">
        <v>1806</v>
      </c>
      <c r="C419" s="146">
        <v>8559.7999999999993</v>
      </c>
      <c r="D419" s="146">
        <v>5287.22</v>
      </c>
      <c r="E419" s="147">
        <v>985</v>
      </c>
      <c r="F419" s="146">
        <f t="shared" si="22"/>
        <v>14832.02</v>
      </c>
      <c r="G419" s="117"/>
      <c r="H419" s="147">
        <v>2853.2999999999997</v>
      </c>
      <c r="I419" s="147">
        <v>0</v>
      </c>
      <c r="J419" s="147">
        <v>11413.199999999999</v>
      </c>
      <c r="K419" s="147">
        <v>15590</v>
      </c>
      <c r="L419" s="104">
        <f t="shared" si="21"/>
        <v>29856.5</v>
      </c>
    </row>
    <row r="420" spans="1:12">
      <c r="A420" s="103" t="s">
        <v>2165</v>
      </c>
      <c r="B420" s="82" t="s">
        <v>1808</v>
      </c>
      <c r="C420" s="146">
        <v>10376.49</v>
      </c>
      <c r="D420" s="146">
        <v>6806.88</v>
      </c>
      <c r="E420" s="147">
        <v>985</v>
      </c>
      <c r="F420" s="146">
        <f t="shared" si="22"/>
        <v>18168.37</v>
      </c>
      <c r="G420" s="117"/>
      <c r="H420" s="147">
        <v>3458.8</v>
      </c>
      <c r="I420" s="147">
        <v>0</v>
      </c>
      <c r="J420" s="147">
        <v>13835.2</v>
      </c>
      <c r="K420" s="147">
        <v>15590</v>
      </c>
      <c r="L420" s="104">
        <f t="shared" si="21"/>
        <v>32884</v>
      </c>
    </row>
    <row r="421" spans="1:12">
      <c r="A421" s="103" t="s">
        <v>2166</v>
      </c>
      <c r="B421" s="82" t="s">
        <v>1810</v>
      </c>
      <c r="C421" s="146">
        <v>8559.7999999999993</v>
      </c>
      <c r="D421" s="146">
        <v>5287.22</v>
      </c>
      <c r="E421" s="147">
        <v>985</v>
      </c>
      <c r="F421" s="146">
        <f t="shared" si="22"/>
        <v>14832.02</v>
      </c>
      <c r="G421" s="117"/>
      <c r="H421" s="147">
        <v>2853.2999999999997</v>
      </c>
      <c r="I421" s="147">
        <v>0</v>
      </c>
      <c r="J421" s="147">
        <v>11413.199999999999</v>
      </c>
      <c r="K421" s="147">
        <v>15590</v>
      </c>
      <c r="L421" s="104">
        <f t="shared" si="21"/>
        <v>29856.5</v>
      </c>
    </row>
    <row r="422" spans="1:12">
      <c r="A422" s="103" t="s">
        <v>2167</v>
      </c>
      <c r="B422" s="82" t="s">
        <v>1812</v>
      </c>
      <c r="C422" s="146">
        <v>17387.830000000002</v>
      </c>
      <c r="D422" s="146">
        <v>15575.41</v>
      </c>
      <c r="E422" s="147">
        <v>985</v>
      </c>
      <c r="F422" s="146">
        <f t="shared" si="22"/>
        <v>33948.240000000005</v>
      </c>
      <c r="G422" s="117"/>
      <c r="H422" s="147">
        <v>5795.9000000000005</v>
      </c>
      <c r="I422" s="147">
        <v>0</v>
      </c>
      <c r="J422" s="147">
        <v>23183.600000000002</v>
      </c>
      <c r="K422" s="147">
        <v>15590</v>
      </c>
      <c r="L422" s="104">
        <f t="shared" si="21"/>
        <v>44569.5</v>
      </c>
    </row>
    <row r="423" spans="1:12">
      <c r="A423" s="103" t="s">
        <v>2168</v>
      </c>
      <c r="B423" s="82" t="s">
        <v>1814</v>
      </c>
      <c r="C423" s="146">
        <v>9023.58</v>
      </c>
      <c r="D423" s="146">
        <v>5754.9400000000005</v>
      </c>
      <c r="E423" s="147">
        <v>985</v>
      </c>
      <c r="F423" s="146">
        <f t="shared" si="22"/>
        <v>15763.52</v>
      </c>
      <c r="G423" s="117"/>
      <c r="H423" s="147">
        <v>3007.9</v>
      </c>
      <c r="I423" s="147">
        <v>0</v>
      </c>
      <c r="J423" s="147">
        <v>12031.6</v>
      </c>
      <c r="K423" s="147">
        <v>15590</v>
      </c>
      <c r="L423" s="104">
        <f t="shared" si="21"/>
        <v>30629.5</v>
      </c>
    </row>
    <row r="424" spans="1:12">
      <c r="A424" s="103" t="s">
        <v>2169</v>
      </c>
      <c r="B424" s="82" t="s">
        <v>1816</v>
      </c>
      <c r="C424" s="146">
        <v>8559.7999999999993</v>
      </c>
      <c r="D424" s="146">
        <v>5287.22</v>
      </c>
      <c r="E424" s="147">
        <v>985</v>
      </c>
      <c r="F424" s="146">
        <f t="shared" si="22"/>
        <v>14832.02</v>
      </c>
      <c r="G424" s="117"/>
      <c r="H424" s="147">
        <v>2853.2999999999997</v>
      </c>
      <c r="I424" s="147">
        <v>0</v>
      </c>
      <c r="J424" s="147">
        <v>11413.199999999999</v>
      </c>
      <c r="K424" s="147">
        <v>15590</v>
      </c>
      <c r="L424" s="104">
        <f t="shared" si="21"/>
        <v>29856.5</v>
      </c>
    </row>
    <row r="425" spans="1:12">
      <c r="A425" s="103" t="s">
        <v>2170</v>
      </c>
      <c r="B425" s="82" t="s">
        <v>1818</v>
      </c>
      <c r="C425" s="146">
        <v>8559.7999999999993</v>
      </c>
      <c r="D425" s="146">
        <v>5141.16</v>
      </c>
      <c r="E425" s="147">
        <v>985</v>
      </c>
      <c r="F425" s="146">
        <f t="shared" si="22"/>
        <v>14685.96</v>
      </c>
      <c r="G425" s="117"/>
      <c r="H425" s="147">
        <v>2853.2999999999997</v>
      </c>
      <c r="I425" s="147">
        <v>0</v>
      </c>
      <c r="J425" s="147">
        <v>11413.199999999999</v>
      </c>
      <c r="K425" s="147">
        <v>15590</v>
      </c>
      <c r="L425" s="104">
        <f t="shared" si="21"/>
        <v>29856.5</v>
      </c>
    </row>
    <row r="426" spans="1:12">
      <c r="A426" s="103" t="s">
        <v>2171</v>
      </c>
      <c r="B426" s="82" t="s">
        <v>1820</v>
      </c>
      <c r="C426" s="146">
        <v>10604.1</v>
      </c>
      <c r="D426" s="146">
        <v>7066.23</v>
      </c>
      <c r="E426" s="147">
        <v>985</v>
      </c>
      <c r="F426" s="146">
        <f t="shared" si="22"/>
        <v>18655.330000000002</v>
      </c>
      <c r="G426" s="117"/>
      <c r="H426" s="147">
        <v>3534.7000000000003</v>
      </c>
      <c r="I426" s="147">
        <v>0</v>
      </c>
      <c r="J426" s="147">
        <v>14138.800000000001</v>
      </c>
      <c r="K426" s="147">
        <v>15590</v>
      </c>
      <c r="L426" s="104">
        <f t="shared" si="21"/>
        <v>33263.5</v>
      </c>
    </row>
    <row r="427" spans="1:12">
      <c r="A427" s="103" t="s">
        <v>2172</v>
      </c>
      <c r="B427" s="82" t="s">
        <v>1822</v>
      </c>
      <c r="C427" s="146">
        <v>9023.58</v>
      </c>
      <c r="D427" s="146">
        <v>5754.9400000000005</v>
      </c>
      <c r="E427" s="147">
        <v>985</v>
      </c>
      <c r="F427" s="146">
        <f t="shared" si="22"/>
        <v>15763.52</v>
      </c>
      <c r="G427" s="117"/>
      <c r="H427" s="147">
        <v>3007.9</v>
      </c>
      <c r="I427" s="147">
        <v>0</v>
      </c>
      <c r="J427" s="147">
        <v>12031.6</v>
      </c>
      <c r="K427" s="147">
        <v>15590</v>
      </c>
      <c r="L427" s="104">
        <f t="shared" si="21"/>
        <v>30629.5</v>
      </c>
    </row>
    <row r="428" spans="1:12">
      <c r="A428" s="103" t="s">
        <v>2173</v>
      </c>
      <c r="B428" s="82" t="s">
        <v>1824</v>
      </c>
      <c r="C428" s="146">
        <v>11617.18</v>
      </c>
      <c r="D428" s="146">
        <v>7145.3099999999995</v>
      </c>
      <c r="E428" s="147">
        <v>985</v>
      </c>
      <c r="F428" s="146">
        <f t="shared" si="22"/>
        <v>19747.489999999998</v>
      </c>
      <c r="G428" s="117"/>
      <c r="H428" s="147">
        <v>3872.4</v>
      </c>
      <c r="I428" s="147">
        <v>0</v>
      </c>
      <c r="J428" s="147">
        <v>15489.6</v>
      </c>
      <c r="K428" s="147">
        <v>15590</v>
      </c>
      <c r="L428" s="104">
        <f t="shared" si="21"/>
        <v>34952</v>
      </c>
    </row>
    <row r="429" spans="1:12">
      <c r="A429" s="103" t="s">
        <v>2174</v>
      </c>
      <c r="B429" s="82" t="s">
        <v>1826</v>
      </c>
      <c r="C429" s="146">
        <v>10082.61</v>
      </c>
      <c r="D429" s="146">
        <v>6608.47</v>
      </c>
      <c r="E429" s="147">
        <v>985</v>
      </c>
      <c r="F429" s="146">
        <f t="shared" si="22"/>
        <v>17676.080000000002</v>
      </c>
      <c r="G429" s="117"/>
      <c r="H429" s="147">
        <v>3360.8999999999996</v>
      </c>
      <c r="I429" s="147">
        <v>0</v>
      </c>
      <c r="J429" s="147">
        <v>13443.599999999999</v>
      </c>
      <c r="K429" s="147">
        <v>15590</v>
      </c>
      <c r="L429" s="104">
        <f t="shared" si="21"/>
        <v>32394.5</v>
      </c>
    </row>
    <row r="430" spans="1:12">
      <c r="A430" s="103" t="s">
        <v>2175</v>
      </c>
      <c r="B430" s="82" t="s">
        <v>1828</v>
      </c>
      <c r="C430" s="146">
        <v>11662.06</v>
      </c>
      <c r="D430" s="146">
        <v>12040.07</v>
      </c>
      <c r="E430" s="147">
        <v>985</v>
      </c>
      <c r="F430" s="146">
        <f t="shared" si="22"/>
        <v>24687.129999999997</v>
      </c>
      <c r="G430" s="117"/>
      <c r="H430" s="147">
        <v>3887.4</v>
      </c>
      <c r="I430" s="147">
        <v>0</v>
      </c>
      <c r="J430" s="147">
        <v>15549.6</v>
      </c>
      <c r="K430" s="147">
        <v>15590</v>
      </c>
      <c r="L430" s="104">
        <f t="shared" si="21"/>
        <v>35027</v>
      </c>
    </row>
    <row r="431" spans="1:12">
      <c r="A431" s="103" t="s">
        <v>2176</v>
      </c>
      <c r="B431" s="82" t="s">
        <v>1830</v>
      </c>
      <c r="C431" s="146">
        <v>9023.58</v>
      </c>
      <c r="D431" s="146">
        <v>5754.9400000000005</v>
      </c>
      <c r="E431" s="147">
        <v>985</v>
      </c>
      <c r="F431" s="146">
        <f t="shared" si="22"/>
        <v>15763.52</v>
      </c>
      <c r="G431" s="117"/>
      <c r="H431" s="147">
        <v>3007.9</v>
      </c>
      <c r="I431" s="147">
        <v>0</v>
      </c>
      <c r="J431" s="147">
        <v>12031.6</v>
      </c>
      <c r="K431" s="147">
        <v>15590</v>
      </c>
      <c r="L431" s="104">
        <f t="shared" si="21"/>
        <v>30629.5</v>
      </c>
    </row>
    <row r="432" spans="1:12">
      <c r="A432" s="103" t="s">
        <v>2177</v>
      </c>
      <c r="B432" s="82" t="s">
        <v>1832</v>
      </c>
      <c r="C432" s="146">
        <v>10939.66</v>
      </c>
      <c r="D432" s="146">
        <v>7029</v>
      </c>
      <c r="E432" s="147">
        <v>985</v>
      </c>
      <c r="F432" s="146">
        <f t="shared" si="22"/>
        <v>18953.66</v>
      </c>
      <c r="G432" s="117"/>
      <c r="H432" s="147">
        <v>3646.6000000000004</v>
      </c>
      <c r="I432" s="147">
        <v>0</v>
      </c>
      <c r="J432" s="147">
        <v>14586.400000000001</v>
      </c>
      <c r="K432" s="147">
        <v>15590</v>
      </c>
      <c r="L432" s="104">
        <f t="shared" si="21"/>
        <v>33823</v>
      </c>
    </row>
    <row r="433" spans="1:12">
      <c r="A433" s="103" t="s">
        <v>2178</v>
      </c>
      <c r="B433" s="82" t="s">
        <v>1834</v>
      </c>
      <c r="C433" s="146">
        <v>10604.1</v>
      </c>
      <c r="D433" s="146">
        <v>7066.22</v>
      </c>
      <c r="E433" s="147">
        <v>985</v>
      </c>
      <c r="F433" s="146">
        <f t="shared" si="22"/>
        <v>18655.32</v>
      </c>
      <c r="G433" s="117"/>
      <c r="H433" s="147">
        <v>3534.7000000000003</v>
      </c>
      <c r="I433" s="147">
        <v>0</v>
      </c>
      <c r="J433" s="147">
        <v>14138.800000000001</v>
      </c>
      <c r="K433" s="147">
        <v>15590</v>
      </c>
      <c r="L433" s="104">
        <f t="shared" si="21"/>
        <v>33263.5</v>
      </c>
    </row>
    <row r="434" spans="1:12">
      <c r="A434" s="103" t="s">
        <v>2179</v>
      </c>
      <c r="B434" s="82" t="s">
        <v>1836</v>
      </c>
      <c r="C434" s="146">
        <v>10082.61</v>
      </c>
      <c r="D434" s="146">
        <v>6608.47</v>
      </c>
      <c r="E434" s="147">
        <v>985</v>
      </c>
      <c r="F434" s="146">
        <f t="shared" si="22"/>
        <v>17676.080000000002</v>
      </c>
      <c r="G434" s="117"/>
      <c r="H434" s="147">
        <v>3360.8999999999996</v>
      </c>
      <c r="I434" s="147">
        <v>0</v>
      </c>
      <c r="J434" s="147">
        <v>13443.599999999999</v>
      </c>
      <c r="K434" s="147">
        <v>15590</v>
      </c>
      <c r="L434" s="104">
        <f t="shared" si="21"/>
        <v>32394.5</v>
      </c>
    </row>
    <row r="435" spans="1:12">
      <c r="A435" s="103" t="s">
        <v>2180</v>
      </c>
      <c r="B435" s="82" t="s">
        <v>1838</v>
      </c>
      <c r="C435" s="146">
        <v>18369.91</v>
      </c>
      <c r="D435" s="146">
        <v>18562.25</v>
      </c>
      <c r="E435" s="147">
        <v>985</v>
      </c>
      <c r="F435" s="146">
        <f t="shared" si="22"/>
        <v>37917.160000000003</v>
      </c>
      <c r="G435" s="117"/>
      <c r="H435" s="147">
        <v>6123.3</v>
      </c>
      <c r="I435" s="147">
        <v>0</v>
      </c>
      <c r="J435" s="147">
        <v>24493.200000000001</v>
      </c>
      <c r="K435" s="147">
        <v>15590</v>
      </c>
      <c r="L435" s="104">
        <f t="shared" si="21"/>
        <v>46206.5</v>
      </c>
    </row>
    <row r="436" spans="1:12">
      <c r="A436" s="103" t="s">
        <v>2181</v>
      </c>
      <c r="B436" s="82" t="s">
        <v>1840</v>
      </c>
      <c r="C436" s="146">
        <v>15637.4</v>
      </c>
      <c r="D436" s="146">
        <v>13930.779999999999</v>
      </c>
      <c r="E436" s="147">
        <v>985</v>
      </c>
      <c r="F436" s="146">
        <f t="shared" si="22"/>
        <v>30553.18</v>
      </c>
      <c r="G436" s="117"/>
      <c r="H436" s="147">
        <v>5212.5</v>
      </c>
      <c r="I436" s="147">
        <v>0</v>
      </c>
      <c r="J436" s="147">
        <v>20850</v>
      </c>
      <c r="K436" s="147">
        <v>15590</v>
      </c>
      <c r="L436" s="104">
        <f t="shared" si="21"/>
        <v>41652.5</v>
      </c>
    </row>
    <row r="437" spans="1:12">
      <c r="A437" s="103" t="s">
        <v>2182</v>
      </c>
      <c r="B437" s="82" t="s">
        <v>1842</v>
      </c>
      <c r="C437" s="146">
        <v>10604.1</v>
      </c>
      <c r="D437" s="146">
        <v>7066.22</v>
      </c>
      <c r="E437" s="147">
        <v>985</v>
      </c>
      <c r="F437" s="146">
        <f t="shared" si="22"/>
        <v>18655.32</v>
      </c>
      <c r="G437" s="117"/>
      <c r="H437" s="147">
        <v>3534.7000000000003</v>
      </c>
      <c r="I437" s="147">
        <v>0</v>
      </c>
      <c r="J437" s="147">
        <v>14138.800000000001</v>
      </c>
      <c r="K437" s="147">
        <v>15590</v>
      </c>
      <c r="L437" s="104">
        <f t="shared" si="21"/>
        <v>33263.5</v>
      </c>
    </row>
    <row r="438" spans="1:12">
      <c r="A438" s="103" t="s">
        <v>2183</v>
      </c>
      <c r="B438" s="82" t="s">
        <v>1844</v>
      </c>
      <c r="C438" s="146">
        <v>10604.1</v>
      </c>
      <c r="D438" s="146">
        <v>7066.22</v>
      </c>
      <c r="E438" s="147">
        <v>985</v>
      </c>
      <c r="F438" s="146">
        <f t="shared" si="22"/>
        <v>18655.32</v>
      </c>
      <c r="G438" s="117"/>
      <c r="H438" s="147">
        <v>3534.7000000000003</v>
      </c>
      <c r="I438" s="147">
        <v>0</v>
      </c>
      <c r="J438" s="147">
        <v>14138.800000000001</v>
      </c>
      <c r="K438" s="147">
        <v>15590</v>
      </c>
      <c r="L438" s="104">
        <f t="shared" si="21"/>
        <v>33263.5</v>
      </c>
    </row>
    <row r="439" spans="1:12">
      <c r="A439" s="103" t="s">
        <v>2184</v>
      </c>
      <c r="B439" s="82" t="s">
        <v>1846</v>
      </c>
      <c r="C439" s="146">
        <v>12421.86</v>
      </c>
      <c r="D439" s="146">
        <v>12617.86</v>
      </c>
      <c r="E439" s="147">
        <v>985</v>
      </c>
      <c r="F439" s="146">
        <f t="shared" si="22"/>
        <v>26024.720000000001</v>
      </c>
      <c r="G439" s="117"/>
      <c r="H439" s="147">
        <v>4140.6000000000004</v>
      </c>
      <c r="I439" s="147">
        <v>0</v>
      </c>
      <c r="J439" s="147">
        <v>16562.400000000001</v>
      </c>
      <c r="K439" s="147">
        <v>15590</v>
      </c>
      <c r="L439" s="104">
        <f t="shared" si="21"/>
        <v>36293</v>
      </c>
    </row>
    <row r="440" spans="1:12">
      <c r="A440" s="103" t="s">
        <v>2185</v>
      </c>
      <c r="B440" s="82" t="s">
        <v>1848</v>
      </c>
      <c r="C440" s="146">
        <v>11028.35</v>
      </c>
      <c r="D440" s="146">
        <v>11084.32</v>
      </c>
      <c r="E440" s="147">
        <v>985</v>
      </c>
      <c r="F440" s="146">
        <f t="shared" si="22"/>
        <v>23097.67</v>
      </c>
      <c r="G440" s="117"/>
      <c r="H440" s="147">
        <v>3676.1000000000004</v>
      </c>
      <c r="I440" s="147">
        <v>0</v>
      </c>
      <c r="J440" s="147">
        <v>14704.400000000001</v>
      </c>
      <c r="K440" s="147">
        <v>15590</v>
      </c>
      <c r="L440" s="104">
        <f t="shared" si="21"/>
        <v>33970.5</v>
      </c>
    </row>
    <row r="441" spans="1:12">
      <c r="A441" s="103" t="s">
        <v>2186</v>
      </c>
      <c r="B441" s="82" t="s">
        <v>1850</v>
      </c>
      <c r="C441" s="146">
        <v>11662.06</v>
      </c>
      <c r="D441" s="146">
        <v>11954.58</v>
      </c>
      <c r="E441" s="147">
        <v>985</v>
      </c>
      <c r="F441" s="146">
        <f t="shared" si="22"/>
        <v>24601.64</v>
      </c>
      <c r="G441" s="117"/>
      <c r="H441" s="147">
        <v>3887.4</v>
      </c>
      <c r="I441" s="147">
        <v>0</v>
      </c>
      <c r="J441" s="147">
        <v>15549.6</v>
      </c>
      <c r="K441" s="147">
        <v>15590</v>
      </c>
      <c r="L441" s="104">
        <f t="shared" si="21"/>
        <v>35027</v>
      </c>
    </row>
    <row r="442" spans="1:12">
      <c r="A442" s="103" t="s">
        <v>2187</v>
      </c>
      <c r="B442" s="82" t="s">
        <v>1852</v>
      </c>
      <c r="C442" s="146">
        <v>15075.29</v>
      </c>
      <c r="D442" s="146">
        <v>11573.369999999999</v>
      </c>
      <c r="E442" s="147">
        <v>985</v>
      </c>
      <c r="F442" s="146">
        <f t="shared" si="22"/>
        <v>27633.66</v>
      </c>
      <c r="G442" s="117"/>
      <c r="H442" s="147">
        <v>5025.1000000000004</v>
      </c>
      <c r="I442" s="147">
        <v>0</v>
      </c>
      <c r="J442" s="147">
        <v>20100.400000000001</v>
      </c>
      <c r="K442" s="147">
        <v>15590</v>
      </c>
      <c r="L442" s="104">
        <f t="shared" si="21"/>
        <v>40715.5</v>
      </c>
    </row>
    <row r="443" spans="1:12">
      <c r="A443" s="103" t="s">
        <v>2188</v>
      </c>
      <c r="B443" s="82" t="s">
        <v>1854</v>
      </c>
      <c r="C443" s="146">
        <v>11201.48</v>
      </c>
      <c r="D443" s="146">
        <v>11064.02</v>
      </c>
      <c r="E443" s="147">
        <v>985</v>
      </c>
      <c r="F443" s="146">
        <f t="shared" si="22"/>
        <v>23250.5</v>
      </c>
      <c r="G443" s="117"/>
      <c r="H443" s="147">
        <v>3733.8</v>
      </c>
      <c r="I443" s="147">
        <v>0</v>
      </c>
      <c r="J443" s="147">
        <v>14935.2</v>
      </c>
      <c r="K443" s="147">
        <v>15590</v>
      </c>
      <c r="L443" s="104">
        <f t="shared" si="21"/>
        <v>34259</v>
      </c>
    </row>
    <row r="444" spans="1:12">
      <c r="A444" s="103" t="s">
        <v>2189</v>
      </c>
      <c r="B444" s="82" t="s">
        <v>1856</v>
      </c>
      <c r="C444" s="146">
        <v>10396.790000000001</v>
      </c>
      <c r="D444" s="146">
        <v>8376.369999999999</v>
      </c>
      <c r="E444" s="147">
        <v>985</v>
      </c>
      <c r="F444" s="146">
        <f t="shared" si="22"/>
        <v>19758.16</v>
      </c>
      <c r="G444" s="117"/>
      <c r="H444" s="147">
        <v>3465.6</v>
      </c>
      <c r="I444" s="147">
        <v>0</v>
      </c>
      <c r="J444" s="147">
        <v>13862.4</v>
      </c>
      <c r="K444" s="147">
        <v>15590</v>
      </c>
      <c r="L444" s="104">
        <f t="shared" si="21"/>
        <v>32918</v>
      </c>
    </row>
    <row r="445" spans="1:12">
      <c r="A445" s="103" t="s">
        <v>2190</v>
      </c>
      <c r="B445" s="82" t="s">
        <v>1858</v>
      </c>
      <c r="C445" s="146">
        <v>13706.36</v>
      </c>
      <c r="D445" s="146">
        <v>14195.810000000001</v>
      </c>
      <c r="E445" s="147">
        <v>985</v>
      </c>
      <c r="F445" s="146">
        <f t="shared" si="22"/>
        <v>28887.170000000002</v>
      </c>
      <c r="G445" s="117"/>
      <c r="H445" s="147">
        <v>4568.8</v>
      </c>
      <c r="I445" s="147">
        <v>0</v>
      </c>
      <c r="J445" s="147">
        <v>18275.2</v>
      </c>
      <c r="K445" s="147">
        <v>15590</v>
      </c>
      <c r="L445" s="104">
        <f t="shared" si="21"/>
        <v>38434</v>
      </c>
    </row>
    <row r="446" spans="1:12">
      <c r="A446" s="103" t="s">
        <v>2191</v>
      </c>
      <c r="B446" s="82" t="s">
        <v>1860</v>
      </c>
      <c r="C446" s="146">
        <v>17431.64</v>
      </c>
      <c r="D446" s="146">
        <v>18208.55</v>
      </c>
      <c r="E446" s="147">
        <v>985</v>
      </c>
      <c r="F446" s="146">
        <f t="shared" si="22"/>
        <v>36625.19</v>
      </c>
      <c r="G446" s="117"/>
      <c r="H446" s="147">
        <v>5810.5</v>
      </c>
      <c r="I446" s="147">
        <v>0</v>
      </c>
      <c r="J446" s="147">
        <v>23242</v>
      </c>
      <c r="K446" s="147">
        <v>15590</v>
      </c>
      <c r="L446" s="104">
        <f t="shared" si="21"/>
        <v>44642.5</v>
      </c>
    </row>
    <row r="447" spans="1:12">
      <c r="A447" s="103" t="s">
        <v>2192</v>
      </c>
      <c r="B447" s="82" t="s">
        <v>1862</v>
      </c>
      <c r="C447" s="146">
        <v>18265.18</v>
      </c>
      <c r="D447" s="146">
        <v>18493.870000000003</v>
      </c>
      <c r="E447" s="147">
        <v>985</v>
      </c>
      <c r="F447" s="146">
        <f t="shared" si="22"/>
        <v>37744.050000000003</v>
      </c>
      <c r="G447" s="117"/>
      <c r="H447" s="147">
        <v>6088.4000000000005</v>
      </c>
      <c r="I447" s="147">
        <v>0</v>
      </c>
      <c r="J447" s="147">
        <v>24353.600000000002</v>
      </c>
      <c r="K447" s="147">
        <v>15590</v>
      </c>
      <c r="L447" s="104">
        <f t="shared" si="21"/>
        <v>46032</v>
      </c>
    </row>
    <row r="448" spans="1:12">
      <c r="A448" s="103" t="s">
        <v>2193</v>
      </c>
      <c r="B448" s="82" t="s">
        <v>1864</v>
      </c>
      <c r="C448" s="146">
        <v>18952.310000000001</v>
      </c>
      <c r="D448" s="146">
        <v>19416.11</v>
      </c>
      <c r="E448" s="147">
        <v>985</v>
      </c>
      <c r="F448" s="146">
        <f t="shared" si="22"/>
        <v>39353.42</v>
      </c>
      <c r="G448" s="117"/>
      <c r="H448" s="147">
        <v>6317.4</v>
      </c>
      <c r="I448" s="147">
        <v>0</v>
      </c>
      <c r="J448" s="147">
        <v>25269.599999999999</v>
      </c>
      <c r="K448" s="147">
        <v>15590</v>
      </c>
      <c r="L448" s="104">
        <f t="shared" si="21"/>
        <v>47177</v>
      </c>
    </row>
    <row r="449" spans="1:12">
      <c r="A449" s="103" t="s">
        <v>2194</v>
      </c>
      <c r="B449" s="82" t="s">
        <v>1866</v>
      </c>
      <c r="C449" s="146">
        <v>19210.919999999998</v>
      </c>
      <c r="D449" s="146">
        <v>20588.400000000001</v>
      </c>
      <c r="E449" s="147">
        <v>985</v>
      </c>
      <c r="F449" s="146">
        <f t="shared" si="22"/>
        <v>40784.32</v>
      </c>
      <c r="G449" s="117"/>
      <c r="H449" s="147">
        <v>6403.6</v>
      </c>
      <c r="I449" s="147">
        <v>0</v>
      </c>
      <c r="J449" s="147">
        <v>25614.400000000001</v>
      </c>
      <c r="K449" s="147">
        <v>15590</v>
      </c>
      <c r="L449" s="104">
        <f t="shared" si="21"/>
        <v>47608</v>
      </c>
    </row>
    <row r="450" spans="1:12">
      <c r="A450" s="103" t="s">
        <v>2195</v>
      </c>
      <c r="B450" s="82" t="s">
        <v>1868</v>
      </c>
      <c r="C450" s="146">
        <v>17431.64</v>
      </c>
      <c r="D450" s="146">
        <v>18208.55</v>
      </c>
      <c r="E450" s="147">
        <v>985</v>
      </c>
      <c r="F450" s="146">
        <f t="shared" si="22"/>
        <v>36625.19</v>
      </c>
      <c r="G450" s="117"/>
      <c r="H450" s="147">
        <v>5810.5</v>
      </c>
      <c r="I450" s="147">
        <v>0</v>
      </c>
      <c r="J450" s="147">
        <v>23242</v>
      </c>
      <c r="K450" s="147">
        <v>15590</v>
      </c>
      <c r="L450" s="104">
        <f t="shared" si="21"/>
        <v>44642.5</v>
      </c>
    </row>
    <row r="451" spans="1:12">
      <c r="A451" s="103" t="s">
        <v>2196</v>
      </c>
      <c r="B451" s="82" t="s">
        <v>1870</v>
      </c>
      <c r="C451" s="146">
        <v>18265.18</v>
      </c>
      <c r="D451" s="146">
        <v>18493.870000000003</v>
      </c>
      <c r="E451" s="147">
        <v>985</v>
      </c>
      <c r="F451" s="146">
        <f t="shared" si="22"/>
        <v>37744.050000000003</v>
      </c>
      <c r="G451" s="117"/>
      <c r="H451" s="147">
        <v>6088.4000000000005</v>
      </c>
      <c r="I451" s="147">
        <v>0</v>
      </c>
      <c r="J451" s="147">
        <v>24353.600000000002</v>
      </c>
      <c r="K451" s="147">
        <v>15590</v>
      </c>
      <c r="L451" s="104">
        <f t="shared" si="21"/>
        <v>46032</v>
      </c>
    </row>
    <row r="452" spans="1:12">
      <c r="A452" s="103" t="s">
        <v>2197</v>
      </c>
      <c r="B452" s="82" t="s">
        <v>1872</v>
      </c>
      <c r="C452" s="146">
        <v>11019.8</v>
      </c>
      <c r="D452" s="146">
        <v>7624.22</v>
      </c>
      <c r="E452" s="147">
        <v>985</v>
      </c>
      <c r="F452" s="146">
        <f t="shared" si="22"/>
        <v>19629.02</v>
      </c>
      <c r="G452" s="117"/>
      <c r="H452" s="147">
        <v>3673.2999999999997</v>
      </c>
      <c r="I452" s="147">
        <v>0</v>
      </c>
      <c r="J452" s="147">
        <v>14693.199999999999</v>
      </c>
      <c r="K452" s="147">
        <v>15590</v>
      </c>
      <c r="L452" s="104">
        <f t="shared" si="21"/>
        <v>33956.5</v>
      </c>
    </row>
    <row r="453" spans="1:12">
      <c r="A453" s="103" t="s">
        <v>2198</v>
      </c>
      <c r="B453" s="82" t="s">
        <v>1874</v>
      </c>
      <c r="C453" s="146">
        <v>10893.71</v>
      </c>
      <c r="D453" s="146">
        <v>6824.88</v>
      </c>
      <c r="E453" s="147">
        <v>985</v>
      </c>
      <c r="F453" s="146">
        <f t="shared" si="22"/>
        <v>18703.59</v>
      </c>
      <c r="G453" s="117"/>
      <c r="H453" s="147">
        <v>3631.2</v>
      </c>
      <c r="I453" s="147">
        <v>0</v>
      </c>
      <c r="J453" s="147">
        <v>14524.8</v>
      </c>
      <c r="K453" s="147">
        <v>15590</v>
      </c>
      <c r="L453" s="104">
        <f t="shared" si="21"/>
        <v>33746</v>
      </c>
    </row>
    <row r="454" spans="1:12">
      <c r="A454" s="103" t="s">
        <v>2199</v>
      </c>
      <c r="B454" s="82" t="s">
        <v>1876</v>
      </c>
      <c r="C454" s="146">
        <v>9377.2999999999993</v>
      </c>
      <c r="D454" s="146">
        <v>6134.68</v>
      </c>
      <c r="E454" s="147">
        <v>985</v>
      </c>
      <c r="F454" s="146">
        <f t="shared" si="22"/>
        <v>16496.98</v>
      </c>
      <c r="G454" s="117"/>
      <c r="H454" s="147">
        <v>3125.7999999999997</v>
      </c>
      <c r="I454" s="147">
        <v>0</v>
      </c>
      <c r="J454" s="147">
        <v>12503.199999999999</v>
      </c>
      <c r="K454" s="147">
        <v>15590</v>
      </c>
      <c r="L454" s="104">
        <f t="shared" si="21"/>
        <v>31219</v>
      </c>
    </row>
    <row r="455" spans="1:12">
      <c r="A455" s="103" t="s">
        <v>2200</v>
      </c>
      <c r="B455" s="82" t="s">
        <v>1878</v>
      </c>
      <c r="C455" s="146">
        <v>10893.71</v>
      </c>
      <c r="D455" s="146">
        <v>6824.88</v>
      </c>
      <c r="E455" s="147">
        <v>985</v>
      </c>
      <c r="F455" s="146">
        <f t="shared" si="22"/>
        <v>18703.59</v>
      </c>
      <c r="G455" s="117"/>
      <c r="H455" s="147">
        <v>3631.2</v>
      </c>
      <c r="I455" s="147">
        <v>0</v>
      </c>
      <c r="J455" s="147">
        <v>14524.8</v>
      </c>
      <c r="K455" s="147">
        <v>15590</v>
      </c>
      <c r="L455" s="104">
        <f t="shared" si="21"/>
        <v>33746</v>
      </c>
    </row>
    <row r="456" spans="1:12">
      <c r="A456" s="103" t="s">
        <v>2201</v>
      </c>
      <c r="B456" s="82" t="s">
        <v>1880</v>
      </c>
      <c r="C456" s="146">
        <v>10604.1</v>
      </c>
      <c r="D456" s="146">
        <v>7066.22</v>
      </c>
      <c r="E456" s="147">
        <v>985</v>
      </c>
      <c r="F456" s="146">
        <f t="shared" si="22"/>
        <v>18655.32</v>
      </c>
      <c r="G456" s="117"/>
      <c r="H456" s="147">
        <v>3534.7000000000003</v>
      </c>
      <c r="I456" s="147">
        <v>0</v>
      </c>
      <c r="J456" s="147">
        <v>14138.800000000001</v>
      </c>
      <c r="K456" s="147">
        <v>15590</v>
      </c>
      <c r="L456" s="104">
        <f t="shared" si="21"/>
        <v>33263.5</v>
      </c>
    </row>
    <row r="457" spans="1:12">
      <c r="A457" s="103" t="s">
        <v>2202</v>
      </c>
      <c r="B457" s="82" t="s">
        <v>1882</v>
      </c>
      <c r="C457" s="146">
        <v>8559.7999999999993</v>
      </c>
      <c r="D457" s="146">
        <v>5287.22</v>
      </c>
      <c r="E457" s="147">
        <v>985</v>
      </c>
      <c r="F457" s="146">
        <f t="shared" si="22"/>
        <v>14832.02</v>
      </c>
      <c r="G457" s="117"/>
      <c r="H457" s="147">
        <v>2853.2999999999997</v>
      </c>
      <c r="I457" s="147">
        <v>0</v>
      </c>
      <c r="J457" s="147">
        <v>11413.199999999999</v>
      </c>
      <c r="K457" s="147">
        <v>15590</v>
      </c>
      <c r="L457" s="104">
        <f t="shared" si="21"/>
        <v>29856.5</v>
      </c>
    </row>
    <row r="458" spans="1:12">
      <c r="A458" s="103" t="s">
        <v>2203</v>
      </c>
      <c r="B458" s="82" t="s">
        <v>1884</v>
      </c>
      <c r="C458" s="146">
        <v>9023.58</v>
      </c>
      <c r="D458" s="146">
        <v>5754.9400000000005</v>
      </c>
      <c r="E458" s="147">
        <v>985</v>
      </c>
      <c r="F458" s="146">
        <f t="shared" si="22"/>
        <v>15763.52</v>
      </c>
      <c r="G458" s="117"/>
      <c r="H458" s="147">
        <v>3007.9</v>
      </c>
      <c r="I458" s="147">
        <v>0</v>
      </c>
      <c r="J458" s="147">
        <v>12031.6</v>
      </c>
      <c r="K458" s="147">
        <v>15590</v>
      </c>
      <c r="L458" s="104">
        <f t="shared" si="21"/>
        <v>30629.5</v>
      </c>
    </row>
    <row r="459" spans="1:12">
      <c r="A459" s="103" t="s">
        <v>2204</v>
      </c>
      <c r="B459" s="82" t="s">
        <v>1886</v>
      </c>
      <c r="C459" s="146">
        <v>15637.4</v>
      </c>
      <c r="D459" s="146">
        <v>13927.58</v>
      </c>
      <c r="E459" s="147">
        <v>985</v>
      </c>
      <c r="F459" s="146">
        <f t="shared" si="22"/>
        <v>30549.98</v>
      </c>
      <c r="G459" s="117"/>
      <c r="H459" s="147">
        <v>5212.5</v>
      </c>
      <c r="I459" s="147">
        <v>0</v>
      </c>
      <c r="J459" s="147">
        <v>20850</v>
      </c>
      <c r="K459" s="147">
        <v>15590</v>
      </c>
      <c r="L459" s="104">
        <f t="shared" si="21"/>
        <v>41652.5</v>
      </c>
    </row>
    <row r="460" spans="1:12">
      <c r="A460" s="103" t="s">
        <v>2205</v>
      </c>
      <c r="B460" s="82" t="s">
        <v>1888</v>
      </c>
      <c r="C460" s="146">
        <v>16556.43</v>
      </c>
      <c r="D460" s="146">
        <v>14694.86</v>
      </c>
      <c r="E460" s="147">
        <v>985</v>
      </c>
      <c r="F460" s="146">
        <f t="shared" si="22"/>
        <v>32236.29</v>
      </c>
      <c r="G460" s="117"/>
      <c r="H460" s="147">
        <v>5518.8</v>
      </c>
      <c r="I460" s="147">
        <v>0</v>
      </c>
      <c r="J460" s="147">
        <v>22075.200000000001</v>
      </c>
      <c r="K460" s="147">
        <v>15590</v>
      </c>
      <c r="L460" s="104">
        <f t="shared" si="21"/>
        <v>43184</v>
      </c>
    </row>
    <row r="461" spans="1:12">
      <c r="A461" s="103" t="s">
        <v>2206</v>
      </c>
      <c r="B461" s="82" t="s">
        <v>1890</v>
      </c>
      <c r="C461" s="146">
        <v>17387.830000000002</v>
      </c>
      <c r="D461" s="146">
        <v>14797.45</v>
      </c>
      <c r="E461" s="147">
        <v>985</v>
      </c>
      <c r="F461" s="146">
        <f t="shared" si="22"/>
        <v>33170.28</v>
      </c>
      <c r="G461" s="117"/>
      <c r="H461" s="147">
        <v>5795.9000000000005</v>
      </c>
      <c r="I461" s="147">
        <v>0</v>
      </c>
      <c r="J461" s="147">
        <v>23183.600000000002</v>
      </c>
      <c r="K461" s="147">
        <v>15590</v>
      </c>
      <c r="L461" s="104">
        <f t="shared" si="21"/>
        <v>44569.5</v>
      </c>
    </row>
    <row r="462" spans="1:12">
      <c r="A462" s="103" t="s">
        <v>2207</v>
      </c>
      <c r="B462" s="82" t="s">
        <v>1892</v>
      </c>
      <c r="C462" s="146">
        <v>17882.61</v>
      </c>
      <c r="D462" s="146">
        <v>16877.02</v>
      </c>
      <c r="E462" s="147">
        <v>985</v>
      </c>
      <c r="F462" s="146">
        <f t="shared" si="22"/>
        <v>35744.630000000005</v>
      </c>
      <c r="G462" s="117"/>
      <c r="H462" s="147">
        <v>5960.9000000000005</v>
      </c>
      <c r="I462" s="147">
        <v>0</v>
      </c>
      <c r="J462" s="147">
        <v>23843.600000000002</v>
      </c>
      <c r="K462" s="147">
        <v>15590</v>
      </c>
      <c r="L462" s="104">
        <f t="shared" si="21"/>
        <v>45394.5</v>
      </c>
    </row>
    <row r="463" spans="1:12">
      <c r="A463" s="103" t="s">
        <v>2208</v>
      </c>
      <c r="B463" s="82" t="s">
        <v>1894</v>
      </c>
      <c r="C463" s="146">
        <v>15637.4</v>
      </c>
      <c r="D463" s="146">
        <v>13930.779999999999</v>
      </c>
      <c r="E463" s="147">
        <v>985</v>
      </c>
      <c r="F463" s="146">
        <f t="shared" si="22"/>
        <v>30553.18</v>
      </c>
      <c r="G463" s="117"/>
      <c r="H463" s="147">
        <v>5212.5</v>
      </c>
      <c r="I463" s="147">
        <v>0</v>
      </c>
      <c r="J463" s="147">
        <v>20850</v>
      </c>
      <c r="K463" s="147">
        <v>15590</v>
      </c>
      <c r="L463" s="104">
        <f t="shared" si="21"/>
        <v>41652.5</v>
      </c>
    </row>
    <row r="464" spans="1:12">
      <c r="A464" s="103" t="s">
        <v>2209</v>
      </c>
      <c r="B464" s="82" t="s">
        <v>1896</v>
      </c>
      <c r="C464" s="146">
        <v>14784.62</v>
      </c>
      <c r="D464" s="146">
        <v>11880.060000000001</v>
      </c>
      <c r="E464" s="147">
        <v>985</v>
      </c>
      <c r="F464" s="146">
        <f t="shared" si="22"/>
        <v>27649.68</v>
      </c>
      <c r="G464" s="117"/>
      <c r="H464" s="147">
        <v>4928.2</v>
      </c>
      <c r="I464" s="147">
        <v>0</v>
      </c>
      <c r="J464" s="147">
        <v>19712.8</v>
      </c>
      <c r="K464" s="147">
        <v>15590</v>
      </c>
      <c r="L464" s="104">
        <f t="shared" si="21"/>
        <v>40231</v>
      </c>
    </row>
    <row r="465" spans="1:12">
      <c r="A465" s="103" t="s">
        <v>2210</v>
      </c>
      <c r="B465" s="82" t="s">
        <v>1898</v>
      </c>
      <c r="C465" s="146">
        <v>14865.84</v>
      </c>
      <c r="D465" s="146">
        <v>13114.34</v>
      </c>
      <c r="E465" s="147">
        <v>985</v>
      </c>
      <c r="F465" s="146">
        <f t="shared" si="22"/>
        <v>28965.18</v>
      </c>
      <c r="G465" s="117"/>
      <c r="H465" s="147">
        <v>4955.2999999999993</v>
      </c>
      <c r="I465" s="147">
        <v>0</v>
      </c>
      <c r="J465" s="147">
        <v>19821.199999999997</v>
      </c>
      <c r="K465" s="147">
        <v>15590</v>
      </c>
      <c r="L465" s="104">
        <f t="shared" si="21"/>
        <v>40366.5</v>
      </c>
    </row>
    <row r="466" spans="1:12">
      <c r="A466" s="103" t="s">
        <v>2211</v>
      </c>
      <c r="B466" s="82" t="s">
        <v>1900</v>
      </c>
      <c r="C466" s="146">
        <v>15276.19</v>
      </c>
      <c r="D466" s="146">
        <v>13603.779999999999</v>
      </c>
      <c r="E466" s="147">
        <v>985</v>
      </c>
      <c r="F466" s="146">
        <f t="shared" si="22"/>
        <v>29864.97</v>
      </c>
      <c r="G466" s="117"/>
      <c r="H466" s="147">
        <v>5092.0999999999995</v>
      </c>
      <c r="I466" s="147">
        <v>0</v>
      </c>
      <c r="J466" s="147">
        <v>20368.399999999998</v>
      </c>
      <c r="K466" s="147">
        <v>15590</v>
      </c>
      <c r="L466" s="104">
        <f t="shared" si="21"/>
        <v>41050.5</v>
      </c>
    </row>
    <row r="467" spans="1:12">
      <c r="A467" s="103" t="s">
        <v>2212</v>
      </c>
      <c r="B467" s="82" t="s">
        <v>1902</v>
      </c>
      <c r="C467" s="146">
        <v>16336.28</v>
      </c>
      <c r="D467" s="146">
        <v>14553.779999999999</v>
      </c>
      <c r="E467" s="147">
        <v>985</v>
      </c>
      <c r="F467" s="146">
        <f t="shared" si="22"/>
        <v>31875.059999999998</v>
      </c>
      <c r="G467" s="117"/>
      <c r="H467" s="147">
        <v>5445.4</v>
      </c>
      <c r="I467" s="147">
        <v>0</v>
      </c>
      <c r="J467" s="147">
        <v>21781.599999999999</v>
      </c>
      <c r="K467" s="147">
        <v>15590</v>
      </c>
      <c r="L467" s="104">
        <f t="shared" si="21"/>
        <v>42817</v>
      </c>
    </row>
    <row r="468" spans="1:12">
      <c r="A468" s="103" t="s">
        <v>2213</v>
      </c>
      <c r="B468" s="82" t="s">
        <v>1904</v>
      </c>
      <c r="C468" s="146">
        <v>15637.4</v>
      </c>
      <c r="D468" s="146">
        <v>13930.779999999999</v>
      </c>
      <c r="E468" s="147">
        <v>985</v>
      </c>
      <c r="F468" s="146">
        <f t="shared" si="22"/>
        <v>30553.18</v>
      </c>
      <c r="G468" s="117"/>
      <c r="H468" s="147">
        <v>5212.5</v>
      </c>
      <c r="I468" s="147">
        <v>0</v>
      </c>
      <c r="J468" s="147">
        <v>20850</v>
      </c>
      <c r="K468" s="147">
        <v>15590</v>
      </c>
      <c r="L468" s="104">
        <f t="shared" si="21"/>
        <v>41652.5</v>
      </c>
    </row>
    <row r="469" spans="1:12">
      <c r="A469" s="103" t="s">
        <v>2214</v>
      </c>
      <c r="B469" s="82" t="s">
        <v>1906</v>
      </c>
      <c r="C469" s="146">
        <v>14943</v>
      </c>
      <c r="D469" s="146">
        <v>10986</v>
      </c>
      <c r="E469" s="147">
        <v>985</v>
      </c>
      <c r="F469" s="146">
        <f t="shared" si="22"/>
        <v>26914</v>
      </c>
      <c r="G469" s="117"/>
      <c r="H469" s="147">
        <v>4981</v>
      </c>
      <c r="I469" s="147">
        <v>0</v>
      </c>
      <c r="J469" s="147">
        <v>19924</v>
      </c>
      <c r="K469" s="147">
        <v>15590</v>
      </c>
      <c r="L469" s="104">
        <f t="shared" si="21"/>
        <v>40495</v>
      </c>
    </row>
    <row r="470" spans="1:12">
      <c r="A470" s="103" t="s">
        <v>2215</v>
      </c>
      <c r="B470" s="82" t="s">
        <v>1908</v>
      </c>
      <c r="C470" s="146">
        <v>15692.97</v>
      </c>
      <c r="D470" s="146">
        <v>11378.87</v>
      </c>
      <c r="E470" s="147">
        <v>985</v>
      </c>
      <c r="F470" s="146">
        <f t="shared" si="22"/>
        <v>28056.84</v>
      </c>
      <c r="G470" s="117"/>
      <c r="H470" s="147">
        <v>5231</v>
      </c>
      <c r="I470" s="147">
        <v>0</v>
      </c>
      <c r="J470" s="147">
        <v>20924</v>
      </c>
      <c r="K470" s="147">
        <v>15590</v>
      </c>
      <c r="L470" s="104">
        <f t="shared" si="21"/>
        <v>41745</v>
      </c>
    </row>
    <row r="471" spans="1:12">
      <c r="A471" s="103" t="s">
        <v>2216</v>
      </c>
      <c r="B471" s="82" t="s">
        <v>1910</v>
      </c>
      <c r="C471" s="146">
        <v>10373.27</v>
      </c>
      <c r="D471" s="146">
        <v>7133.89</v>
      </c>
      <c r="E471" s="147">
        <v>985</v>
      </c>
      <c r="F471" s="146">
        <f t="shared" si="22"/>
        <v>18492.16</v>
      </c>
      <c r="G471" s="117"/>
      <c r="H471" s="147">
        <v>3457.7999999999997</v>
      </c>
      <c r="I471" s="147">
        <v>0</v>
      </c>
      <c r="J471" s="147">
        <v>13831.199999999999</v>
      </c>
      <c r="K471" s="147">
        <v>15590</v>
      </c>
      <c r="L471" s="104">
        <f t="shared" si="21"/>
        <v>32879</v>
      </c>
    </row>
    <row r="472" spans="1:12">
      <c r="A472" s="103" t="s">
        <v>2217</v>
      </c>
      <c r="B472" s="82" t="s">
        <v>1912</v>
      </c>
      <c r="C472" s="146">
        <v>11436.58</v>
      </c>
      <c r="D472" s="146">
        <v>11869.27</v>
      </c>
      <c r="E472" s="147">
        <v>985</v>
      </c>
      <c r="F472" s="146">
        <f t="shared" si="22"/>
        <v>24290.85</v>
      </c>
      <c r="G472" s="117"/>
      <c r="H472" s="147">
        <v>3812.2000000000003</v>
      </c>
      <c r="I472" s="147">
        <v>0</v>
      </c>
      <c r="J472" s="147">
        <v>15248.800000000001</v>
      </c>
      <c r="K472" s="147">
        <v>15590</v>
      </c>
      <c r="L472" s="104">
        <f t="shared" si="21"/>
        <v>34651</v>
      </c>
    </row>
    <row r="473" spans="1:12">
      <c r="A473" s="103" t="s">
        <v>2218</v>
      </c>
      <c r="B473" s="82" t="s">
        <v>1914</v>
      </c>
      <c r="C473" s="146">
        <v>17952.07</v>
      </c>
      <c r="D473" s="146">
        <v>19143.599999999999</v>
      </c>
      <c r="E473" s="147">
        <v>985</v>
      </c>
      <c r="F473" s="146">
        <f t="shared" si="22"/>
        <v>38080.67</v>
      </c>
      <c r="G473" s="117"/>
      <c r="H473" s="147">
        <v>5984</v>
      </c>
      <c r="I473" s="147">
        <v>0</v>
      </c>
      <c r="J473" s="147">
        <v>23936</v>
      </c>
      <c r="K473" s="147">
        <v>15590</v>
      </c>
      <c r="L473" s="104">
        <f t="shared" si="21"/>
        <v>45510</v>
      </c>
    </row>
    <row r="474" spans="1:12">
      <c r="A474" s="103" t="s">
        <v>2219</v>
      </c>
      <c r="B474" s="82" t="s">
        <v>1916</v>
      </c>
      <c r="C474" s="146">
        <v>10373.27</v>
      </c>
      <c r="D474" s="146">
        <v>7133.89</v>
      </c>
      <c r="E474" s="147">
        <v>985</v>
      </c>
      <c r="F474" s="146">
        <f t="shared" si="22"/>
        <v>18492.16</v>
      </c>
      <c r="G474" s="117"/>
      <c r="H474" s="147">
        <v>3457.7999999999997</v>
      </c>
      <c r="I474" s="147">
        <v>0</v>
      </c>
      <c r="J474" s="147">
        <v>13831.199999999999</v>
      </c>
      <c r="K474" s="147">
        <v>15590</v>
      </c>
      <c r="L474" s="104">
        <f t="shared" si="21"/>
        <v>32879</v>
      </c>
    </row>
    <row r="475" spans="1:12">
      <c r="A475" s="103" t="s">
        <v>2220</v>
      </c>
      <c r="B475" s="82" t="s">
        <v>1918</v>
      </c>
      <c r="C475" s="146">
        <v>17387.830000000002</v>
      </c>
      <c r="D475" s="146">
        <v>15575.41</v>
      </c>
      <c r="E475" s="147">
        <v>985</v>
      </c>
      <c r="F475" s="146">
        <f t="shared" si="22"/>
        <v>33948.240000000005</v>
      </c>
      <c r="G475" s="117"/>
      <c r="H475" s="147">
        <v>5795.9000000000005</v>
      </c>
      <c r="I475" s="147">
        <v>0</v>
      </c>
      <c r="J475" s="147">
        <v>23183.600000000002</v>
      </c>
      <c r="K475" s="147">
        <v>15590</v>
      </c>
      <c r="L475" s="104">
        <f t="shared" si="21"/>
        <v>44569.5</v>
      </c>
    </row>
    <row r="476" spans="1:12">
      <c r="A476" s="103" t="s">
        <v>2221</v>
      </c>
      <c r="B476" s="82" t="s">
        <v>1920</v>
      </c>
      <c r="C476" s="146">
        <v>16766.95</v>
      </c>
      <c r="D476" s="146">
        <v>15961.2</v>
      </c>
      <c r="E476" s="147">
        <v>985</v>
      </c>
      <c r="F476" s="146">
        <f t="shared" si="22"/>
        <v>33713.15</v>
      </c>
      <c r="G476" s="117"/>
      <c r="H476" s="147">
        <v>5589</v>
      </c>
      <c r="I476" s="147">
        <v>0</v>
      </c>
      <c r="J476" s="147">
        <v>22356</v>
      </c>
      <c r="K476" s="147">
        <v>15590</v>
      </c>
      <c r="L476" s="104">
        <f t="shared" si="21"/>
        <v>43535</v>
      </c>
    </row>
    <row r="477" spans="1:12">
      <c r="A477" s="103" t="s">
        <v>2222</v>
      </c>
      <c r="B477" s="82" t="s">
        <v>1922</v>
      </c>
      <c r="C477" s="146">
        <v>9377.2999999999993</v>
      </c>
      <c r="D477" s="146">
        <v>6134.68</v>
      </c>
      <c r="E477" s="147">
        <v>985</v>
      </c>
      <c r="F477" s="146">
        <f t="shared" si="22"/>
        <v>16496.98</v>
      </c>
      <c r="G477" s="117"/>
      <c r="H477" s="147">
        <v>3125.7999999999997</v>
      </c>
      <c r="I477" s="147">
        <v>0</v>
      </c>
      <c r="J477" s="147">
        <v>12503.199999999999</v>
      </c>
      <c r="K477" s="147">
        <v>15590</v>
      </c>
      <c r="L477" s="104">
        <f t="shared" si="21"/>
        <v>31219</v>
      </c>
    </row>
    <row r="478" spans="1:12">
      <c r="A478" s="103" t="s">
        <v>2223</v>
      </c>
      <c r="B478" s="82" t="s">
        <v>1924</v>
      </c>
      <c r="C478" s="146">
        <v>10604.1</v>
      </c>
      <c r="D478" s="146">
        <v>7066.22</v>
      </c>
      <c r="E478" s="147">
        <v>985</v>
      </c>
      <c r="F478" s="146">
        <f t="shared" si="22"/>
        <v>18655.32</v>
      </c>
      <c r="G478" s="117"/>
      <c r="H478" s="147">
        <v>3534.7000000000003</v>
      </c>
      <c r="I478" s="147">
        <v>0</v>
      </c>
      <c r="J478" s="147">
        <v>14138.800000000001</v>
      </c>
      <c r="K478" s="147">
        <v>15590</v>
      </c>
      <c r="L478" s="104">
        <f t="shared" si="21"/>
        <v>33263.5</v>
      </c>
    </row>
    <row r="479" spans="1:12">
      <c r="A479" s="103" t="s">
        <v>2224</v>
      </c>
      <c r="B479" s="82" t="s">
        <v>1926</v>
      </c>
      <c r="C479" s="146">
        <v>8559.7999999999993</v>
      </c>
      <c r="D479" s="146">
        <v>5141.16</v>
      </c>
      <c r="E479" s="147">
        <v>985</v>
      </c>
      <c r="F479" s="146">
        <f t="shared" si="22"/>
        <v>14685.96</v>
      </c>
      <c r="G479" s="117"/>
      <c r="H479" s="147">
        <v>2853.2999999999997</v>
      </c>
      <c r="I479" s="147">
        <v>0</v>
      </c>
      <c r="J479" s="147">
        <v>11413.199999999999</v>
      </c>
      <c r="K479" s="147">
        <v>15590</v>
      </c>
      <c r="L479" s="104">
        <f t="shared" ref="L479:L542" si="23">SUM(H479:K479)</f>
        <v>29856.5</v>
      </c>
    </row>
    <row r="480" spans="1:12">
      <c r="A480" s="103" t="s">
        <v>2225</v>
      </c>
      <c r="B480" s="82" t="s">
        <v>1928</v>
      </c>
      <c r="C480" s="146">
        <v>8559.7999999999993</v>
      </c>
      <c r="D480" s="146">
        <v>5141.16</v>
      </c>
      <c r="E480" s="147">
        <v>985</v>
      </c>
      <c r="F480" s="146">
        <f t="shared" ref="F480:F543" si="24">SUM(C480:E480)</f>
        <v>14685.96</v>
      </c>
      <c r="G480" s="117"/>
      <c r="H480" s="147">
        <v>2853.2999999999997</v>
      </c>
      <c r="I480" s="147">
        <v>0</v>
      </c>
      <c r="J480" s="147">
        <v>11413.199999999999</v>
      </c>
      <c r="K480" s="147">
        <v>15590</v>
      </c>
      <c r="L480" s="104">
        <f t="shared" si="23"/>
        <v>29856.5</v>
      </c>
    </row>
    <row r="481" spans="1:12">
      <c r="A481" s="103" t="s">
        <v>2226</v>
      </c>
      <c r="B481" s="82" t="s">
        <v>1930</v>
      </c>
      <c r="C481" s="146">
        <v>17387.830000000002</v>
      </c>
      <c r="D481" s="146">
        <v>15575.41</v>
      </c>
      <c r="E481" s="147">
        <v>985</v>
      </c>
      <c r="F481" s="146">
        <f t="shared" si="24"/>
        <v>33948.240000000005</v>
      </c>
      <c r="G481" s="117"/>
      <c r="H481" s="147">
        <v>5795.9000000000005</v>
      </c>
      <c r="I481" s="147">
        <v>0</v>
      </c>
      <c r="J481" s="147">
        <v>23183.600000000002</v>
      </c>
      <c r="K481" s="147">
        <v>15590</v>
      </c>
      <c r="L481" s="104">
        <f t="shared" si="23"/>
        <v>44569.5</v>
      </c>
    </row>
    <row r="482" spans="1:12">
      <c r="A482" s="103" t="s">
        <v>2227</v>
      </c>
      <c r="B482" s="82" t="s">
        <v>1932</v>
      </c>
      <c r="C482" s="146">
        <v>10604.1</v>
      </c>
      <c r="D482" s="146">
        <v>7066.22</v>
      </c>
      <c r="E482" s="147">
        <v>985</v>
      </c>
      <c r="F482" s="146">
        <f t="shared" si="24"/>
        <v>18655.32</v>
      </c>
      <c r="G482" s="117"/>
      <c r="H482" s="147">
        <v>3534.7000000000003</v>
      </c>
      <c r="I482" s="147">
        <v>0</v>
      </c>
      <c r="J482" s="147">
        <v>14138.800000000001</v>
      </c>
      <c r="K482" s="147">
        <v>15590</v>
      </c>
      <c r="L482" s="104">
        <f t="shared" si="23"/>
        <v>33263.5</v>
      </c>
    </row>
    <row r="483" spans="1:12">
      <c r="A483" s="103" t="s">
        <v>2228</v>
      </c>
      <c r="B483" s="82" t="s">
        <v>1934</v>
      </c>
      <c r="C483" s="146">
        <v>17431.64</v>
      </c>
      <c r="D483" s="146">
        <v>18208.55</v>
      </c>
      <c r="E483" s="147">
        <v>985</v>
      </c>
      <c r="F483" s="146">
        <f t="shared" si="24"/>
        <v>36625.19</v>
      </c>
      <c r="G483" s="117"/>
      <c r="H483" s="147">
        <v>5810.5</v>
      </c>
      <c r="I483" s="147">
        <v>0</v>
      </c>
      <c r="J483" s="147">
        <v>23242</v>
      </c>
      <c r="K483" s="147">
        <v>15590</v>
      </c>
      <c r="L483" s="104">
        <f t="shared" si="23"/>
        <v>44642.5</v>
      </c>
    </row>
    <row r="484" spans="1:12">
      <c r="A484" s="103" t="s">
        <v>2229</v>
      </c>
      <c r="B484" s="82" t="s">
        <v>1936</v>
      </c>
      <c r="C484" s="146">
        <v>18265.18</v>
      </c>
      <c r="D484" s="146">
        <v>18493.870000000003</v>
      </c>
      <c r="E484" s="147">
        <v>985</v>
      </c>
      <c r="F484" s="146">
        <f t="shared" si="24"/>
        <v>37744.050000000003</v>
      </c>
      <c r="G484" s="117"/>
      <c r="H484" s="147">
        <v>6088.4000000000005</v>
      </c>
      <c r="I484" s="147">
        <v>0</v>
      </c>
      <c r="J484" s="147">
        <v>24353.600000000002</v>
      </c>
      <c r="K484" s="147">
        <v>15590</v>
      </c>
      <c r="L484" s="104">
        <f t="shared" si="23"/>
        <v>46032</v>
      </c>
    </row>
    <row r="485" spans="1:12">
      <c r="A485" s="103" t="s">
        <v>2230</v>
      </c>
      <c r="B485" s="82" t="s">
        <v>1938</v>
      </c>
      <c r="C485" s="146">
        <v>8537.36</v>
      </c>
      <c r="D485" s="146">
        <v>3973.83</v>
      </c>
      <c r="E485" s="147">
        <v>985</v>
      </c>
      <c r="F485" s="146">
        <f t="shared" si="24"/>
        <v>13496.19</v>
      </c>
      <c r="G485" s="117"/>
      <c r="H485" s="147">
        <v>2845.7999999999997</v>
      </c>
      <c r="I485" s="147">
        <v>0</v>
      </c>
      <c r="J485" s="147">
        <v>11383.199999999999</v>
      </c>
      <c r="K485" s="147">
        <v>15590</v>
      </c>
      <c r="L485" s="104">
        <f t="shared" si="23"/>
        <v>29819</v>
      </c>
    </row>
    <row r="486" spans="1:12">
      <c r="A486" s="103" t="s">
        <v>2231</v>
      </c>
      <c r="B486" s="82" t="s">
        <v>1940</v>
      </c>
      <c r="C486" s="146">
        <v>8537.36</v>
      </c>
      <c r="D486" s="146">
        <v>3973.83</v>
      </c>
      <c r="E486" s="147">
        <v>985</v>
      </c>
      <c r="F486" s="146">
        <f t="shared" si="24"/>
        <v>13496.19</v>
      </c>
      <c r="G486" s="117"/>
      <c r="H486" s="147">
        <v>2845.7999999999997</v>
      </c>
      <c r="I486" s="147">
        <v>0</v>
      </c>
      <c r="J486" s="147">
        <v>11383.199999999999</v>
      </c>
      <c r="K486" s="147">
        <v>15590</v>
      </c>
      <c r="L486" s="104">
        <f t="shared" si="23"/>
        <v>29819</v>
      </c>
    </row>
    <row r="487" spans="1:12">
      <c r="A487" s="103" t="s">
        <v>2232</v>
      </c>
      <c r="B487" s="82" t="s">
        <v>1942</v>
      </c>
      <c r="C487" s="146">
        <v>9023.58</v>
      </c>
      <c r="D487" s="146">
        <v>5754.9400000000005</v>
      </c>
      <c r="E487" s="147">
        <v>985</v>
      </c>
      <c r="F487" s="146">
        <f t="shared" si="24"/>
        <v>15763.52</v>
      </c>
      <c r="G487" s="117"/>
      <c r="H487" s="147">
        <v>3007.9</v>
      </c>
      <c r="I487" s="147">
        <v>0</v>
      </c>
      <c r="J487" s="147">
        <v>12031.6</v>
      </c>
      <c r="K487" s="147">
        <v>15590</v>
      </c>
      <c r="L487" s="104">
        <f t="shared" si="23"/>
        <v>30629.5</v>
      </c>
    </row>
    <row r="488" spans="1:12">
      <c r="A488" s="103" t="s">
        <v>2233</v>
      </c>
      <c r="B488" s="82" t="s">
        <v>1944</v>
      </c>
      <c r="C488" s="146">
        <v>8752</v>
      </c>
      <c r="D488" s="146">
        <v>6977</v>
      </c>
      <c r="E488" s="147">
        <v>985</v>
      </c>
      <c r="F488" s="146">
        <f t="shared" si="24"/>
        <v>16714</v>
      </c>
      <c r="G488" s="117"/>
      <c r="H488" s="147">
        <v>2917.3</v>
      </c>
      <c r="I488" s="147">
        <v>0</v>
      </c>
      <c r="J488" s="147">
        <v>11669.2</v>
      </c>
      <c r="K488" s="147">
        <v>15590</v>
      </c>
      <c r="L488" s="104">
        <f t="shared" si="23"/>
        <v>30176.5</v>
      </c>
    </row>
    <row r="489" spans="1:12">
      <c r="A489" s="103" t="s">
        <v>2234</v>
      </c>
      <c r="B489" s="82" t="s">
        <v>1946</v>
      </c>
      <c r="C489" s="146">
        <v>8652</v>
      </c>
      <c r="D489" s="146">
        <v>5945</v>
      </c>
      <c r="E489" s="147">
        <v>985</v>
      </c>
      <c r="F489" s="146">
        <f t="shared" si="24"/>
        <v>15582</v>
      </c>
      <c r="G489" s="117"/>
      <c r="H489" s="147">
        <v>2884</v>
      </c>
      <c r="I489" s="147">
        <v>0</v>
      </c>
      <c r="J489" s="147">
        <v>11536</v>
      </c>
      <c r="K489" s="147">
        <v>15590</v>
      </c>
      <c r="L489" s="104">
        <f t="shared" si="23"/>
        <v>30010</v>
      </c>
    </row>
    <row r="490" spans="1:12">
      <c r="A490" s="103" t="s">
        <v>2235</v>
      </c>
      <c r="B490" s="82" t="s">
        <v>1948</v>
      </c>
      <c r="C490" s="146">
        <v>8552</v>
      </c>
      <c r="D490" s="146">
        <v>5784</v>
      </c>
      <c r="E490" s="147">
        <v>985</v>
      </c>
      <c r="F490" s="146">
        <f t="shared" si="24"/>
        <v>15321</v>
      </c>
      <c r="G490" s="117"/>
      <c r="H490" s="147">
        <v>2850.7</v>
      </c>
      <c r="I490" s="147">
        <v>0</v>
      </c>
      <c r="J490" s="147">
        <v>11402.8</v>
      </c>
      <c r="K490" s="147">
        <v>15590</v>
      </c>
      <c r="L490" s="104">
        <f t="shared" si="23"/>
        <v>29843.5</v>
      </c>
    </row>
    <row r="491" spans="1:12">
      <c r="A491" s="103" t="s">
        <v>2236</v>
      </c>
      <c r="B491" s="82" t="s">
        <v>1950</v>
      </c>
      <c r="C491" s="146">
        <v>8452</v>
      </c>
      <c r="D491" s="146">
        <v>5506</v>
      </c>
      <c r="E491" s="147">
        <v>985</v>
      </c>
      <c r="F491" s="146">
        <f t="shared" si="24"/>
        <v>14943</v>
      </c>
      <c r="G491" s="117"/>
      <c r="H491" s="147">
        <v>2817.3</v>
      </c>
      <c r="I491" s="147">
        <v>0</v>
      </c>
      <c r="J491" s="147">
        <v>11269.2</v>
      </c>
      <c r="K491" s="147">
        <v>15590</v>
      </c>
      <c r="L491" s="104">
        <f t="shared" si="23"/>
        <v>29676.5</v>
      </c>
    </row>
    <row r="492" spans="1:12">
      <c r="A492" s="103" t="s">
        <v>2237</v>
      </c>
      <c r="B492" s="82" t="s">
        <v>1952</v>
      </c>
      <c r="C492" s="146">
        <v>8352</v>
      </c>
      <c r="D492" s="146">
        <v>4919</v>
      </c>
      <c r="E492" s="147">
        <v>985</v>
      </c>
      <c r="F492" s="146">
        <f t="shared" si="24"/>
        <v>14256</v>
      </c>
      <c r="G492" s="117"/>
      <c r="H492" s="147">
        <v>2784</v>
      </c>
      <c r="I492" s="147">
        <v>0</v>
      </c>
      <c r="J492" s="147">
        <v>11136</v>
      </c>
      <c r="K492" s="147">
        <v>15590</v>
      </c>
      <c r="L492" s="104">
        <f t="shared" si="23"/>
        <v>29510</v>
      </c>
    </row>
    <row r="493" spans="1:12">
      <c r="A493" s="103" t="s">
        <v>2238</v>
      </c>
      <c r="B493" s="82" t="s">
        <v>1954</v>
      </c>
      <c r="C493" s="146">
        <v>8252</v>
      </c>
      <c r="D493" s="146">
        <v>4455</v>
      </c>
      <c r="E493" s="147">
        <v>985</v>
      </c>
      <c r="F493" s="146">
        <f t="shared" si="24"/>
        <v>13692</v>
      </c>
      <c r="G493" s="117"/>
      <c r="H493" s="147">
        <v>2750.7</v>
      </c>
      <c r="I493" s="147">
        <v>0</v>
      </c>
      <c r="J493" s="147">
        <v>11002.8</v>
      </c>
      <c r="K493" s="147">
        <v>15590</v>
      </c>
      <c r="L493" s="104">
        <f t="shared" si="23"/>
        <v>29343.5</v>
      </c>
    </row>
    <row r="494" spans="1:12">
      <c r="A494" s="103" t="s">
        <v>2239</v>
      </c>
      <c r="B494" s="82" t="s">
        <v>1956</v>
      </c>
      <c r="C494" s="146">
        <v>8202</v>
      </c>
      <c r="D494" s="146">
        <v>4453</v>
      </c>
      <c r="E494" s="147">
        <v>985</v>
      </c>
      <c r="F494" s="146">
        <f t="shared" si="24"/>
        <v>13640</v>
      </c>
      <c r="G494" s="117"/>
      <c r="H494" s="147">
        <v>2734</v>
      </c>
      <c r="I494" s="147">
        <v>0</v>
      </c>
      <c r="J494" s="147">
        <v>10936</v>
      </c>
      <c r="K494" s="147">
        <v>15590</v>
      </c>
      <c r="L494" s="104">
        <f t="shared" si="23"/>
        <v>29260</v>
      </c>
    </row>
    <row r="495" spans="1:12">
      <c r="A495" s="103" t="s">
        <v>2240</v>
      </c>
      <c r="B495" s="82" t="s">
        <v>1958</v>
      </c>
      <c r="C495" s="146">
        <v>8152</v>
      </c>
      <c r="D495" s="146">
        <v>4452</v>
      </c>
      <c r="E495" s="147">
        <v>985</v>
      </c>
      <c r="F495" s="146">
        <f t="shared" si="24"/>
        <v>13589</v>
      </c>
      <c r="G495" s="117"/>
      <c r="H495" s="147">
        <v>2717.3</v>
      </c>
      <c r="I495" s="147">
        <v>0</v>
      </c>
      <c r="J495" s="147">
        <v>10869.2</v>
      </c>
      <c r="K495" s="147">
        <v>15590</v>
      </c>
      <c r="L495" s="104">
        <f t="shared" si="23"/>
        <v>29176.5</v>
      </c>
    </row>
    <row r="496" spans="1:12">
      <c r="A496" s="103" t="s">
        <v>2241</v>
      </c>
      <c r="B496" s="82" t="s">
        <v>1960</v>
      </c>
      <c r="C496" s="146">
        <v>11959.14</v>
      </c>
      <c r="D496" s="146">
        <v>15725.02</v>
      </c>
      <c r="E496" s="147">
        <v>985</v>
      </c>
      <c r="F496" s="146">
        <f t="shared" si="24"/>
        <v>28669.16</v>
      </c>
      <c r="G496" s="117"/>
      <c r="H496" s="147">
        <v>3986.3999999999996</v>
      </c>
      <c r="I496" s="147">
        <v>0</v>
      </c>
      <c r="J496" s="147">
        <v>15945.599999999999</v>
      </c>
      <c r="K496" s="147">
        <v>21360</v>
      </c>
      <c r="L496" s="104">
        <f t="shared" si="23"/>
        <v>41292</v>
      </c>
    </row>
    <row r="497" spans="1:12">
      <c r="A497" s="103" t="s">
        <v>2242</v>
      </c>
      <c r="B497" s="82" t="s">
        <v>1962</v>
      </c>
      <c r="C497" s="146">
        <v>10662.88</v>
      </c>
      <c r="D497" s="146">
        <v>14786.3</v>
      </c>
      <c r="E497" s="147">
        <v>985</v>
      </c>
      <c r="F497" s="146">
        <f t="shared" si="24"/>
        <v>26434.18</v>
      </c>
      <c r="G497" s="117"/>
      <c r="H497" s="147">
        <v>3554.3</v>
      </c>
      <c r="I497" s="147">
        <v>0</v>
      </c>
      <c r="J497" s="147">
        <v>14217.2</v>
      </c>
      <c r="K497" s="147">
        <v>21360</v>
      </c>
      <c r="L497" s="104">
        <f t="shared" si="23"/>
        <v>39131.5</v>
      </c>
    </row>
    <row r="498" spans="1:12">
      <c r="A498" s="103" t="s">
        <v>2243</v>
      </c>
      <c r="B498" s="82" t="s">
        <v>1964</v>
      </c>
      <c r="C498" s="146">
        <v>10629.75</v>
      </c>
      <c r="D498" s="146">
        <v>11285.76</v>
      </c>
      <c r="E498" s="147">
        <v>985</v>
      </c>
      <c r="F498" s="146">
        <f t="shared" si="24"/>
        <v>22900.510000000002</v>
      </c>
      <c r="G498" s="117"/>
      <c r="H498" s="147">
        <v>3543.2999999999997</v>
      </c>
      <c r="I498" s="147">
        <v>0</v>
      </c>
      <c r="J498" s="147">
        <v>14173.199999999999</v>
      </c>
      <c r="K498" s="147">
        <v>21360</v>
      </c>
      <c r="L498" s="104">
        <f t="shared" si="23"/>
        <v>39076.5</v>
      </c>
    </row>
    <row r="499" spans="1:12">
      <c r="A499" s="103" t="s">
        <v>2244</v>
      </c>
      <c r="B499" s="82" t="s">
        <v>1966</v>
      </c>
      <c r="C499" s="146">
        <v>9751.33</v>
      </c>
      <c r="D499" s="146">
        <v>9541.3700000000008</v>
      </c>
      <c r="E499" s="147">
        <v>985</v>
      </c>
      <c r="F499" s="146">
        <f t="shared" si="24"/>
        <v>20277.7</v>
      </c>
      <c r="G499" s="117"/>
      <c r="H499" s="147">
        <v>3250.4</v>
      </c>
      <c r="I499" s="147">
        <v>0</v>
      </c>
      <c r="J499" s="147">
        <v>13001.6</v>
      </c>
      <c r="K499" s="147">
        <v>21360</v>
      </c>
      <c r="L499" s="104">
        <f t="shared" si="23"/>
        <v>37612</v>
      </c>
    </row>
    <row r="500" spans="1:12">
      <c r="A500" s="103" t="s">
        <v>2245</v>
      </c>
      <c r="B500" s="82" t="s">
        <v>1968</v>
      </c>
      <c r="C500" s="146">
        <v>22299.29</v>
      </c>
      <c r="D500" s="146">
        <v>24526.33</v>
      </c>
      <c r="E500" s="147">
        <v>985</v>
      </c>
      <c r="F500" s="146">
        <f t="shared" si="24"/>
        <v>47810.62</v>
      </c>
      <c r="G500" s="117"/>
      <c r="H500" s="147">
        <v>7433.0999999999995</v>
      </c>
      <c r="I500" s="147">
        <v>0</v>
      </c>
      <c r="J500" s="147">
        <v>29732.399999999998</v>
      </c>
      <c r="K500" s="147">
        <v>21360</v>
      </c>
      <c r="L500" s="104">
        <f t="shared" si="23"/>
        <v>58525.5</v>
      </c>
    </row>
    <row r="501" spans="1:12">
      <c r="A501" s="103" t="s">
        <v>2246</v>
      </c>
      <c r="B501" s="82" t="s">
        <v>1970</v>
      </c>
      <c r="C501" s="146">
        <v>22733.16</v>
      </c>
      <c r="D501" s="146">
        <v>25717.87</v>
      </c>
      <c r="E501" s="147">
        <v>985</v>
      </c>
      <c r="F501" s="146">
        <f t="shared" si="24"/>
        <v>49436.03</v>
      </c>
      <c r="G501" s="117"/>
      <c r="H501" s="147">
        <v>7577.7</v>
      </c>
      <c r="I501" s="147">
        <v>0</v>
      </c>
      <c r="J501" s="147">
        <v>30310.799999999999</v>
      </c>
      <c r="K501" s="147">
        <v>21360</v>
      </c>
      <c r="L501" s="104">
        <f t="shared" si="23"/>
        <v>59248.5</v>
      </c>
    </row>
    <row r="502" spans="1:12">
      <c r="A502" s="103" t="s">
        <v>2247</v>
      </c>
      <c r="B502" s="82" t="s">
        <v>1972</v>
      </c>
      <c r="C502" s="146">
        <v>23915.08</v>
      </c>
      <c r="D502" s="146">
        <v>25104.46</v>
      </c>
      <c r="E502" s="147">
        <v>985</v>
      </c>
      <c r="F502" s="146">
        <f t="shared" si="24"/>
        <v>50004.54</v>
      </c>
      <c r="G502" s="117"/>
      <c r="H502" s="147">
        <v>7971.7</v>
      </c>
      <c r="I502" s="147">
        <v>0</v>
      </c>
      <c r="J502" s="147">
        <v>31886.799999999999</v>
      </c>
      <c r="K502" s="147">
        <v>21360</v>
      </c>
      <c r="L502" s="104">
        <f t="shared" si="23"/>
        <v>61218.5</v>
      </c>
    </row>
    <row r="503" spans="1:12">
      <c r="A503" s="103" t="s">
        <v>2248</v>
      </c>
      <c r="B503" s="82" t="s">
        <v>1974</v>
      </c>
      <c r="C503" s="146">
        <v>25108.75</v>
      </c>
      <c r="D503" s="146">
        <v>26422.09</v>
      </c>
      <c r="E503" s="147">
        <v>985</v>
      </c>
      <c r="F503" s="146">
        <f t="shared" si="24"/>
        <v>52515.839999999997</v>
      </c>
      <c r="G503" s="117"/>
      <c r="H503" s="147">
        <v>8369.6</v>
      </c>
      <c r="I503" s="147">
        <v>0</v>
      </c>
      <c r="J503" s="147">
        <v>33478.400000000001</v>
      </c>
      <c r="K503" s="147">
        <v>21360</v>
      </c>
      <c r="L503" s="104">
        <f t="shared" si="23"/>
        <v>63208</v>
      </c>
    </row>
    <row r="504" spans="1:12">
      <c r="A504" s="103" t="s">
        <v>2249</v>
      </c>
      <c r="B504" s="82" t="s">
        <v>1976</v>
      </c>
      <c r="C504" s="146">
        <v>25570.400000000001</v>
      </c>
      <c r="D504" s="146">
        <v>26788.629999999997</v>
      </c>
      <c r="E504" s="147">
        <v>985</v>
      </c>
      <c r="F504" s="146">
        <f t="shared" si="24"/>
        <v>53344.03</v>
      </c>
      <c r="G504" s="117"/>
      <c r="H504" s="147">
        <v>8523.5</v>
      </c>
      <c r="I504" s="147">
        <v>0</v>
      </c>
      <c r="J504" s="147">
        <v>34094</v>
      </c>
      <c r="K504" s="147">
        <v>21360</v>
      </c>
      <c r="L504" s="104">
        <f t="shared" si="23"/>
        <v>63977.5</v>
      </c>
    </row>
    <row r="505" spans="1:12">
      <c r="A505" s="103" t="s">
        <v>2250</v>
      </c>
      <c r="B505" s="82" t="s">
        <v>1978</v>
      </c>
      <c r="C505" s="146">
        <v>27832.71</v>
      </c>
      <c r="D505" s="146">
        <v>29307.43</v>
      </c>
      <c r="E505" s="147">
        <v>985</v>
      </c>
      <c r="F505" s="146">
        <f t="shared" si="24"/>
        <v>58125.14</v>
      </c>
      <c r="G505" s="117"/>
      <c r="H505" s="147">
        <v>9277.6</v>
      </c>
      <c r="I505" s="147">
        <v>0</v>
      </c>
      <c r="J505" s="147">
        <v>37110.400000000001</v>
      </c>
      <c r="K505" s="147">
        <v>21360</v>
      </c>
      <c r="L505" s="104">
        <f t="shared" si="23"/>
        <v>67748</v>
      </c>
    </row>
    <row r="506" spans="1:12">
      <c r="A506" s="103" t="s">
        <v>2251</v>
      </c>
      <c r="B506" s="82" t="s">
        <v>1980</v>
      </c>
      <c r="C506" s="146">
        <v>31560.12</v>
      </c>
      <c r="D506" s="146">
        <v>38700.76</v>
      </c>
      <c r="E506" s="147">
        <v>985</v>
      </c>
      <c r="F506" s="146">
        <f t="shared" si="24"/>
        <v>71245.88</v>
      </c>
      <c r="G506" s="117"/>
      <c r="H506" s="147">
        <v>10520</v>
      </c>
      <c r="I506" s="147">
        <v>0</v>
      </c>
      <c r="J506" s="147">
        <v>42080</v>
      </c>
      <c r="K506" s="147">
        <v>21360</v>
      </c>
      <c r="L506" s="104">
        <f t="shared" si="23"/>
        <v>73960</v>
      </c>
    </row>
    <row r="507" spans="1:12">
      <c r="A507" s="103" t="s">
        <v>2252</v>
      </c>
      <c r="B507" s="82" t="s">
        <v>1982</v>
      </c>
      <c r="C507" s="146">
        <v>31560.12</v>
      </c>
      <c r="D507" s="146">
        <v>38700.76</v>
      </c>
      <c r="E507" s="147">
        <v>985</v>
      </c>
      <c r="F507" s="146">
        <f t="shared" si="24"/>
        <v>71245.88</v>
      </c>
      <c r="G507" s="117"/>
      <c r="H507" s="147">
        <v>10520</v>
      </c>
      <c r="I507" s="147">
        <v>0</v>
      </c>
      <c r="J507" s="147">
        <v>42080</v>
      </c>
      <c r="K507" s="147">
        <v>21360</v>
      </c>
      <c r="L507" s="104">
        <f t="shared" si="23"/>
        <v>73960</v>
      </c>
    </row>
    <row r="508" spans="1:12">
      <c r="A508" s="103" t="s">
        <v>2253</v>
      </c>
      <c r="B508" s="82" t="s">
        <v>1984</v>
      </c>
      <c r="C508" s="146">
        <v>35411.49</v>
      </c>
      <c r="D508" s="146">
        <v>38380.18</v>
      </c>
      <c r="E508" s="147">
        <v>985</v>
      </c>
      <c r="F508" s="146">
        <f t="shared" si="24"/>
        <v>74776.67</v>
      </c>
      <c r="G508" s="117"/>
      <c r="H508" s="147">
        <v>11803.800000000001</v>
      </c>
      <c r="I508" s="147">
        <v>0</v>
      </c>
      <c r="J508" s="147">
        <v>47215.200000000004</v>
      </c>
      <c r="K508" s="147">
        <v>21360</v>
      </c>
      <c r="L508" s="104">
        <f t="shared" si="23"/>
        <v>80379</v>
      </c>
    </row>
    <row r="509" spans="1:12">
      <c r="A509" s="103" t="s">
        <v>2254</v>
      </c>
      <c r="B509" s="82" t="s">
        <v>1986</v>
      </c>
      <c r="C509" s="146">
        <v>22299.29</v>
      </c>
      <c r="D509" s="146">
        <v>24526.33</v>
      </c>
      <c r="E509" s="147">
        <v>985</v>
      </c>
      <c r="F509" s="146">
        <f t="shared" si="24"/>
        <v>47810.62</v>
      </c>
      <c r="G509" s="117"/>
      <c r="H509" s="147">
        <v>7433.0999999999995</v>
      </c>
      <c r="I509" s="147">
        <v>0</v>
      </c>
      <c r="J509" s="147">
        <v>29732.399999999998</v>
      </c>
      <c r="K509" s="147">
        <v>21360</v>
      </c>
      <c r="L509" s="104">
        <f t="shared" si="23"/>
        <v>58525.5</v>
      </c>
    </row>
    <row r="510" spans="1:12">
      <c r="A510" s="103" t="s">
        <v>2255</v>
      </c>
      <c r="B510" s="82" t="s">
        <v>1988</v>
      </c>
      <c r="C510" s="146">
        <v>27832.71</v>
      </c>
      <c r="D510" s="146">
        <v>29307.43</v>
      </c>
      <c r="E510" s="147">
        <v>985</v>
      </c>
      <c r="F510" s="146">
        <f t="shared" si="24"/>
        <v>58125.14</v>
      </c>
      <c r="G510" s="117"/>
      <c r="H510" s="147">
        <v>9277.6</v>
      </c>
      <c r="I510" s="147">
        <v>0</v>
      </c>
      <c r="J510" s="147">
        <v>37110.400000000001</v>
      </c>
      <c r="K510" s="147">
        <v>21360</v>
      </c>
      <c r="L510" s="104">
        <f t="shared" si="23"/>
        <v>67748</v>
      </c>
    </row>
    <row r="511" spans="1:12">
      <c r="A511" s="103" t="s">
        <v>2256</v>
      </c>
      <c r="B511" s="82" t="s">
        <v>1990</v>
      </c>
      <c r="C511" s="146">
        <v>25570.400000000001</v>
      </c>
      <c r="D511" s="146">
        <v>26788.629999999997</v>
      </c>
      <c r="E511" s="147">
        <v>985</v>
      </c>
      <c r="F511" s="146">
        <f t="shared" si="24"/>
        <v>53344.03</v>
      </c>
      <c r="G511" s="117"/>
      <c r="H511" s="147">
        <v>8523.5</v>
      </c>
      <c r="I511" s="147">
        <v>0</v>
      </c>
      <c r="J511" s="147">
        <v>34094</v>
      </c>
      <c r="K511" s="147">
        <v>21360</v>
      </c>
      <c r="L511" s="104">
        <f t="shared" si="23"/>
        <v>63977.5</v>
      </c>
    </row>
    <row r="512" spans="1:12">
      <c r="A512" s="103" t="s">
        <v>2257</v>
      </c>
      <c r="B512" s="82" t="s">
        <v>1992</v>
      </c>
      <c r="C512" s="146">
        <v>23915.08</v>
      </c>
      <c r="D512" s="146">
        <v>25104.46</v>
      </c>
      <c r="E512" s="147">
        <v>985</v>
      </c>
      <c r="F512" s="146">
        <f t="shared" si="24"/>
        <v>50004.54</v>
      </c>
      <c r="G512" s="117"/>
      <c r="H512" s="147">
        <v>7971.7</v>
      </c>
      <c r="I512" s="147">
        <v>0</v>
      </c>
      <c r="J512" s="147">
        <v>31886.799999999999</v>
      </c>
      <c r="K512" s="147">
        <v>21360</v>
      </c>
      <c r="L512" s="104">
        <f t="shared" si="23"/>
        <v>61218.5</v>
      </c>
    </row>
    <row r="513" spans="1:12">
      <c r="A513" s="103" t="s">
        <v>2258</v>
      </c>
      <c r="B513" s="82" t="s">
        <v>1994</v>
      </c>
      <c r="C513" s="146">
        <v>18204.259999999998</v>
      </c>
      <c r="D513" s="146">
        <v>19225.89</v>
      </c>
      <c r="E513" s="147">
        <v>985</v>
      </c>
      <c r="F513" s="146">
        <f t="shared" si="24"/>
        <v>38415.149999999994</v>
      </c>
      <c r="G513" s="117"/>
      <c r="H513" s="147">
        <v>6068.0999999999995</v>
      </c>
      <c r="I513" s="147">
        <v>0</v>
      </c>
      <c r="J513" s="147">
        <v>24272.399999999998</v>
      </c>
      <c r="K513" s="147">
        <v>21360</v>
      </c>
      <c r="L513" s="104">
        <f t="shared" si="23"/>
        <v>51700.5</v>
      </c>
    </row>
    <row r="514" spans="1:12">
      <c r="A514" s="103" t="s">
        <v>2259</v>
      </c>
      <c r="B514" s="82" t="s">
        <v>1996</v>
      </c>
      <c r="C514" s="146">
        <v>17704.14</v>
      </c>
      <c r="D514" s="146">
        <v>18718.28</v>
      </c>
      <c r="E514" s="147">
        <v>985</v>
      </c>
      <c r="F514" s="146">
        <f t="shared" si="24"/>
        <v>37407.42</v>
      </c>
      <c r="G514" s="117"/>
      <c r="H514" s="147">
        <v>5901.4</v>
      </c>
      <c r="I514" s="147">
        <v>0</v>
      </c>
      <c r="J514" s="147">
        <v>23605.599999999999</v>
      </c>
      <c r="K514" s="147">
        <v>21360</v>
      </c>
      <c r="L514" s="104">
        <f t="shared" si="23"/>
        <v>50867</v>
      </c>
    </row>
    <row r="515" spans="1:12">
      <c r="A515" s="103" t="s">
        <v>2260</v>
      </c>
      <c r="B515" s="82" t="s">
        <v>1998</v>
      </c>
      <c r="C515" s="146">
        <v>18933.080000000002</v>
      </c>
      <c r="D515" s="146">
        <v>19399.009999999998</v>
      </c>
      <c r="E515" s="147">
        <v>985</v>
      </c>
      <c r="F515" s="146">
        <f t="shared" si="24"/>
        <v>39317.089999999997</v>
      </c>
      <c r="G515" s="117"/>
      <c r="H515" s="147">
        <v>6311</v>
      </c>
      <c r="I515" s="147">
        <v>0</v>
      </c>
      <c r="J515" s="147">
        <v>25244</v>
      </c>
      <c r="K515" s="147">
        <v>21360</v>
      </c>
      <c r="L515" s="104">
        <f t="shared" si="23"/>
        <v>52915</v>
      </c>
    </row>
    <row r="516" spans="1:12">
      <c r="A516" s="103" t="s">
        <v>2261</v>
      </c>
      <c r="B516" s="82" t="s">
        <v>2000</v>
      </c>
      <c r="C516" s="146">
        <v>18739.66</v>
      </c>
      <c r="D516" s="146">
        <v>20975.25</v>
      </c>
      <c r="E516" s="147">
        <v>985</v>
      </c>
      <c r="F516" s="146">
        <f t="shared" si="24"/>
        <v>40699.910000000003</v>
      </c>
      <c r="G516" s="117"/>
      <c r="H516" s="147">
        <v>6246.5999999999995</v>
      </c>
      <c r="I516" s="147">
        <v>0</v>
      </c>
      <c r="J516" s="147">
        <v>24986.399999999998</v>
      </c>
      <c r="K516" s="147">
        <v>21360</v>
      </c>
      <c r="L516" s="104">
        <f t="shared" si="23"/>
        <v>52593</v>
      </c>
    </row>
    <row r="517" spans="1:12">
      <c r="A517" s="103" t="s">
        <v>2262</v>
      </c>
      <c r="B517" s="82" t="s">
        <v>2002</v>
      </c>
      <c r="C517" s="146">
        <v>17414.55</v>
      </c>
      <c r="D517" s="146">
        <v>15853.260000000002</v>
      </c>
      <c r="E517" s="147">
        <v>985</v>
      </c>
      <c r="F517" s="146">
        <f t="shared" si="24"/>
        <v>34252.81</v>
      </c>
      <c r="G517" s="117"/>
      <c r="H517" s="147">
        <v>5804.9</v>
      </c>
      <c r="I517" s="147">
        <v>0</v>
      </c>
      <c r="J517" s="147">
        <v>23219.599999999999</v>
      </c>
      <c r="K517" s="147">
        <v>21360</v>
      </c>
      <c r="L517" s="104">
        <f t="shared" si="23"/>
        <v>50384.5</v>
      </c>
    </row>
    <row r="518" spans="1:12">
      <c r="A518" s="103" t="s">
        <v>2263</v>
      </c>
      <c r="B518" s="82" t="s">
        <v>2004</v>
      </c>
      <c r="C518" s="146">
        <v>17704.14</v>
      </c>
      <c r="D518" s="146">
        <v>18714.010000000002</v>
      </c>
      <c r="E518" s="147">
        <v>985</v>
      </c>
      <c r="F518" s="146">
        <f t="shared" si="24"/>
        <v>37403.15</v>
      </c>
      <c r="G518" s="117"/>
      <c r="H518" s="147">
        <v>5901.4</v>
      </c>
      <c r="I518" s="147">
        <v>0</v>
      </c>
      <c r="J518" s="147">
        <v>23605.599999999999</v>
      </c>
      <c r="K518" s="147">
        <v>21360</v>
      </c>
      <c r="L518" s="104">
        <f t="shared" si="23"/>
        <v>50867</v>
      </c>
    </row>
    <row r="519" spans="1:12">
      <c r="A519" s="103" t="s">
        <v>2264</v>
      </c>
      <c r="B519" s="82" t="s">
        <v>2006</v>
      </c>
      <c r="C519" s="146">
        <v>18758.89</v>
      </c>
      <c r="D519" s="146">
        <v>20260.330000000002</v>
      </c>
      <c r="E519" s="147">
        <v>985</v>
      </c>
      <c r="F519" s="146">
        <f t="shared" si="24"/>
        <v>40004.22</v>
      </c>
      <c r="G519" s="117"/>
      <c r="H519" s="147">
        <v>6253</v>
      </c>
      <c r="I519" s="147">
        <v>0</v>
      </c>
      <c r="J519" s="147">
        <v>25012</v>
      </c>
      <c r="K519" s="147">
        <v>21360</v>
      </c>
      <c r="L519" s="104">
        <f t="shared" si="23"/>
        <v>52625</v>
      </c>
    </row>
    <row r="520" spans="1:12">
      <c r="A520" s="103" t="s">
        <v>2265</v>
      </c>
      <c r="B520" s="82" t="s">
        <v>2008</v>
      </c>
      <c r="C520" s="146">
        <v>19526.169999999998</v>
      </c>
      <c r="D520" s="146">
        <v>21217.82</v>
      </c>
      <c r="E520" s="147">
        <v>985</v>
      </c>
      <c r="F520" s="146">
        <f t="shared" si="24"/>
        <v>41728.99</v>
      </c>
      <c r="G520" s="117"/>
      <c r="H520" s="147">
        <v>6508.7</v>
      </c>
      <c r="I520" s="147">
        <v>0</v>
      </c>
      <c r="J520" s="147">
        <v>26034.799999999999</v>
      </c>
      <c r="K520" s="147">
        <v>21360</v>
      </c>
      <c r="L520" s="104">
        <f t="shared" si="23"/>
        <v>53903.5</v>
      </c>
    </row>
    <row r="521" spans="1:12">
      <c r="A521" s="103" t="s">
        <v>2266</v>
      </c>
      <c r="B521" s="82" t="s">
        <v>2010</v>
      </c>
      <c r="C521" s="146">
        <v>20173.759999999998</v>
      </c>
      <c r="D521" s="146">
        <v>21898.559999999998</v>
      </c>
      <c r="E521" s="147">
        <v>985</v>
      </c>
      <c r="F521" s="146">
        <f t="shared" si="24"/>
        <v>43057.319999999992</v>
      </c>
      <c r="G521" s="117"/>
      <c r="H521" s="147">
        <v>6724.6</v>
      </c>
      <c r="I521" s="147">
        <v>0</v>
      </c>
      <c r="J521" s="147">
        <v>26898.400000000001</v>
      </c>
      <c r="K521" s="147">
        <v>21360</v>
      </c>
      <c r="L521" s="104">
        <f t="shared" si="23"/>
        <v>54983</v>
      </c>
    </row>
    <row r="522" spans="1:12">
      <c r="A522" s="103" t="s">
        <v>2267</v>
      </c>
      <c r="B522" s="82" t="s">
        <v>2012</v>
      </c>
      <c r="C522" s="146">
        <v>21048.98</v>
      </c>
      <c r="D522" s="146">
        <v>22454.25</v>
      </c>
      <c r="E522" s="147">
        <v>985</v>
      </c>
      <c r="F522" s="146">
        <f t="shared" si="24"/>
        <v>44488.229999999996</v>
      </c>
      <c r="G522" s="117"/>
      <c r="H522" s="147">
        <v>7016.3</v>
      </c>
      <c r="I522" s="147">
        <v>0</v>
      </c>
      <c r="J522" s="147">
        <v>28065.200000000001</v>
      </c>
      <c r="K522" s="147">
        <v>21360</v>
      </c>
      <c r="L522" s="104">
        <f t="shared" si="23"/>
        <v>56441.5</v>
      </c>
    </row>
    <row r="523" spans="1:12">
      <c r="A523" s="103" t="s">
        <v>2268</v>
      </c>
      <c r="B523" s="82" t="s">
        <v>2014</v>
      </c>
      <c r="C523" s="146">
        <v>21941.29</v>
      </c>
      <c r="D523" s="146">
        <v>23273.89</v>
      </c>
      <c r="E523" s="147">
        <v>985</v>
      </c>
      <c r="F523" s="146">
        <f t="shared" si="24"/>
        <v>46200.18</v>
      </c>
      <c r="G523" s="117"/>
      <c r="H523" s="147">
        <v>7313.8</v>
      </c>
      <c r="I523" s="147">
        <v>0</v>
      </c>
      <c r="J523" s="147">
        <v>29255.200000000001</v>
      </c>
      <c r="K523" s="147">
        <v>21360</v>
      </c>
      <c r="L523" s="104">
        <f t="shared" si="23"/>
        <v>57929</v>
      </c>
    </row>
    <row r="524" spans="1:12">
      <c r="A524" s="103" t="s">
        <v>2269</v>
      </c>
      <c r="B524" s="82" t="s">
        <v>2016</v>
      </c>
      <c r="C524" s="146">
        <v>11137.36</v>
      </c>
      <c r="D524" s="146">
        <v>7718.0999999999995</v>
      </c>
      <c r="E524" s="147">
        <v>985</v>
      </c>
      <c r="F524" s="146">
        <f t="shared" si="24"/>
        <v>19840.46</v>
      </c>
      <c r="G524" s="117"/>
      <c r="H524" s="147">
        <v>3712.5</v>
      </c>
      <c r="I524" s="147">
        <v>0</v>
      </c>
      <c r="J524" s="147">
        <v>14850</v>
      </c>
      <c r="K524" s="147">
        <v>21360</v>
      </c>
      <c r="L524" s="104">
        <f t="shared" si="23"/>
        <v>39922.5</v>
      </c>
    </row>
    <row r="525" spans="1:12">
      <c r="A525" s="103" t="s">
        <v>2270</v>
      </c>
      <c r="B525" s="82" t="s">
        <v>2018</v>
      </c>
      <c r="C525" s="146">
        <v>16749.849999999999</v>
      </c>
      <c r="D525" s="146">
        <v>15946.23</v>
      </c>
      <c r="E525" s="147">
        <v>985</v>
      </c>
      <c r="F525" s="146">
        <f t="shared" si="24"/>
        <v>33681.08</v>
      </c>
      <c r="G525" s="117"/>
      <c r="H525" s="147">
        <v>5583.3</v>
      </c>
      <c r="I525" s="147">
        <v>0</v>
      </c>
      <c r="J525" s="147">
        <v>22333.200000000001</v>
      </c>
      <c r="K525" s="147">
        <v>21360</v>
      </c>
      <c r="L525" s="104">
        <f t="shared" si="23"/>
        <v>49276.5</v>
      </c>
    </row>
    <row r="526" spans="1:12">
      <c r="A526" s="103" t="s">
        <v>2271</v>
      </c>
      <c r="B526" s="82" t="s">
        <v>2020</v>
      </c>
      <c r="C526" s="146">
        <v>11137.36</v>
      </c>
      <c r="D526" s="146">
        <v>7718.0999999999995</v>
      </c>
      <c r="E526" s="147">
        <v>985</v>
      </c>
      <c r="F526" s="146">
        <f t="shared" si="24"/>
        <v>19840.46</v>
      </c>
      <c r="G526" s="117"/>
      <c r="H526" s="147">
        <v>3712.5</v>
      </c>
      <c r="I526" s="147">
        <v>0</v>
      </c>
      <c r="J526" s="147">
        <v>14850</v>
      </c>
      <c r="K526" s="147">
        <v>21360</v>
      </c>
      <c r="L526" s="104">
        <f t="shared" si="23"/>
        <v>39922.5</v>
      </c>
    </row>
    <row r="527" spans="1:12">
      <c r="A527" s="103" t="s">
        <v>2272</v>
      </c>
      <c r="B527" s="82" t="s">
        <v>2022</v>
      </c>
      <c r="C527" s="146">
        <v>14618.98</v>
      </c>
      <c r="D527" s="146">
        <v>8996.59</v>
      </c>
      <c r="E527" s="147">
        <v>985</v>
      </c>
      <c r="F527" s="146">
        <f t="shared" si="24"/>
        <v>24600.57</v>
      </c>
      <c r="G527" s="117"/>
      <c r="H527" s="147">
        <v>4873</v>
      </c>
      <c r="I527" s="147">
        <v>0</v>
      </c>
      <c r="J527" s="147">
        <v>19492</v>
      </c>
      <c r="K527" s="147">
        <v>21360</v>
      </c>
      <c r="L527" s="104">
        <f t="shared" si="23"/>
        <v>45725</v>
      </c>
    </row>
    <row r="528" spans="1:12">
      <c r="A528" s="103" t="s">
        <v>2273</v>
      </c>
      <c r="B528" s="82" t="s">
        <v>2024</v>
      </c>
      <c r="C528" s="146">
        <v>14938.51</v>
      </c>
      <c r="D528" s="146">
        <v>9027.59</v>
      </c>
      <c r="E528" s="147">
        <v>985</v>
      </c>
      <c r="F528" s="146">
        <f t="shared" si="24"/>
        <v>24951.1</v>
      </c>
      <c r="G528" s="117"/>
      <c r="H528" s="147">
        <v>4979.5</v>
      </c>
      <c r="I528" s="147">
        <v>0</v>
      </c>
      <c r="J528" s="147">
        <v>19918</v>
      </c>
      <c r="K528" s="147">
        <v>21360</v>
      </c>
      <c r="L528" s="104">
        <f t="shared" si="23"/>
        <v>46257.5</v>
      </c>
    </row>
    <row r="529" spans="1:12">
      <c r="A529" s="103" t="s">
        <v>2274</v>
      </c>
      <c r="B529" s="82" t="s">
        <v>2026</v>
      </c>
      <c r="C529" s="146">
        <v>11010.19</v>
      </c>
      <c r="D529" s="146">
        <v>7616.74</v>
      </c>
      <c r="E529" s="147">
        <v>985</v>
      </c>
      <c r="F529" s="146">
        <f t="shared" si="24"/>
        <v>19611.93</v>
      </c>
      <c r="G529" s="117"/>
      <c r="H529" s="147">
        <v>3670.1</v>
      </c>
      <c r="I529" s="147">
        <v>0</v>
      </c>
      <c r="J529" s="147">
        <v>14680.4</v>
      </c>
      <c r="K529" s="147">
        <v>21360</v>
      </c>
      <c r="L529" s="104">
        <f t="shared" si="23"/>
        <v>39710.5</v>
      </c>
    </row>
    <row r="530" spans="1:12">
      <c r="A530" s="103" t="s">
        <v>2275</v>
      </c>
      <c r="B530" s="82" t="s">
        <v>2028</v>
      </c>
      <c r="C530" s="146">
        <v>22733.16</v>
      </c>
      <c r="D530" s="146">
        <v>25621.68</v>
      </c>
      <c r="E530" s="147">
        <v>985</v>
      </c>
      <c r="F530" s="146">
        <f t="shared" si="24"/>
        <v>49339.839999999997</v>
      </c>
      <c r="G530" s="117"/>
      <c r="H530" s="147">
        <v>7577.7</v>
      </c>
      <c r="I530" s="147">
        <v>0</v>
      </c>
      <c r="J530" s="147">
        <v>30310.799999999999</v>
      </c>
      <c r="K530" s="147">
        <v>21360</v>
      </c>
      <c r="L530" s="104">
        <f t="shared" si="23"/>
        <v>59248.5</v>
      </c>
    </row>
    <row r="531" spans="1:12">
      <c r="A531" s="103" t="s">
        <v>2276</v>
      </c>
      <c r="B531" s="82" t="s">
        <v>2030</v>
      </c>
      <c r="C531" s="146">
        <v>20540.310000000001</v>
      </c>
      <c r="D531" s="146">
        <v>21446.52</v>
      </c>
      <c r="E531" s="147">
        <v>985</v>
      </c>
      <c r="F531" s="146">
        <f t="shared" si="24"/>
        <v>42971.83</v>
      </c>
      <c r="G531" s="117"/>
      <c r="H531" s="147">
        <v>6846.7999999999993</v>
      </c>
      <c r="I531" s="147">
        <v>0</v>
      </c>
      <c r="J531" s="147">
        <v>27387.199999999997</v>
      </c>
      <c r="K531" s="147">
        <v>21360</v>
      </c>
      <c r="L531" s="104">
        <f t="shared" si="23"/>
        <v>55594</v>
      </c>
    </row>
    <row r="532" spans="1:12">
      <c r="A532" s="103" t="s">
        <v>2277</v>
      </c>
      <c r="B532" s="82" t="s">
        <v>2032</v>
      </c>
      <c r="C532" s="146">
        <v>21170.81</v>
      </c>
      <c r="D532" s="146">
        <v>23583.79</v>
      </c>
      <c r="E532" s="147">
        <v>985</v>
      </c>
      <c r="F532" s="146">
        <f t="shared" si="24"/>
        <v>45739.600000000006</v>
      </c>
      <c r="G532" s="117"/>
      <c r="H532" s="147">
        <v>7056.9000000000005</v>
      </c>
      <c r="I532" s="147">
        <v>0</v>
      </c>
      <c r="J532" s="147">
        <v>28227.600000000002</v>
      </c>
      <c r="K532" s="147">
        <v>21360</v>
      </c>
      <c r="L532" s="104">
        <f t="shared" si="23"/>
        <v>56644.5</v>
      </c>
    </row>
    <row r="533" spans="1:12">
      <c r="A533" s="103" t="s">
        <v>2278</v>
      </c>
      <c r="B533" s="82" t="s">
        <v>2034</v>
      </c>
      <c r="C533" s="146">
        <v>22790.86</v>
      </c>
      <c r="D533" s="146">
        <v>24002.699999999997</v>
      </c>
      <c r="E533" s="147">
        <v>985</v>
      </c>
      <c r="F533" s="146">
        <f t="shared" si="24"/>
        <v>47778.559999999998</v>
      </c>
      <c r="G533" s="117"/>
      <c r="H533" s="147">
        <v>7597</v>
      </c>
      <c r="I533" s="147">
        <v>0</v>
      </c>
      <c r="J533" s="147">
        <v>30388</v>
      </c>
      <c r="K533" s="147">
        <v>21360</v>
      </c>
      <c r="L533" s="104">
        <f t="shared" si="23"/>
        <v>59345</v>
      </c>
    </row>
    <row r="534" spans="1:12">
      <c r="A534" s="103" t="s">
        <v>2279</v>
      </c>
      <c r="B534" s="82" t="s">
        <v>2036</v>
      </c>
      <c r="C534" s="146">
        <v>26363.33</v>
      </c>
      <c r="D534" s="146">
        <v>25139.739999999998</v>
      </c>
      <c r="E534" s="147">
        <v>985</v>
      </c>
      <c r="F534" s="146">
        <f t="shared" si="24"/>
        <v>52488.07</v>
      </c>
      <c r="G534" s="117"/>
      <c r="H534" s="147">
        <v>8787.7999999999993</v>
      </c>
      <c r="I534" s="147">
        <v>0</v>
      </c>
      <c r="J534" s="147">
        <v>35151.199999999997</v>
      </c>
      <c r="K534" s="147">
        <v>21360</v>
      </c>
      <c r="L534" s="104">
        <f t="shared" si="23"/>
        <v>65299</v>
      </c>
    </row>
    <row r="535" spans="1:12">
      <c r="A535" s="103" t="s">
        <v>2280</v>
      </c>
      <c r="B535" s="82" t="s">
        <v>2038</v>
      </c>
      <c r="C535" s="146">
        <v>17704.14</v>
      </c>
      <c r="D535" s="146">
        <v>18714.010000000002</v>
      </c>
      <c r="E535" s="147">
        <v>985</v>
      </c>
      <c r="F535" s="146">
        <f t="shared" si="24"/>
        <v>37403.15</v>
      </c>
      <c r="G535" s="117"/>
      <c r="H535" s="147">
        <v>5901.4</v>
      </c>
      <c r="I535" s="147">
        <v>0</v>
      </c>
      <c r="J535" s="147">
        <v>23605.599999999999</v>
      </c>
      <c r="K535" s="147">
        <v>21360</v>
      </c>
      <c r="L535" s="104">
        <f t="shared" si="23"/>
        <v>50867</v>
      </c>
    </row>
    <row r="536" spans="1:12">
      <c r="A536" s="103" t="s">
        <v>2281</v>
      </c>
      <c r="B536" s="82" t="s">
        <v>2040</v>
      </c>
      <c r="C536" s="146">
        <v>18818.740000000002</v>
      </c>
      <c r="D536" s="146">
        <v>21100.28</v>
      </c>
      <c r="E536" s="147">
        <v>985</v>
      </c>
      <c r="F536" s="146">
        <f t="shared" si="24"/>
        <v>40904.020000000004</v>
      </c>
      <c r="G536" s="117"/>
      <c r="H536" s="147">
        <v>6272.9</v>
      </c>
      <c r="I536" s="147">
        <v>0</v>
      </c>
      <c r="J536" s="147">
        <v>25091.599999999999</v>
      </c>
      <c r="K536" s="147">
        <v>21360</v>
      </c>
      <c r="L536" s="104">
        <f t="shared" si="23"/>
        <v>52724.5</v>
      </c>
    </row>
    <row r="537" spans="1:12">
      <c r="A537" s="103" t="s">
        <v>2282</v>
      </c>
      <c r="B537" s="82" t="s">
        <v>2042</v>
      </c>
      <c r="C537" s="146">
        <v>20649.310000000001</v>
      </c>
      <c r="D537" s="146">
        <v>23484.41</v>
      </c>
      <c r="E537" s="147">
        <v>985</v>
      </c>
      <c r="F537" s="146">
        <f t="shared" si="24"/>
        <v>45118.720000000001</v>
      </c>
      <c r="G537" s="117"/>
      <c r="H537" s="147">
        <v>6883.0999999999995</v>
      </c>
      <c r="I537" s="147">
        <v>0</v>
      </c>
      <c r="J537" s="147">
        <v>27532.399999999998</v>
      </c>
      <c r="K537" s="147">
        <v>21360</v>
      </c>
      <c r="L537" s="104">
        <f t="shared" si="23"/>
        <v>55775.5</v>
      </c>
    </row>
    <row r="538" spans="1:12">
      <c r="A538" s="103" t="s">
        <v>2283</v>
      </c>
      <c r="B538" s="82" t="s">
        <v>2044</v>
      </c>
      <c r="C538" s="146">
        <v>10072.99</v>
      </c>
      <c r="D538" s="146">
        <v>6592.7800000000007</v>
      </c>
      <c r="E538" s="147">
        <v>985</v>
      </c>
      <c r="F538" s="146">
        <f t="shared" si="24"/>
        <v>17650.77</v>
      </c>
      <c r="G538" s="117"/>
      <c r="H538" s="147">
        <v>3357.7</v>
      </c>
      <c r="I538" s="147">
        <v>0</v>
      </c>
      <c r="J538" s="147">
        <v>13430.8</v>
      </c>
      <c r="K538" s="147">
        <v>21360</v>
      </c>
      <c r="L538" s="104">
        <f t="shared" si="23"/>
        <v>38148.5</v>
      </c>
    </row>
    <row r="539" spans="1:12">
      <c r="A539" s="103" t="s">
        <v>2284</v>
      </c>
      <c r="B539" s="82" t="s">
        <v>2046</v>
      </c>
      <c r="C539" s="146">
        <v>10366.86</v>
      </c>
      <c r="D539" s="146">
        <v>6791.2099999999991</v>
      </c>
      <c r="E539" s="147">
        <v>985</v>
      </c>
      <c r="F539" s="146">
        <f t="shared" si="24"/>
        <v>18143.07</v>
      </c>
      <c r="G539" s="117"/>
      <c r="H539" s="147">
        <v>3455.6</v>
      </c>
      <c r="I539" s="147">
        <v>0</v>
      </c>
      <c r="J539" s="147">
        <v>13822.4</v>
      </c>
      <c r="K539" s="147">
        <v>21360</v>
      </c>
      <c r="L539" s="104">
        <f t="shared" si="23"/>
        <v>38638</v>
      </c>
    </row>
    <row r="540" spans="1:12">
      <c r="A540" s="103" t="s">
        <v>2285</v>
      </c>
      <c r="B540" s="82" t="s">
        <v>2048</v>
      </c>
      <c r="C540" s="146">
        <v>10923.63</v>
      </c>
      <c r="D540" s="146">
        <v>7206.5700000000006</v>
      </c>
      <c r="E540" s="147">
        <v>985</v>
      </c>
      <c r="F540" s="146">
        <f t="shared" si="24"/>
        <v>19115.2</v>
      </c>
      <c r="G540" s="117"/>
      <c r="H540" s="147">
        <v>3641.2</v>
      </c>
      <c r="I540" s="147">
        <v>0</v>
      </c>
      <c r="J540" s="147">
        <v>14564.8</v>
      </c>
      <c r="K540" s="147">
        <v>21360</v>
      </c>
      <c r="L540" s="104">
        <f t="shared" si="23"/>
        <v>39566</v>
      </c>
    </row>
    <row r="541" spans="1:12">
      <c r="A541" s="103" t="s">
        <v>2286</v>
      </c>
      <c r="B541" s="82" t="s">
        <v>2050</v>
      </c>
      <c r="C541" s="146">
        <v>13323.79</v>
      </c>
      <c r="D541" s="146">
        <v>10192.57</v>
      </c>
      <c r="E541" s="147">
        <v>985</v>
      </c>
      <c r="F541" s="146">
        <f t="shared" si="24"/>
        <v>24501.360000000001</v>
      </c>
      <c r="G541" s="117"/>
      <c r="H541" s="147">
        <v>4441.3</v>
      </c>
      <c r="I541" s="147">
        <v>0</v>
      </c>
      <c r="J541" s="147">
        <v>17765.2</v>
      </c>
      <c r="K541" s="147">
        <v>21360</v>
      </c>
      <c r="L541" s="104">
        <f t="shared" si="23"/>
        <v>43566.5</v>
      </c>
    </row>
    <row r="542" spans="1:12">
      <c r="A542" s="103" t="s">
        <v>2287</v>
      </c>
      <c r="B542" s="82" t="s">
        <v>2052</v>
      </c>
      <c r="C542" s="146">
        <v>17897.57</v>
      </c>
      <c r="D542" s="146">
        <v>19187.41</v>
      </c>
      <c r="E542" s="147">
        <v>985</v>
      </c>
      <c r="F542" s="146">
        <f t="shared" si="24"/>
        <v>38069.979999999996</v>
      </c>
      <c r="G542" s="117"/>
      <c r="H542" s="147">
        <v>5965.9000000000005</v>
      </c>
      <c r="I542" s="147">
        <v>0</v>
      </c>
      <c r="J542" s="147">
        <v>23863.600000000002</v>
      </c>
      <c r="K542" s="147">
        <v>21360</v>
      </c>
      <c r="L542" s="104">
        <f t="shared" si="23"/>
        <v>51189.5</v>
      </c>
    </row>
    <row r="543" spans="1:12">
      <c r="A543" s="103" t="s">
        <v>2288</v>
      </c>
      <c r="B543" s="82" t="s">
        <v>2054</v>
      </c>
      <c r="C543" s="146">
        <v>15515.57</v>
      </c>
      <c r="D543" s="146">
        <v>11672.74</v>
      </c>
      <c r="E543" s="147">
        <v>985</v>
      </c>
      <c r="F543" s="146">
        <f t="shared" si="24"/>
        <v>28173.309999999998</v>
      </c>
      <c r="G543" s="117"/>
      <c r="H543" s="147">
        <v>5171.9000000000005</v>
      </c>
      <c r="I543" s="147">
        <v>0</v>
      </c>
      <c r="J543" s="147">
        <v>20687.600000000002</v>
      </c>
      <c r="K543" s="147">
        <v>21360</v>
      </c>
      <c r="L543" s="104">
        <f t="shared" ref="L543:L606" si="25">SUM(H543:K543)</f>
        <v>47219.5</v>
      </c>
    </row>
    <row r="544" spans="1:12">
      <c r="A544" s="103" t="s">
        <v>2289</v>
      </c>
      <c r="B544" s="82" t="s">
        <v>2056</v>
      </c>
      <c r="C544" s="146">
        <v>9016.11</v>
      </c>
      <c r="D544" s="146">
        <v>5653.43</v>
      </c>
      <c r="E544" s="147">
        <v>985</v>
      </c>
      <c r="F544" s="146">
        <f t="shared" ref="F544:F607" si="26">SUM(C544:E544)</f>
        <v>15654.54</v>
      </c>
      <c r="G544" s="117"/>
      <c r="H544" s="147">
        <v>3005.4</v>
      </c>
      <c r="I544" s="147">
        <v>0</v>
      </c>
      <c r="J544" s="147">
        <v>12021.6</v>
      </c>
      <c r="K544" s="147">
        <v>21360</v>
      </c>
      <c r="L544" s="104">
        <f t="shared" si="25"/>
        <v>36387</v>
      </c>
    </row>
    <row r="545" spans="1:12">
      <c r="A545" s="103" t="s">
        <v>2290</v>
      </c>
      <c r="B545" s="82" t="s">
        <v>2058</v>
      </c>
      <c r="C545" s="146">
        <v>11010.19</v>
      </c>
      <c r="D545" s="146">
        <v>7616.75</v>
      </c>
      <c r="E545" s="147">
        <v>985</v>
      </c>
      <c r="F545" s="146">
        <f t="shared" si="26"/>
        <v>19611.940000000002</v>
      </c>
      <c r="G545" s="117"/>
      <c r="H545" s="147">
        <v>3670.1</v>
      </c>
      <c r="I545" s="147">
        <v>0</v>
      </c>
      <c r="J545" s="147">
        <v>14680.4</v>
      </c>
      <c r="K545" s="147">
        <v>21360</v>
      </c>
      <c r="L545" s="104">
        <f t="shared" si="25"/>
        <v>39710.5</v>
      </c>
    </row>
    <row r="546" spans="1:12">
      <c r="A546" s="103" t="s">
        <v>2291</v>
      </c>
      <c r="B546" s="82" t="s">
        <v>2060</v>
      </c>
      <c r="C546" s="146">
        <v>11134.15</v>
      </c>
      <c r="D546" s="146">
        <v>10663.46</v>
      </c>
      <c r="E546" s="147">
        <v>985</v>
      </c>
      <c r="F546" s="146">
        <f t="shared" si="26"/>
        <v>22782.61</v>
      </c>
      <c r="G546" s="117"/>
      <c r="H546" s="147">
        <v>3711.3999999999996</v>
      </c>
      <c r="I546" s="147">
        <v>0</v>
      </c>
      <c r="J546" s="147">
        <v>14845.599999999999</v>
      </c>
      <c r="K546" s="147">
        <v>21360</v>
      </c>
      <c r="L546" s="104">
        <f t="shared" si="25"/>
        <v>39917</v>
      </c>
    </row>
    <row r="547" spans="1:12">
      <c r="A547" s="103" t="s">
        <v>2292</v>
      </c>
      <c r="B547" s="82" t="s">
        <v>2062</v>
      </c>
      <c r="C547" s="146">
        <v>13323.79</v>
      </c>
      <c r="D547" s="146">
        <v>10192.57</v>
      </c>
      <c r="E547" s="147">
        <v>985</v>
      </c>
      <c r="F547" s="146">
        <f t="shared" si="26"/>
        <v>24501.360000000001</v>
      </c>
      <c r="G547" s="117"/>
      <c r="H547" s="147">
        <v>4441.3</v>
      </c>
      <c r="I547" s="147">
        <v>0</v>
      </c>
      <c r="J547" s="147">
        <v>17765.2</v>
      </c>
      <c r="K547" s="147">
        <v>21360</v>
      </c>
      <c r="L547" s="104">
        <f t="shared" si="25"/>
        <v>43566.5</v>
      </c>
    </row>
    <row r="548" spans="1:12">
      <c r="A548" s="103" t="s">
        <v>2293</v>
      </c>
      <c r="B548" s="82" t="s">
        <v>2064</v>
      </c>
      <c r="C548" s="146">
        <v>15061.4</v>
      </c>
      <c r="D548" s="146">
        <v>11562.69</v>
      </c>
      <c r="E548" s="147">
        <v>985</v>
      </c>
      <c r="F548" s="146">
        <f t="shared" si="26"/>
        <v>27609.09</v>
      </c>
      <c r="G548" s="117"/>
      <c r="H548" s="147">
        <v>5020.5</v>
      </c>
      <c r="I548" s="147">
        <v>0</v>
      </c>
      <c r="J548" s="147">
        <v>20082</v>
      </c>
      <c r="K548" s="147">
        <v>21360</v>
      </c>
      <c r="L548" s="104">
        <f t="shared" si="25"/>
        <v>46462.5</v>
      </c>
    </row>
    <row r="549" spans="1:12">
      <c r="A549" s="103" t="s">
        <v>2294</v>
      </c>
      <c r="B549" s="82" t="s">
        <v>2066</v>
      </c>
      <c r="C549" s="146">
        <v>15515.57</v>
      </c>
      <c r="D549" s="146">
        <v>11674.88</v>
      </c>
      <c r="E549" s="147">
        <v>985</v>
      </c>
      <c r="F549" s="146">
        <f t="shared" si="26"/>
        <v>28175.449999999997</v>
      </c>
      <c r="G549" s="117"/>
      <c r="H549" s="147">
        <v>5171.9000000000005</v>
      </c>
      <c r="I549" s="147">
        <v>0</v>
      </c>
      <c r="J549" s="147">
        <v>20687.600000000002</v>
      </c>
      <c r="K549" s="147">
        <v>21360</v>
      </c>
      <c r="L549" s="104">
        <f t="shared" si="25"/>
        <v>47219.5</v>
      </c>
    </row>
    <row r="550" spans="1:12">
      <c r="A550" s="103" t="s">
        <v>2295</v>
      </c>
      <c r="B550" s="82" t="s">
        <v>2068</v>
      </c>
      <c r="C550" s="146">
        <v>17296.990000000002</v>
      </c>
      <c r="D550" s="146">
        <v>18655.23</v>
      </c>
      <c r="E550" s="147">
        <v>985</v>
      </c>
      <c r="F550" s="146">
        <f t="shared" si="26"/>
        <v>36937.22</v>
      </c>
      <c r="G550" s="117"/>
      <c r="H550" s="147">
        <v>5765.7000000000007</v>
      </c>
      <c r="I550" s="147">
        <v>0</v>
      </c>
      <c r="J550" s="147">
        <v>23062.800000000003</v>
      </c>
      <c r="K550" s="147">
        <v>21360</v>
      </c>
      <c r="L550" s="104">
        <f t="shared" si="25"/>
        <v>50188.5</v>
      </c>
    </row>
    <row r="551" spans="1:12">
      <c r="A551" s="103" t="s">
        <v>2296</v>
      </c>
      <c r="B551" s="82" t="s">
        <v>2070</v>
      </c>
      <c r="C551" s="146">
        <v>17609.03</v>
      </c>
      <c r="D551" s="146">
        <v>18500.28</v>
      </c>
      <c r="E551" s="147">
        <v>985</v>
      </c>
      <c r="F551" s="146">
        <f t="shared" si="26"/>
        <v>37094.31</v>
      </c>
      <c r="G551" s="117"/>
      <c r="H551" s="147">
        <v>5869.7000000000007</v>
      </c>
      <c r="I551" s="147">
        <v>0</v>
      </c>
      <c r="J551" s="147">
        <v>23478.800000000003</v>
      </c>
      <c r="K551" s="147">
        <v>21360</v>
      </c>
      <c r="L551" s="104">
        <f t="shared" si="25"/>
        <v>50708.5</v>
      </c>
    </row>
    <row r="552" spans="1:12">
      <c r="A552" s="103" t="s">
        <v>2297</v>
      </c>
      <c r="B552" s="82" t="s">
        <v>2072</v>
      </c>
      <c r="C552" s="146">
        <v>18204.259999999998</v>
      </c>
      <c r="D552" s="146">
        <v>19225.89</v>
      </c>
      <c r="E552" s="147">
        <v>985</v>
      </c>
      <c r="F552" s="146">
        <f t="shared" si="26"/>
        <v>38415.149999999994</v>
      </c>
      <c r="G552" s="117"/>
      <c r="H552" s="147">
        <v>6068.0999999999995</v>
      </c>
      <c r="I552" s="147">
        <v>0</v>
      </c>
      <c r="J552" s="147">
        <v>24272.399999999998</v>
      </c>
      <c r="K552" s="147">
        <v>21360</v>
      </c>
      <c r="L552" s="104">
        <f t="shared" si="25"/>
        <v>51700.5</v>
      </c>
    </row>
    <row r="553" spans="1:12">
      <c r="A553" s="103" t="s">
        <v>2298</v>
      </c>
      <c r="B553" s="82" t="s">
        <v>2074</v>
      </c>
      <c r="C553" s="146">
        <v>18739.66</v>
      </c>
      <c r="D553" s="146">
        <v>20976.32</v>
      </c>
      <c r="E553" s="147">
        <v>985</v>
      </c>
      <c r="F553" s="146">
        <f t="shared" si="26"/>
        <v>40700.979999999996</v>
      </c>
      <c r="G553" s="117"/>
      <c r="H553" s="147">
        <v>6246.5999999999995</v>
      </c>
      <c r="I553" s="147">
        <v>0</v>
      </c>
      <c r="J553" s="147">
        <v>24986.399999999998</v>
      </c>
      <c r="K553" s="147">
        <v>21360</v>
      </c>
      <c r="L553" s="104">
        <f t="shared" si="25"/>
        <v>52593</v>
      </c>
    </row>
    <row r="554" spans="1:12">
      <c r="A554" s="103" t="s">
        <v>2299</v>
      </c>
      <c r="B554" s="82" t="s">
        <v>2076</v>
      </c>
      <c r="C554" s="146">
        <v>20036.990000000002</v>
      </c>
      <c r="D554" s="146">
        <v>20446.27</v>
      </c>
      <c r="E554" s="147">
        <v>985</v>
      </c>
      <c r="F554" s="146">
        <f t="shared" si="26"/>
        <v>41468.26</v>
      </c>
      <c r="G554" s="117"/>
      <c r="H554" s="147">
        <v>6679</v>
      </c>
      <c r="I554" s="147">
        <v>0</v>
      </c>
      <c r="J554" s="147">
        <v>26716</v>
      </c>
      <c r="K554" s="147">
        <v>21360</v>
      </c>
      <c r="L554" s="104">
        <f t="shared" si="25"/>
        <v>54755</v>
      </c>
    </row>
    <row r="555" spans="1:12">
      <c r="A555" s="103" t="s">
        <v>2300</v>
      </c>
      <c r="B555" s="82" t="s">
        <v>2078</v>
      </c>
      <c r="C555" s="146">
        <v>13981</v>
      </c>
      <c r="D555" s="146">
        <v>8495.74</v>
      </c>
      <c r="E555" s="147">
        <v>985</v>
      </c>
      <c r="F555" s="146">
        <f t="shared" si="26"/>
        <v>23461.739999999998</v>
      </c>
      <c r="G555" s="117"/>
      <c r="H555" s="147">
        <v>4660.2999999999993</v>
      </c>
      <c r="I555" s="147">
        <v>0</v>
      </c>
      <c r="J555" s="147">
        <v>18641.199999999997</v>
      </c>
      <c r="K555" s="147">
        <v>21360</v>
      </c>
      <c r="L555" s="104">
        <f t="shared" si="25"/>
        <v>44661.5</v>
      </c>
    </row>
    <row r="556" spans="1:12">
      <c r="A556" s="103" t="s">
        <v>2301</v>
      </c>
      <c r="B556" s="82" t="s">
        <v>2080</v>
      </c>
      <c r="C556" s="146">
        <v>14618.98</v>
      </c>
      <c r="D556" s="146">
        <v>8996.59</v>
      </c>
      <c r="E556" s="147">
        <v>985</v>
      </c>
      <c r="F556" s="146">
        <f t="shared" si="26"/>
        <v>24600.57</v>
      </c>
      <c r="G556" s="117"/>
      <c r="H556" s="147">
        <v>4873</v>
      </c>
      <c r="I556" s="147">
        <v>0</v>
      </c>
      <c r="J556" s="147">
        <v>19492</v>
      </c>
      <c r="K556" s="147">
        <v>21360</v>
      </c>
      <c r="L556" s="104">
        <f t="shared" si="25"/>
        <v>45725</v>
      </c>
    </row>
    <row r="557" spans="1:12">
      <c r="A557" s="103" t="s">
        <v>2302</v>
      </c>
      <c r="B557" s="82" t="s">
        <v>2082</v>
      </c>
      <c r="C557" s="146">
        <v>13323.79</v>
      </c>
      <c r="D557" s="146">
        <v>10192.57</v>
      </c>
      <c r="E557" s="147">
        <v>985</v>
      </c>
      <c r="F557" s="146">
        <f t="shared" si="26"/>
        <v>24501.360000000001</v>
      </c>
      <c r="G557" s="117"/>
      <c r="H557" s="147">
        <v>4441.3</v>
      </c>
      <c r="I557" s="147">
        <v>0</v>
      </c>
      <c r="J557" s="147">
        <v>17765.2</v>
      </c>
      <c r="K557" s="147">
        <v>21360</v>
      </c>
      <c r="L557" s="104">
        <f t="shared" si="25"/>
        <v>43566.5</v>
      </c>
    </row>
    <row r="558" spans="1:12">
      <c r="A558" s="103" t="s">
        <v>2303</v>
      </c>
      <c r="B558" s="82" t="s">
        <v>2084</v>
      </c>
      <c r="C558" s="146">
        <v>17043.72</v>
      </c>
      <c r="D558" s="146">
        <v>15351</v>
      </c>
      <c r="E558" s="147">
        <v>985</v>
      </c>
      <c r="F558" s="146">
        <f t="shared" si="26"/>
        <v>33379.72</v>
      </c>
      <c r="G558" s="117"/>
      <c r="H558" s="147">
        <v>5681.2</v>
      </c>
      <c r="I558" s="147">
        <v>0</v>
      </c>
      <c r="J558" s="147">
        <v>22724.799999999999</v>
      </c>
      <c r="K558" s="147">
        <v>21360</v>
      </c>
      <c r="L558" s="104">
        <f t="shared" si="25"/>
        <v>49766</v>
      </c>
    </row>
    <row r="559" spans="1:12">
      <c r="A559" s="103" t="s">
        <v>2304</v>
      </c>
      <c r="B559" s="82" t="s">
        <v>2086</v>
      </c>
      <c r="C559" s="146">
        <v>18739.66</v>
      </c>
      <c r="D559" s="146">
        <v>19935.46</v>
      </c>
      <c r="E559" s="147">
        <v>985</v>
      </c>
      <c r="F559" s="146">
        <f t="shared" si="26"/>
        <v>39660.119999999995</v>
      </c>
      <c r="G559" s="117"/>
      <c r="H559" s="147">
        <v>6246.5999999999995</v>
      </c>
      <c r="I559" s="147">
        <v>0</v>
      </c>
      <c r="J559" s="147">
        <v>24986.399999999998</v>
      </c>
      <c r="K559" s="147">
        <v>21360</v>
      </c>
      <c r="L559" s="104">
        <f t="shared" si="25"/>
        <v>52593</v>
      </c>
    </row>
    <row r="560" spans="1:12">
      <c r="A560" s="103" t="s">
        <v>2305</v>
      </c>
      <c r="B560" s="82" t="s">
        <v>2088</v>
      </c>
      <c r="C560" s="146">
        <v>15941.95</v>
      </c>
      <c r="D560" s="146">
        <v>16946.48</v>
      </c>
      <c r="E560" s="147">
        <v>985</v>
      </c>
      <c r="F560" s="146">
        <f t="shared" si="26"/>
        <v>33873.43</v>
      </c>
      <c r="G560" s="117"/>
      <c r="H560" s="147">
        <v>5314</v>
      </c>
      <c r="I560" s="147">
        <v>0</v>
      </c>
      <c r="J560" s="147">
        <v>21256</v>
      </c>
      <c r="K560" s="147">
        <v>21360</v>
      </c>
      <c r="L560" s="104">
        <f t="shared" si="25"/>
        <v>47930</v>
      </c>
    </row>
    <row r="561" spans="1:12">
      <c r="A561" s="103" t="s">
        <v>2306</v>
      </c>
      <c r="B561" s="82" t="s">
        <v>2090</v>
      </c>
      <c r="C561" s="146">
        <v>15941.95</v>
      </c>
      <c r="D561" s="146">
        <v>16946.48</v>
      </c>
      <c r="E561" s="147">
        <v>985</v>
      </c>
      <c r="F561" s="146">
        <f t="shared" si="26"/>
        <v>33873.43</v>
      </c>
      <c r="G561" s="117"/>
      <c r="H561" s="147">
        <v>5314</v>
      </c>
      <c r="I561" s="147">
        <v>0</v>
      </c>
      <c r="J561" s="147">
        <v>21256</v>
      </c>
      <c r="K561" s="147">
        <v>21360</v>
      </c>
      <c r="L561" s="104">
        <f t="shared" si="25"/>
        <v>47930</v>
      </c>
    </row>
    <row r="562" spans="1:12">
      <c r="A562" s="103" t="s">
        <v>2307</v>
      </c>
      <c r="B562" s="82" t="s">
        <v>2092</v>
      </c>
      <c r="C562" s="146">
        <v>23412.81</v>
      </c>
      <c r="D562" s="146">
        <v>22319.59</v>
      </c>
      <c r="E562" s="147">
        <v>985</v>
      </c>
      <c r="F562" s="146">
        <f t="shared" si="26"/>
        <v>46717.4</v>
      </c>
      <c r="G562" s="117"/>
      <c r="H562" s="147">
        <v>7804.2999999999993</v>
      </c>
      <c r="I562" s="147">
        <v>0</v>
      </c>
      <c r="J562" s="147">
        <v>31217.199999999997</v>
      </c>
      <c r="K562" s="147">
        <v>21360</v>
      </c>
      <c r="L562" s="104">
        <f t="shared" si="25"/>
        <v>60381.5</v>
      </c>
    </row>
    <row r="563" spans="1:12">
      <c r="A563" s="103" t="s">
        <v>2308</v>
      </c>
      <c r="B563" s="82" t="s">
        <v>2094</v>
      </c>
      <c r="C563" s="146">
        <v>21730.37</v>
      </c>
      <c r="D563" s="146">
        <v>21357.279999999999</v>
      </c>
      <c r="E563" s="147">
        <v>985</v>
      </c>
      <c r="F563" s="146">
        <f t="shared" si="26"/>
        <v>44072.649999999994</v>
      </c>
      <c r="G563" s="117"/>
      <c r="H563" s="147">
        <v>7243.5</v>
      </c>
      <c r="I563" s="147">
        <v>0</v>
      </c>
      <c r="J563" s="147">
        <v>28974</v>
      </c>
      <c r="K563" s="147">
        <v>21360</v>
      </c>
      <c r="L563" s="104">
        <f t="shared" si="25"/>
        <v>57577.5</v>
      </c>
    </row>
    <row r="564" spans="1:12">
      <c r="A564" s="103" t="s">
        <v>2309</v>
      </c>
      <c r="B564" s="82" t="s">
        <v>2096</v>
      </c>
      <c r="C564" s="146">
        <v>23737.43</v>
      </c>
      <c r="D564" s="146">
        <v>25639.07</v>
      </c>
      <c r="E564" s="147">
        <v>985</v>
      </c>
      <c r="F564" s="146">
        <f t="shared" si="26"/>
        <v>50361.5</v>
      </c>
      <c r="G564" s="117"/>
      <c r="H564" s="147">
        <v>7912.5</v>
      </c>
      <c r="I564" s="147">
        <v>0</v>
      </c>
      <c r="J564" s="147">
        <v>31650</v>
      </c>
      <c r="K564" s="147">
        <v>21360</v>
      </c>
      <c r="L564" s="104">
        <f t="shared" si="25"/>
        <v>60922.5</v>
      </c>
    </row>
    <row r="565" spans="1:12">
      <c r="A565" s="103" t="s">
        <v>2310</v>
      </c>
      <c r="B565" s="82" t="s">
        <v>2098</v>
      </c>
      <c r="C565" s="146">
        <v>22382.51</v>
      </c>
      <c r="D565" s="146">
        <v>21998.05</v>
      </c>
      <c r="E565" s="147">
        <v>985</v>
      </c>
      <c r="F565" s="146">
        <f t="shared" si="26"/>
        <v>45365.56</v>
      </c>
      <c r="G565" s="117"/>
      <c r="H565" s="147">
        <v>7460.8</v>
      </c>
      <c r="I565" s="147">
        <v>0</v>
      </c>
      <c r="J565" s="147">
        <v>29843.200000000001</v>
      </c>
      <c r="K565" s="147">
        <v>21360</v>
      </c>
      <c r="L565" s="104">
        <f t="shared" si="25"/>
        <v>58664</v>
      </c>
    </row>
    <row r="566" spans="1:12">
      <c r="A566" s="103" t="s">
        <v>2311</v>
      </c>
      <c r="B566" s="82" t="s">
        <v>1676</v>
      </c>
      <c r="C566" s="146">
        <v>21125.919999999998</v>
      </c>
      <c r="D566" s="146">
        <v>23420.3</v>
      </c>
      <c r="E566" s="147">
        <v>985</v>
      </c>
      <c r="F566" s="146">
        <f t="shared" si="26"/>
        <v>45531.22</v>
      </c>
      <c r="G566" s="117"/>
      <c r="H566" s="147">
        <v>7042</v>
      </c>
      <c r="I566" s="147">
        <v>0</v>
      </c>
      <c r="J566" s="147">
        <v>28168</v>
      </c>
      <c r="K566" s="147">
        <v>30880</v>
      </c>
      <c r="L566" s="104">
        <f t="shared" si="25"/>
        <v>66090</v>
      </c>
    </row>
    <row r="567" spans="1:12">
      <c r="A567" s="103" t="s">
        <v>2312</v>
      </c>
      <c r="B567" s="82" t="s">
        <v>1678</v>
      </c>
      <c r="C567" s="146">
        <v>18221.37</v>
      </c>
      <c r="D567" s="146">
        <v>19343.440000000002</v>
      </c>
      <c r="E567" s="147">
        <v>985</v>
      </c>
      <c r="F567" s="146">
        <f t="shared" si="26"/>
        <v>38549.81</v>
      </c>
      <c r="G567" s="117"/>
      <c r="H567" s="147">
        <v>6073.8</v>
      </c>
      <c r="I567" s="147">
        <v>0</v>
      </c>
      <c r="J567" s="147">
        <v>24295.200000000001</v>
      </c>
      <c r="K567" s="147">
        <v>15590</v>
      </c>
      <c r="L567" s="104">
        <f t="shared" si="25"/>
        <v>45959</v>
      </c>
    </row>
    <row r="568" spans="1:12">
      <c r="A568" s="103" t="s">
        <v>2313</v>
      </c>
      <c r="B568" s="82" t="s">
        <v>1680</v>
      </c>
      <c r="C568" s="146">
        <v>21125.919999999998</v>
      </c>
      <c r="D568" s="146">
        <v>23419.23</v>
      </c>
      <c r="E568" s="147">
        <v>985</v>
      </c>
      <c r="F568" s="146">
        <f t="shared" si="26"/>
        <v>45530.149999999994</v>
      </c>
      <c r="G568" s="117"/>
      <c r="H568" s="147">
        <v>7042</v>
      </c>
      <c r="I568" s="147">
        <v>0</v>
      </c>
      <c r="J568" s="147">
        <v>28168</v>
      </c>
      <c r="K568" s="147">
        <v>15590</v>
      </c>
      <c r="L568" s="104">
        <f t="shared" si="25"/>
        <v>50800</v>
      </c>
    </row>
    <row r="569" spans="1:12">
      <c r="A569" s="103" t="s">
        <v>2314</v>
      </c>
      <c r="B569" s="82" t="s">
        <v>1682</v>
      </c>
      <c r="C569" s="146">
        <v>20668.54</v>
      </c>
      <c r="D569" s="146">
        <v>23509</v>
      </c>
      <c r="E569" s="147">
        <v>985</v>
      </c>
      <c r="F569" s="146">
        <f t="shared" si="26"/>
        <v>45162.54</v>
      </c>
      <c r="G569" s="117"/>
      <c r="H569" s="147">
        <v>6889.5</v>
      </c>
      <c r="I569" s="147">
        <v>0</v>
      </c>
      <c r="J569" s="147">
        <v>27558</v>
      </c>
      <c r="K569" s="147">
        <v>15590</v>
      </c>
      <c r="L569" s="104">
        <f t="shared" si="25"/>
        <v>50037.5</v>
      </c>
    </row>
    <row r="570" spans="1:12">
      <c r="A570" s="103" t="s">
        <v>2315</v>
      </c>
      <c r="B570" s="82" t="s">
        <v>1684</v>
      </c>
      <c r="C570" s="146">
        <v>18221.37</v>
      </c>
      <c r="D570" s="146">
        <v>19343.440000000002</v>
      </c>
      <c r="E570" s="147">
        <v>985</v>
      </c>
      <c r="F570" s="146">
        <f t="shared" si="26"/>
        <v>38549.81</v>
      </c>
      <c r="G570" s="117"/>
      <c r="H570" s="147">
        <v>6073.8</v>
      </c>
      <c r="I570" s="147">
        <v>0</v>
      </c>
      <c r="J570" s="147">
        <v>24295.200000000001</v>
      </c>
      <c r="K570" s="147">
        <v>15590</v>
      </c>
      <c r="L570" s="104">
        <f t="shared" si="25"/>
        <v>45959</v>
      </c>
    </row>
    <row r="571" spans="1:12">
      <c r="A571" s="103" t="s">
        <v>2316</v>
      </c>
      <c r="B571" s="82" t="s">
        <v>1686</v>
      </c>
      <c r="C571" s="146">
        <v>17431.64</v>
      </c>
      <c r="D571" s="146">
        <v>18208.55</v>
      </c>
      <c r="E571" s="147">
        <v>985</v>
      </c>
      <c r="F571" s="146">
        <f t="shared" si="26"/>
        <v>36625.19</v>
      </c>
      <c r="G571" s="117"/>
      <c r="H571" s="147">
        <v>5810.5</v>
      </c>
      <c r="I571" s="147">
        <v>0</v>
      </c>
      <c r="J571" s="147">
        <v>23242</v>
      </c>
      <c r="K571" s="147">
        <v>15590</v>
      </c>
      <c r="L571" s="104">
        <f t="shared" si="25"/>
        <v>44642.5</v>
      </c>
    </row>
    <row r="572" spans="1:12">
      <c r="A572" s="103" t="s">
        <v>2317</v>
      </c>
      <c r="B572" s="82" t="s">
        <v>1688</v>
      </c>
      <c r="C572" s="146">
        <v>18836.900000000001</v>
      </c>
      <c r="D572" s="146">
        <v>21119.51</v>
      </c>
      <c r="E572" s="147">
        <v>985</v>
      </c>
      <c r="F572" s="146">
        <f t="shared" si="26"/>
        <v>40941.410000000003</v>
      </c>
      <c r="G572" s="117"/>
      <c r="H572" s="147">
        <v>6279</v>
      </c>
      <c r="I572" s="147">
        <v>0</v>
      </c>
      <c r="J572" s="147">
        <v>25116</v>
      </c>
      <c r="K572" s="147">
        <v>15590</v>
      </c>
      <c r="L572" s="104">
        <f t="shared" si="25"/>
        <v>46985</v>
      </c>
    </row>
    <row r="573" spans="1:12">
      <c r="A573" s="103" t="s">
        <v>2318</v>
      </c>
      <c r="B573" s="82" t="s">
        <v>1690</v>
      </c>
      <c r="C573" s="146">
        <v>20668.54</v>
      </c>
      <c r="D573" s="146">
        <v>23509</v>
      </c>
      <c r="E573" s="147">
        <v>985</v>
      </c>
      <c r="F573" s="146">
        <f t="shared" si="26"/>
        <v>45162.54</v>
      </c>
      <c r="G573" s="117"/>
      <c r="H573" s="147">
        <v>6889.5</v>
      </c>
      <c r="I573" s="147">
        <v>0</v>
      </c>
      <c r="J573" s="147">
        <v>27558</v>
      </c>
      <c r="K573" s="147">
        <v>15590</v>
      </c>
      <c r="L573" s="104">
        <f t="shared" si="25"/>
        <v>50037.5</v>
      </c>
    </row>
    <row r="574" spans="1:12">
      <c r="A574" s="103" t="s">
        <v>2319</v>
      </c>
      <c r="B574" s="82" t="s">
        <v>1692</v>
      </c>
      <c r="C574" s="146">
        <v>22320.66</v>
      </c>
      <c r="D574" s="146">
        <v>24549.85</v>
      </c>
      <c r="E574" s="147">
        <v>985</v>
      </c>
      <c r="F574" s="146">
        <f t="shared" si="26"/>
        <v>47855.509999999995</v>
      </c>
      <c r="G574" s="117"/>
      <c r="H574" s="147">
        <v>7440.2</v>
      </c>
      <c r="I574" s="147">
        <v>0</v>
      </c>
      <c r="J574" s="147">
        <v>29760.799999999999</v>
      </c>
      <c r="K574" s="147">
        <v>15590</v>
      </c>
      <c r="L574" s="104">
        <f t="shared" si="25"/>
        <v>52791</v>
      </c>
    </row>
    <row r="575" spans="1:12">
      <c r="A575" s="103" t="s">
        <v>2320</v>
      </c>
      <c r="B575" s="82" t="s">
        <v>1694</v>
      </c>
      <c r="C575" s="146">
        <v>25133.32</v>
      </c>
      <c r="D575" s="146">
        <v>26447.739999999998</v>
      </c>
      <c r="E575" s="147">
        <v>985</v>
      </c>
      <c r="F575" s="146">
        <f t="shared" si="26"/>
        <v>52566.06</v>
      </c>
      <c r="G575" s="117"/>
      <c r="H575" s="147">
        <v>8377.7999999999993</v>
      </c>
      <c r="I575" s="147">
        <v>0</v>
      </c>
      <c r="J575" s="147">
        <v>33511.199999999997</v>
      </c>
      <c r="K575" s="147">
        <v>15590</v>
      </c>
      <c r="L575" s="104">
        <f t="shared" si="25"/>
        <v>57479</v>
      </c>
    </row>
    <row r="576" spans="1:12">
      <c r="A576" s="103" t="s">
        <v>2321</v>
      </c>
      <c r="B576" s="82" t="s">
        <v>1696</v>
      </c>
      <c r="C576" s="146">
        <v>21125.919999999998</v>
      </c>
      <c r="D576" s="146">
        <v>23418.16</v>
      </c>
      <c r="E576" s="147">
        <v>985</v>
      </c>
      <c r="F576" s="146">
        <f t="shared" si="26"/>
        <v>45529.08</v>
      </c>
      <c r="G576" s="117"/>
      <c r="H576" s="147">
        <v>7042</v>
      </c>
      <c r="I576" s="147">
        <v>0</v>
      </c>
      <c r="J576" s="147">
        <v>28168</v>
      </c>
      <c r="K576" s="147">
        <v>15590</v>
      </c>
      <c r="L576" s="104">
        <f t="shared" si="25"/>
        <v>50800</v>
      </c>
    </row>
    <row r="577" spans="1:12">
      <c r="A577" s="103" t="s">
        <v>2322</v>
      </c>
      <c r="B577" s="82" t="s">
        <v>1698</v>
      </c>
      <c r="C577" s="146">
        <v>18265.18</v>
      </c>
      <c r="D577" s="146">
        <v>18496.009999999998</v>
      </c>
      <c r="E577" s="147">
        <v>985</v>
      </c>
      <c r="F577" s="146">
        <f t="shared" si="26"/>
        <v>37746.19</v>
      </c>
      <c r="G577" s="117"/>
      <c r="H577" s="147">
        <v>6088.4000000000005</v>
      </c>
      <c r="I577" s="147">
        <v>0</v>
      </c>
      <c r="J577" s="147">
        <v>24353.600000000002</v>
      </c>
      <c r="K577" s="147">
        <v>15590</v>
      </c>
      <c r="L577" s="104">
        <f t="shared" si="25"/>
        <v>46032</v>
      </c>
    </row>
    <row r="578" spans="1:12">
      <c r="A578" s="103" t="s">
        <v>2323</v>
      </c>
      <c r="B578" s="82" t="s">
        <v>1700</v>
      </c>
      <c r="C578" s="146">
        <v>19210.919999999998</v>
      </c>
      <c r="D578" s="146">
        <v>20588.400000000001</v>
      </c>
      <c r="E578" s="147">
        <v>985</v>
      </c>
      <c r="F578" s="146">
        <f t="shared" si="26"/>
        <v>40784.32</v>
      </c>
      <c r="G578" s="117"/>
      <c r="H578" s="147">
        <v>6403.6</v>
      </c>
      <c r="I578" s="147">
        <v>0</v>
      </c>
      <c r="J578" s="147">
        <v>25614.400000000001</v>
      </c>
      <c r="K578" s="147">
        <v>15590</v>
      </c>
      <c r="L578" s="104">
        <f t="shared" si="25"/>
        <v>47608</v>
      </c>
    </row>
    <row r="579" spans="1:12">
      <c r="A579" s="103" t="s">
        <v>2324</v>
      </c>
      <c r="B579" s="82" t="s">
        <v>1702</v>
      </c>
      <c r="C579" s="146">
        <v>25133.32</v>
      </c>
      <c r="D579" s="146">
        <v>26447.739999999998</v>
      </c>
      <c r="E579" s="147">
        <v>985</v>
      </c>
      <c r="F579" s="146">
        <f t="shared" si="26"/>
        <v>52566.06</v>
      </c>
      <c r="G579" s="117"/>
      <c r="H579" s="147">
        <v>8377.7999999999993</v>
      </c>
      <c r="I579" s="147">
        <v>0</v>
      </c>
      <c r="J579" s="147">
        <v>33511.199999999997</v>
      </c>
      <c r="K579" s="147">
        <v>15590</v>
      </c>
      <c r="L579" s="104">
        <f t="shared" si="25"/>
        <v>57479</v>
      </c>
    </row>
    <row r="580" spans="1:12">
      <c r="A580" s="103" t="s">
        <v>2325</v>
      </c>
      <c r="B580" s="82" t="s">
        <v>1704</v>
      </c>
      <c r="C580" s="146">
        <v>16766.95</v>
      </c>
      <c r="D580" s="146">
        <v>15961.2</v>
      </c>
      <c r="E580" s="147">
        <v>985</v>
      </c>
      <c r="F580" s="146">
        <f t="shared" si="26"/>
        <v>33713.15</v>
      </c>
      <c r="G580" s="117"/>
      <c r="H580" s="147">
        <v>5589</v>
      </c>
      <c r="I580" s="147">
        <v>0</v>
      </c>
      <c r="J580" s="147">
        <v>22356</v>
      </c>
      <c r="K580" s="147">
        <v>15590</v>
      </c>
      <c r="L580" s="104">
        <f t="shared" si="25"/>
        <v>43535</v>
      </c>
    </row>
    <row r="581" spans="1:12">
      <c r="A581" s="103" t="s">
        <v>2326</v>
      </c>
      <c r="B581" s="82" t="s">
        <v>1706</v>
      </c>
      <c r="C581" s="146">
        <v>16766.95</v>
      </c>
      <c r="D581" s="146">
        <v>15961.2</v>
      </c>
      <c r="E581" s="147">
        <v>985</v>
      </c>
      <c r="F581" s="146">
        <f t="shared" si="26"/>
        <v>33713.15</v>
      </c>
      <c r="G581" s="117"/>
      <c r="H581" s="147">
        <v>5589</v>
      </c>
      <c r="I581" s="147">
        <v>0</v>
      </c>
      <c r="J581" s="147">
        <v>22356</v>
      </c>
      <c r="K581" s="147">
        <v>15590</v>
      </c>
      <c r="L581" s="104">
        <f t="shared" si="25"/>
        <v>43535</v>
      </c>
    </row>
    <row r="582" spans="1:12">
      <c r="A582" s="103" t="s">
        <v>2327</v>
      </c>
      <c r="B582" s="82" t="s">
        <v>1708</v>
      </c>
      <c r="C582" s="146">
        <v>10604.1</v>
      </c>
      <c r="D582" s="146">
        <v>7066.22</v>
      </c>
      <c r="E582" s="147">
        <v>985</v>
      </c>
      <c r="F582" s="146">
        <f t="shared" si="26"/>
        <v>18655.32</v>
      </c>
      <c r="G582" s="117"/>
      <c r="H582" s="147">
        <v>3534.7000000000003</v>
      </c>
      <c r="I582" s="147">
        <v>0</v>
      </c>
      <c r="J582" s="147">
        <v>14138.800000000001</v>
      </c>
      <c r="K582" s="147">
        <v>15590</v>
      </c>
      <c r="L582" s="104">
        <f t="shared" si="25"/>
        <v>33263.5</v>
      </c>
    </row>
    <row r="583" spans="1:12">
      <c r="A583" s="103" t="s">
        <v>2328</v>
      </c>
      <c r="B583" s="82" t="s">
        <v>1710</v>
      </c>
      <c r="C583" s="146">
        <v>10604.1</v>
      </c>
      <c r="D583" s="146">
        <v>7066.22</v>
      </c>
      <c r="E583" s="147">
        <v>985</v>
      </c>
      <c r="F583" s="146">
        <f t="shared" si="26"/>
        <v>18655.32</v>
      </c>
      <c r="G583" s="117"/>
      <c r="H583" s="147">
        <v>3534.7000000000003</v>
      </c>
      <c r="I583" s="147">
        <v>0</v>
      </c>
      <c r="J583" s="147">
        <v>14138.800000000001</v>
      </c>
      <c r="K583" s="147">
        <v>15590</v>
      </c>
      <c r="L583" s="104">
        <f t="shared" si="25"/>
        <v>33263.5</v>
      </c>
    </row>
    <row r="584" spans="1:12">
      <c r="A584" s="103" t="s">
        <v>2329</v>
      </c>
      <c r="B584" s="82" t="s">
        <v>1712</v>
      </c>
      <c r="C584" s="146">
        <v>9023.58</v>
      </c>
      <c r="D584" s="146">
        <v>5754.9400000000005</v>
      </c>
      <c r="E584" s="147">
        <v>985</v>
      </c>
      <c r="F584" s="146">
        <f t="shared" si="26"/>
        <v>15763.52</v>
      </c>
      <c r="G584" s="117"/>
      <c r="H584" s="147">
        <v>3007.9</v>
      </c>
      <c r="I584" s="147">
        <v>0</v>
      </c>
      <c r="J584" s="147">
        <v>12031.6</v>
      </c>
      <c r="K584" s="147">
        <v>15590</v>
      </c>
      <c r="L584" s="104">
        <f t="shared" si="25"/>
        <v>30629.5</v>
      </c>
    </row>
    <row r="585" spans="1:12">
      <c r="A585" s="103" t="s">
        <v>2330</v>
      </c>
      <c r="B585" s="82" t="s">
        <v>1714</v>
      </c>
      <c r="C585" s="146">
        <v>10939.66</v>
      </c>
      <c r="D585" s="146">
        <v>7029</v>
      </c>
      <c r="E585" s="147">
        <v>985</v>
      </c>
      <c r="F585" s="146">
        <f t="shared" si="26"/>
        <v>18953.66</v>
      </c>
      <c r="G585" s="117"/>
      <c r="H585" s="147">
        <v>3646.6000000000004</v>
      </c>
      <c r="I585" s="147">
        <v>0</v>
      </c>
      <c r="J585" s="147">
        <v>14586.400000000001</v>
      </c>
      <c r="K585" s="147">
        <v>15590</v>
      </c>
      <c r="L585" s="104">
        <f t="shared" si="25"/>
        <v>33823</v>
      </c>
    </row>
    <row r="586" spans="1:12">
      <c r="A586" s="103" t="s">
        <v>2331</v>
      </c>
      <c r="B586" s="82" t="s">
        <v>1716</v>
      </c>
      <c r="C586" s="146">
        <v>10604.1</v>
      </c>
      <c r="D586" s="146">
        <v>7066.22</v>
      </c>
      <c r="E586" s="147">
        <v>985</v>
      </c>
      <c r="F586" s="146">
        <f t="shared" si="26"/>
        <v>18655.32</v>
      </c>
      <c r="G586" s="117"/>
      <c r="H586" s="147">
        <v>3534.7000000000003</v>
      </c>
      <c r="I586" s="147">
        <v>0</v>
      </c>
      <c r="J586" s="147">
        <v>14138.800000000001</v>
      </c>
      <c r="K586" s="147">
        <v>15590</v>
      </c>
      <c r="L586" s="104">
        <f t="shared" si="25"/>
        <v>33263.5</v>
      </c>
    </row>
    <row r="587" spans="1:12">
      <c r="A587" s="103" t="s">
        <v>2332</v>
      </c>
      <c r="B587" s="82" t="s">
        <v>1718</v>
      </c>
      <c r="C587" s="146">
        <v>13993.83</v>
      </c>
      <c r="D587" s="146">
        <v>8503.2200000000012</v>
      </c>
      <c r="E587" s="147">
        <v>985</v>
      </c>
      <c r="F587" s="146">
        <f t="shared" si="26"/>
        <v>23482.050000000003</v>
      </c>
      <c r="G587" s="117"/>
      <c r="H587" s="147">
        <v>4664.5999999999995</v>
      </c>
      <c r="I587" s="147">
        <v>0</v>
      </c>
      <c r="J587" s="147">
        <v>18658.399999999998</v>
      </c>
      <c r="K587" s="147">
        <v>15590</v>
      </c>
      <c r="L587" s="104">
        <f t="shared" si="25"/>
        <v>38913</v>
      </c>
    </row>
    <row r="588" spans="1:12">
      <c r="A588" s="103" t="s">
        <v>2333</v>
      </c>
      <c r="B588" s="82" t="s">
        <v>1720</v>
      </c>
      <c r="C588" s="146">
        <v>10604.1</v>
      </c>
      <c r="D588" s="146">
        <v>7066.22</v>
      </c>
      <c r="E588" s="147">
        <v>985</v>
      </c>
      <c r="F588" s="146">
        <f t="shared" si="26"/>
        <v>18655.32</v>
      </c>
      <c r="G588" s="117"/>
      <c r="H588" s="147">
        <v>3534.7000000000003</v>
      </c>
      <c r="I588" s="147">
        <v>0</v>
      </c>
      <c r="J588" s="147">
        <v>14138.800000000001</v>
      </c>
      <c r="K588" s="147">
        <v>15590</v>
      </c>
      <c r="L588" s="104">
        <f t="shared" si="25"/>
        <v>33263.5</v>
      </c>
    </row>
    <row r="589" spans="1:12">
      <c r="A589" s="103" t="s">
        <v>2334</v>
      </c>
      <c r="B589" s="82" t="s">
        <v>1722</v>
      </c>
      <c r="C589" s="146">
        <v>10727</v>
      </c>
      <c r="D589" s="146">
        <v>10057.880000000001</v>
      </c>
      <c r="E589" s="147">
        <v>985</v>
      </c>
      <c r="F589" s="146">
        <f t="shared" si="26"/>
        <v>21769.88</v>
      </c>
      <c r="G589" s="117"/>
      <c r="H589" s="147">
        <v>3575.7</v>
      </c>
      <c r="I589" s="147">
        <v>0</v>
      </c>
      <c r="J589" s="147">
        <v>14302.8</v>
      </c>
      <c r="K589" s="147">
        <v>15590</v>
      </c>
      <c r="L589" s="104">
        <f t="shared" si="25"/>
        <v>33468.5</v>
      </c>
    </row>
    <row r="590" spans="1:12">
      <c r="A590" s="103" t="s">
        <v>2335</v>
      </c>
      <c r="B590" s="82" t="s">
        <v>1724</v>
      </c>
      <c r="C590" s="146">
        <v>11019.8</v>
      </c>
      <c r="D590" s="146">
        <v>7624.22</v>
      </c>
      <c r="E590" s="147">
        <v>985</v>
      </c>
      <c r="F590" s="146">
        <f t="shared" si="26"/>
        <v>19629.02</v>
      </c>
      <c r="G590" s="117"/>
      <c r="H590" s="147">
        <v>3673.2999999999997</v>
      </c>
      <c r="I590" s="147">
        <v>0</v>
      </c>
      <c r="J590" s="147">
        <v>14693.199999999999</v>
      </c>
      <c r="K590" s="147">
        <v>15590</v>
      </c>
      <c r="L590" s="104">
        <f t="shared" si="25"/>
        <v>33956.5</v>
      </c>
    </row>
    <row r="591" spans="1:12">
      <c r="A591" s="103" t="s">
        <v>2336</v>
      </c>
      <c r="B591" s="82" t="s">
        <v>1726</v>
      </c>
      <c r="C591" s="146">
        <v>10604.1</v>
      </c>
      <c r="D591" s="146">
        <v>7066.22</v>
      </c>
      <c r="E591" s="147">
        <v>985</v>
      </c>
      <c r="F591" s="146">
        <f t="shared" si="26"/>
        <v>18655.32</v>
      </c>
      <c r="G591" s="117"/>
      <c r="H591" s="147">
        <v>3534.7000000000003</v>
      </c>
      <c r="I591" s="147">
        <v>0</v>
      </c>
      <c r="J591" s="147">
        <v>14138.800000000001</v>
      </c>
      <c r="K591" s="147">
        <v>15590</v>
      </c>
      <c r="L591" s="104">
        <f t="shared" si="25"/>
        <v>33263.5</v>
      </c>
    </row>
    <row r="592" spans="1:12">
      <c r="A592" s="103" t="s">
        <v>2337</v>
      </c>
      <c r="B592" s="82" t="s">
        <v>1728</v>
      </c>
      <c r="C592" s="146">
        <v>10604.1</v>
      </c>
      <c r="D592" s="146">
        <v>7066.22</v>
      </c>
      <c r="E592" s="147">
        <v>985</v>
      </c>
      <c r="F592" s="146">
        <f t="shared" si="26"/>
        <v>18655.32</v>
      </c>
      <c r="G592" s="117"/>
      <c r="H592" s="147">
        <v>3534.7000000000003</v>
      </c>
      <c r="I592" s="147">
        <v>0</v>
      </c>
      <c r="J592" s="147">
        <v>14138.800000000001</v>
      </c>
      <c r="K592" s="147">
        <v>15590</v>
      </c>
      <c r="L592" s="104">
        <f t="shared" si="25"/>
        <v>33263.5</v>
      </c>
    </row>
    <row r="593" spans="1:12">
      <c r="A593" s="103" t="s">
        <v>2338</v>
      </c>
      <c r="B593" s="82" t="s">
        <v>1730</v>
      </c>
      <c r="C593" s="146">
        <v>10604.1</v>
      </c>
      <c r="D593" s="146">
        <v>7066.22</v>
      </c>
      <c r="E593" s="147">
        <v>985</v>
      </c>
      <c r="F593" s="146">
        <f t="shared" si="26"/>
        <v>18655.32</v>
      </c>
      <c r="G593" s="117"/>
      <c r="H593" s="147">
        <v>3534.7000000000003</v>
      </c>
      <c r="I593" s="147">
        <v>0</v>
      </c>
      <c r="J593" s="147">
        <v>14138.800000000001</v>
      </c>
      <c r="K593" s="147">
        <v>15590</v>
      </c>
      <c r="L593" s="104">
        <f t="shared" si="25"/>
        <v>33263.5</v>
      </c>
    </row>
    <row r="594" spans="1:12">
      <c r="A594" s="103" t="s">
        <v>2339</v>
      </c>
      <c r="B594" s="82" t="s">
        <v>1732</v>
      </c>
      <c r="C594" s="146">
        <v>15637.4</v>
      </c>
      <c r="D594" s="146">
        <v>13930.779999999999</v>
      </c>
      <c r="E594" s="147">
        <v>985</v>
      </c>
      <c r="F594" s="146">
        <f t="shared" si="26"/>
        <v>30553.18</v>
      </c>
      <c r="G594" s="117"/>
      <c r="H594" s="147">
        <v>5212.5</v>
      </c>
      <c r="I594" s="147">
        <v>0</v>
      </c>
      <c r="J594" s="147">
        <v>20850</v>
      </c>
      <c r="K594" s="147">
        <v>15590</v>
      </c>
      <c r="L594" s="104">
        <f t="shared" si="25"/>
        <v>41652.5</v>
      </c>
    </row>
    <row r="595" spans="1:12">
      <c r="A595" s="103" t="s">
        <v>2340</v>
      </c>
      <c r="B595" s="82" t="s">
        <v>1734</v>
      </c>
      <c r="C595" s="146">
        <v>10604.1</v>
      </c>
      <c r="D595" s="146">
        <v>7066.22</v>
      </c>
      <c r="E595" s="147">
        <v>985</v>
      </c>
      <c r="F595" s="146">
        <f t="shared" si="26"/>
        <v>18655.32</v>
      </c>
      <c r="G595" s="117"/>
      <c r="H595" s="147">
        <v>3534.7000000000003</v>
      </c>
      <c r="I595" s="147">
        <v>0</v>
      </c>
      <c r="J595" s="147">
        <v>14138.800000000001</v>
      </c>
      <c r="K595" s="147">
        <v>15590</v>
      </c>
      <c r="L595" s="104">
        <f t="shared" si="25"/>
        <v>33263.5</v>
      </c>
    </row>
    <row r="596" spans="1:12">
      <c r="A596" s="103" t="s">
        <v>2341</v>
      </c>
      <c r="B596" s="82" t="s">
        <v>1736</v>
      </c>
      <c r="C596" s="146">
        <v>10604.1</v>
      </c>
      <c r="D596" s="146">
        <v>7066.22</v>
      </c>
      <c r="E596" s="147">
        <v>985</v>
      </c>
      <c r="F596" s="146">
        <f t="shared" si="26"/>
        <v>18655.32</v>
      </c>
      <c r="G596" s="117"/>
      <c r="H596" s="147">
        <v>3534.7000000000003</v>
      </c>
      <c r="I596" s="147">
        <v>0</v>
      </c>
      <c r="J596" s="147">
        <v>14138.800000000001</v>
      </c>
      <c r="K596" s="147">
        <v>15590</v>
      </c>
      <c r="L596" s="104">
        <f t="shared" si="25"/>
        <v>33263.5</v>
      </c>
    </row>
    <row r="597" spans="1:12">
      <c r="A597" s="103" t="s">
        <v>2342</v>
      </c>
      <c r="B597" s="82" t="s">
        <v>1738</v>
      </c>
      <c r="C597" s="146">
        <v>10604.1</v>
      </c>
      <c r="D597" s="146">
        <v>7066.22</v>
      </c>
      <c r="E597" s="147">
        <v>985</v>
      </c>
      <c r="F597" s="146">
        <f t="shared" si="26"/>
        <v>18655.32</v>
      </c>
      <c r="G597" s="117"/>
      <c r="H597" s="147">
        <v>3534.7000000000003</v>
      </c>
      <c r="I597" s="147">
        <v>0</v>
      </c>
      <c r="J597" s="147">
        <v>14138.800000000001</v>
      </c>
      <c r="K597" s="147">
        <v>15590</v>
      </c>
      <c r="L597" s="104">
        <f t="shared" si="25"/>
        <v>33263.5</v>
      </c>
    </row>
    <row r="598" spans="1:12">
      <c r="A598" s="103" t="s">
        <v>2343</v>
      </c>
      <c r="B598" s="82" t="s">
        <v>1740</v>
      </c>
      <c r="C598" s="146">
        <v>10604.1</v>
      </c>
      <c r="D598" s="146">
        <v>7066.22</v>
      </c>
      <c r="E598" s="147">
        <v>985</v>
      </c>
      <c r="F598" s="146">
        <f t="shared" si="26"/>
        <v>18655.32</v>
      </c>
      <c r="G598" s="117"/>
      <c r="H598" s="147">
        <v>3534.7000000000003</v>
      </c>
      <c r="I598" s="147">
        <v>0</v>
      </c>
      <c r="J598" s="147">
        <v>14138.800000000001</v>
      </c>
      <c r="K598" s="147">
        <v>15590</v>
      </c>
      <c r="L598" s="104">
        <f t="shared" si="25"/>
        <v>33263.5</v>
      </c>
    </row>
    <row r="599" spans="1:12">
      <c r="A599" s="103" t="s">
        <v>2344</v>
      </c>
      <c r="B599" s="82" t="s">
        <v>1742</v>
      </c>
      <c r="C599" s="146">
        <v>18952.310000000001</v>
      </c>
      <c r="D599" s="146">
        <v>19416.11</v>
      </c>
      <c r="E599" s="147">
        <v>985</v>
      </c>
      <c r="F599" s="146">
        <f t="shared" si="26"/>
        <v>39353.42</v>
      </c>
      <c r="G599" s="117"/>
      <c r="H599" s="147">
        <v>6317.4</v>
      </c>
      <c r="I599" s="147">
        <v>0</v>
      </c>
      <c r="J599" s="147">
        <v>25269.599999999999</v>
      </c>
      <c r="K599" s="147">
        <v>15590</v>
      </c>
      <c r="L599" s="104">
        <f t="shared" si="25"/>
        <v>47177</v>
      </c>
    </row>
    <row r="600" spans="1:12">
      <c r="A600" s="103" t="s">
        <v>2345</v>
      </c>
      <c r="B600" s="82" t="s">
        <v>1744</v>
      </c>
      <c r="C600" s="146">
        <v>17431.64</v>
      </c>
      <c r="D600" s="146">
        <v>18208.55</v>
      </c>
      <c r="E600" s="147">
        <v>985</v>
      </c>
      <c r="F600" s="146">
        <f t="shared" si="26"/>
        <v>36625.19</v>
      </c>
      <c r="G600" s="117"/>
      <c r="H600" s="147">
        <v>5810.5</v>
      </c>
      <c r="I600" s="147">
        <v>0</v>
      </c>
      <c r="J600" s="147">
        <v>23242</v>
      </c>
      <c r="K600" s="147">
        <v>15590</v>
      </c>
      <c r="L600" s="104">
        <f t="shared" si="25"/>
        <v>44642.5</v>
      </c>
    </row>
    <row r="601" spans="1:12">
      <c r="A601" s="103" t="s">
        <v>2346</v>
      </c>
      <c r="B601" s="82" t="s">
        <v>1746</v>
      </c>
      <c r="C601" s="146">
        <v>16766.95</v>
      </c>
      <c r="D601" s="146">
        <v>15961.2</v>
      </c>
      <c r="E601" s="147">
        <v>985</v>
      </c>
      <c r="F601" s="146">
        <f t="shared" si="26"/>
        <v>33713.15</v>
      </c>
      <c r="G601" s="117"/>
      <c r="H601" s="147">
        <v>5589</v>
      </c>
      <c r="I601" s="147">
        <v>0</v>
      </c>
      <c r="J601" s="147">
        <v>22356</v>
      </c>
      <c r="K601" s="147">
        <v>15590</v>
      </c>
      <c r="L601" s="104">
        <f t="shared" si="25"/>
        <v>43535</v>
      </c>
    </row>
    <row r="602" spans="1:12">
      <c r="A602" s="103" t="s">
        <v>2347</v>
      </c>
      <c r="B602" s="82" t="s">
        <v>1748</v>
      </c>
      <c r="C602" s="146">
        <v>11019.8</v>
      </c>
      <c r="D602" s="146">
        <v>7624.22</v>
      </c>
      <c r="E602" s="147">
        <v>985</v>
      </c>
      <c r="F602" s="146">
        <f t="shared" si="26"/>
        <v>19629.02</v>
      </c>
      <c r="G602" s="117"/>
      <c r="H602" s="147">
        <v>3673.2999999999997</v>
      </c>
      <c r="I602" s="147">
        <v>0</v>
      </c>
      <c r="J602" s="147">
        <v>14693.199999999999</v>
      </c>
      <c r="K602" s="147">
        <v>15590</v>
      </c>
      <c r="L602" s="104">
        <f t="shared" si="25"/>
        <v>33956.5</v>
      </c>
    </row>
    <row r="603" spans="1:12">
      <c r="A603" s="103" t="s">
        <v>2348</v>
      </c>
      <c r="B603" s="82" t="s">
        <v>1750</v>
      </c>
      <c r="C603" s="146">
        <v>10893.71</v>
      </c>
      <c r="D603" s="146">
        <v>6824.88</v>
      </c>
      <c r="E603" s="147">
        <v>985</v>
      </c>
      <c r="F603" s="146">
        <f t="shared" si="26"/>
        <v>18703.59</v>
      </c>
      <c r="G603" s="117"/>
      <c r="H603" s="147">
        <v>3631.2</v>
      </c>
      <c r="I603" s="147">
        <v>0</v>
      </c>
      <c r="J603" s="147">
        <v>14524.8</v>
      </c>
      <c r="K603" s="147">
        <v>15590</v>
      </c>
      <c r="L603" s="104">
        <f t="shared" si="25"/>
        <v>33746</v>
      </c>
    </row>
    <row r="604" spans="1:12">
      <c r="A604" s="103" t="s">
        <v>2349</v>
      </c>
      <c r="B604" s="82" t="s">
        <v>1752</v>
      </c>
      <c r="C604" s="146">
        <v>17882.61</v>
      </c>
      <c r="D604" s="146">
        <v>16871.68</v>
      </c>
      <c r="E604" s="147">
        <v>985</v>
      </c>
      <c r="F604" s="146">
        <f t="shared" si="26"/>
        <v>35739.29</v>
      </c>
      <c r="G604" s="117"/>
      <c r="H604" s="147">
        <v>5960.9000000000005</v>
      </c>
      <c r="I604" s="147">
        <v>0</v>
      </c>
      <c r="J604" s="147">
        <v>23843.600000000002</v>
      </c>
      <c r="K604" s="147">
        <v>15590</v>
      </c>
      <c r="L604" s="104">
        <f t="shared" si="25"/>
        <v>45394.5</v>
      </c>
    </row>
    <row r="605" spans="1:12">
      <c r="A605" s="103" t="s">
        <v>2350</v>
      </c>
      <c r="B605" s="82" t="s">
        <v>1754</v>
      </c>
      <c r="C605" s="146">
        <v>13323.79</v>
      </c>
      <c r="D605" s="146">
        <v>8748.2800000000007</v>
      </c>
      <c r="E605" s="147">
        <v>985</v>
      </c>
      <c r="F605" s="146">
        <f t="shared" si="26"/>
        <v>23057.07</v>
      </c>
      <c r="G605" s="117"/>
      <c r="H605" s="147">
        <v>4441.3</v>
      </c>
      <c r="I605" s="147">
        <v>0</v>
      </c>
      <c r="J605" s="147">
        <v>17765.2</v>
      </c>
      <c r="K605" s="147">
        <v>15590</v>
      </c>
      <c r="L605" s="104">
        <f t="shared" si="25"/>
        <v>37796.5</v>
      </c>
    </row>
    <row r="606" spans="1:12">
      <c r="A606" s="103" t="s">
        <v>2351</v>
      </c>
      <c r="B606" s="82" t="s">
        <v>1756</v>
      </c>
      <c r="C606" s="146">
        <v>18336.78</v>
      </c>
      <c r="D606" s="146">
        <v>18302.57</v>
      </c>
      <c r="E606" s="147">
        <v>985</v>
      </c>
      <c r="F606" s="146">
        <f t="shared" si="26"/>
        <v>37624.35</v>
      </c>
      <c r="G606" s="117"/>
      <c r="H606" s="147">
        <v>6112.3</v>
      </c>
      <c r="I606" s="147">
        <v>0</v>
      </c>
      <c r="J606" s="147">
        <v>24449.200000000001</v>
      </c>
      <c r="K606" s="147">
        <v>15590</v>
      </c>
      <c r="L606" s="104">
        <f t="shared" si="25"/>
        <v>46151.5</v>
      </c>
    </row>
    <row r="607" spans="1:12">
      <c r="A607" s="103" t="s">
        <v>2352</v>
      </c>
      <c r="B607" s="82" t="s">
        <v>1758</v>
      </c>
      <c r="C607" s="146">
        <v>18336.78</v>
      </c>
      <c r="D607" s="146">
        <v>18302.57</v>
      </c>
      <c r="E607" s="147">
        <v>985</v>
      </c>
      <c r="F607" s="146">
        <f t="shared" si="26"/>
        <v>37624.35</v>
      </c>
      <c r="G607" s="117"/>
      <c r="H607" s="147">
        <v>6112.3</v>
      </c>
      <c r="I607" s="147">
        <v>0</v>
      </c>
      <c r="J607" s="147">
        <v>24449.200000000001</v>
      </c>
      <c r="K607" s="147">
        <v>15590</v>
      </c>
      <c r="L607" s="104">
        <f t="shared" ref="L607:L670" si="27">SUM(H607:K607)</f>
        <v>46151.5</v>
      </c>
    </row>
    <row r="608" spans="1:12">
      <c r="A608" s="103" t="s">
        <v>2353</v>
      </c>
      <c r="B608" s="82" t="s">
        <v>1760</v>
      </c>
      <c r="C608" s="146">
        <v>17720.18</v>
      </c>
      <c r="D608" s="146">
        <v>18733.230000000003</v>
      </c>
      <c r="E608" s="147">
        <v>985</v>
      </c>
      <c r="F608" s="146">
        <f t="shared" ref="F608:F671" si="28">SUM(C608:E608)</f>
        <v>37438.410000000003</v>
      </c>
      <c r="G608" s="117"/>
      <c r="H608" s="147">
        <v>5906.7</v>
      </c>
      <c r="I608" s="147">
        <v>0</v>
      </c>
      <c r="J608" s="147">
        <v>23626.799999999999</v>
      </c>
      <c r="K608" s="147">
        <v>15590</v>
      </c>
      <c r="L608" s="104">
        <f t="shared" si="27"/>
        <v>45123.5</v>
      </c>
    </row>
    <row r="609" spans="1:12">
      <c r="A609" s="103" t="s">
        <v>2354</v>
      </c>
      <c r="B609" s="82" t="s">
        <v>1762</v>
      </c>
      <c r="C609" s="146">
        <v>12886.72</v>
      </c>
      <c r="D609" s="146">
        <v>12287.21</v>
      </c>
      <c r="E609" s="147">
        <v>985</v>
      </c>
      <c r="F609" s="146">
        <f t="shared" si="28"/>
        <v>26158.93</v>
      </c>
      <c r="G609" s="117"/>
      <c r="H609" s="147">
        <v>4295.6000000000004</v>
      </c>
      <c r="I609" s="147">
        <v>0</v>
      </c>
      <c r="J609" s="147">
        <v>17182.400000000001</v>
      </c>
      <c r="K609" s="147">
        <v>15590</v>
      </c>
      <c r="L609" s="104">
        <f t="shared" si="27"/>
        <v>37068</v>
      </c>
    </row>
    <row r="610" spans="1:12">
      <c r="A610" s="103" t="s">
        <v>2355</v>
      </c>
      <c r="B610" s="82" t="s">
        <v>1764</v>
      </c>
      <c r="C610" s="146">
        <v>11662.06</v>
      </c>
      <c r="D610" s="146">
        <v>11954.58</v>
      </c>
      <c r="E610" s="147">
        <v>985</v>
      </c>
      <c r="F610" s="146">
        <f t="shared" si="28"/>
        <v>24601.64</v>
      </c>
      <c r="G610" s="117"/>
      <c r="H610" s="147">
        <v>3887.4</v>
      </c>
      <c r="I610" s="147">
        <v>0</v>
      </c>
      <c r="J610" s="147">
        <v>15549.6</v>
      </c>
      <c r="K610" s="147">
        <v>15590</v>
      </c>
      <c r="L610" s="104">
        <f t="shared" si="27"/>
        <v>35027</v>
      </c>
    </row>
    <row r="611" spans="1:12">
      <c r="A611" s="103" t="s">
        <v>2356</v>
      </c>
      <c r="B611" s="82" t="s">
        <v>1766</v>
      </c>
      <c r="C611" s="146">
        <v>10240.77</v>
      </c>
      <c r="D611" s="146">
        <v>10289.790000000001</v>
      </c>
      <c r="E611" s="147">
        <v>985</v>
      </c>
      <c r="F611" s="146">
        <f t="shared" si="28"/>
        <v>21515.56</v>
      </c>
      <c r="G611" s="117"/>
      <c r="H611" s="147">
        <v>3413.6000000000004</v>
      </c>
      <c r="I611" s="147">
        <v>0</v>
      </c>
      <c r="J611" s="147">
        <v>13654.400000000001</v>
      </c>
      <c r="K611" s="147">
        <v>15590</v>
      </c>
      <c r="L611" s="104">
        <f t="shared" si="27"/>
        <v>32658</v>
      </c>
    </row>
    <row r="612" spans="1:12">
      <c r="A612" s="103" t="s">
        <v>2357</v>
      </c>
      <c r="B612" s="82" t="s">
        <v>1768</v>
      </c>
      <c r="C612" s="146">
        <v>13993.83</v>
      </c>
      <c r="D612" s="146">
        <v>8503.2200000000012</v>
      </c>
      <c r="E612" s="147">
        <v>985</v>
      </c>
      <c r="F612" s="146">
        <f t="shared" si="28"/>
        <v>23482.050000000003</v>
      </c>
      <c r="G612" s="117"/>
      <c r="H612" s="147">
        <v>4664.5999999999995</v>
      </c>
      <c r="I612" s="147">
        <v>0</v>
      </c>
      <c r="J612" s="147">
        <v>18658.399999999998</v>
      </c>
      <c r="K612" s="147">
        <v>15590</v>
      </c>
      <c r="L612" s="104">
        <f t="shared" si="27"/>
        <v>38913</v>
      </c>
    </row>
    <row r="613" spans="1:12">
      <c r="A613" s="103" t="s">
        <v>2358</v>
      </c>
      <c r="B613" s="82" t="s">
        <v>1770</v>
      </c>
      <c r="C613" s="146">
        <v>10604.1</v>
      </c>
      <c r="D613" s="146">
        <v>7066.22</v>
      </c>
      <c r="E613" s="147">
        <v>985</v>
      </c>
      <c r="F613" s="146">
        <f t="shared" si="28"/>
        <v>18655.32</v>
      </c>
      <c r="G613" s="117"/>
      <c r="H613" s="147">
        <v>3534.7000000000003</v>
      </c>
      <c r="I613" s="147">
        <v>0</v>
      </c>
      <c r="J613" s="147">
        <v>14138.800000000001</v>
      </c>
      <c r="K613" s="147">
        <v>15590</v>
      </c>
      <c r="L613" s="104">
        <f t="shared" si="27"/>
        <v>33263.5</v>
      </c>
    </row>
    <row r="614" spans="1:12">
      <c r="A614" s="103" t="s">
        <v>2359</v>
      </c>
      <c r="B614" s="82" t="s">
        <v>1772</v>
      </c>
      <c r="C614" s="146">
        <v>10727</v>
      </c>
      <c r="D614" s="146">
        <v>10057.880000000001</v>
      </c>
      <c r="E614" s="147">
        <v>985</v>
      </c>
      <c r="F614" s="146">
        <f t="shared" si="28"/>
        <v>21769.88</v>
      </c>
      <c r="G614" s="117"/>
      <c r="H614" s="147">
        <v>3575.7</v>
      </c>
      <c r="I614" s="147">
        <v>0</v>
      </c>
      <c r="J614" s="147">
        <v>14302.8</v>
      </c>
      <c r="K614" s="147">
        <v>15590</v>
      </c>
      <c r="L614" s="104">
        <f t="shared" si="27"/>
        <v>33468.5</v>
      </c>
    </row>
    <row r="615" spans="1:12">
      <c r="A615" s="103" t="s">
        <v>2360</v>
      </c>
      <c r="B615" s="82" t="s">
        <v>1774</v>
      </c>
      <c r="C615" s="146">
        <v>10604.1</v>
      </c>
      <c r="D615" s="146">
        <v>7066.22</v>
      </c>
      <c r="E615" s="147">
        <v>985</v>
      </c>
      <c r="F615" s="146">
        <f t="shared" si="28"/>
        <v>18655.32</v>
      </c>
      <c r="G615" s="117"/>
      <c r="H615" s="147">
        <v>3534.7000000000003</v>
      </c>
      <c r="I615" s="147">
        <v>0</v>
      </c>
      <c r="J615" s="147">
        <v>14138.800000000001</v>
      </c>
      <c r="K615" s="147">
        <v>15590</v>
      </c>
      <c r="L615" s="104">
        <f t="shared" si="27"/>
        <v>33263.5</v>
      </c>
    </row>
    <row r="616" spans="1:12">
      <c r="A616" s="103" t="s">
        <v>2361</v>
      </c>
      <c r="B616" s="82" t="s">
        <v>1776</v>
      </c>
      <c r="C616" s="146">
        <v>10604.1</v>
      </c>
      <c r="D616" s="146">
        <v>7066.22</v>
      </c>
      <c r="E616" s="147">
        <v>985</v>
      </c>
      <c r="F616" s="146">
        <f t="shared" si="28"/>
        <v>18655.32</v>
      </c>
      <c r="G616" s="117"/>
      <c r="H616" s="147">
        <v>3534.7000000000003</v>
      </c>
      <c r="I616" s="147">
        <v>0</v>
      </c>
      <c r="J616" s="147">
        <v>14138.800000000001</v>
      </c>
      <c r="K616" s="147">
        <v>15590</v>
      </c>
      <c r="L616" s="104">
        <f t="shared" si="27"/>
        <v>33263.5</v>
      </c>
    </row>
    <row r="617" spans="1:12">
      <c r="A617" s="103" t="s">
        <v>2362</v>
      </c>
      <c r="B617" s="82" t="s">
        <v>1778</v>
      </c>
      <c r="C617" s="146">
        <v>12383.39</v>
      </c>
      <c r="D617" s="146">
        <v>7446.3099999999995</v>
      </c>
      <c r="E617" s="147">
        <v>985</v>
      </c>
      <c r="F617" s="146">
        <f t="shared" si="28"/>
        <v>20814.699999999997</v>
      </c>
      <c r="G617" s="117"/>
      <c r="H617" s="147">
        <v>4127.7999999999993</v>
      </c>
      <c r="I617" s="147">
        <v>0</v>
      </c>
      <c r="J617" s="147">
        <v>16511.199999999997</v>
      </c>
      <c r="K617" s="147">
        <v>15590</v>
      </c>
      <c r="L617" s="104">
        <f t="shared" si="27"/>
        <v>36229</v>
      </c>
    </row>
    <row r="618" spans="1:12">
      <c r="A618" s="103" t="s">
        <v>2363</v>
      </c>
      <c r="B618" s="82" t="s">
        <v>1780</v>
      </c>
      <c r="C618" s="146">
        <v>11019.8</v>
      </c>
      <c r="D618" s="146">
        <v>7624.22</v>
      </c>
      <c r="E618" s="147">
        <v>985</v>
      </c>
      <c r="F618" s="146">
        <f t="shared" si="28"/>
        <v>19629.02</v>
      </c>
      <c r="G618" s="117"/>
      <c r="H618" s="147">
        <v>3673.2999999999997</v>
      </c>
      <c r="I618" s="147">
        <v>0</v>
      </c>
      <c r="J618" s="147">
        <v>14693.199999999999</v>
      </c>
      <c r="K618" s="147">
        <v>15590</v>
      </c>
      <c r="L618" s="104">
        <f t="shared" si="27"/>
        <v>33956.5</v>
      </c>
    </row>
    <row r="619" spans="1:12">
      <c r="A619" s="103" t="s">
        <v>2364</v>
      </c>
      <c r="B619" s="82" t="s">
        <v>1782</v>
      </c>
      <c r="C619" s="146">
        <v>10604.1</v>
      </c>
      <c r="D619" s="146">
        <v>7066.22</v>
      </c>
      <c r="E619" s="147">
        <v>985</v>
      </c>
      <c r="F619" s="146">
        <f t="shared" si="28"/>
        <v>18655.32</v>
      </c>
      <c r="G619" s="117"/>
      <c r="H619" s="147">
        <v>3534.7000000000003</v>
      </c>
      <c r="I619" s="147">
        <v>0</v>
      </c>
      <c r="J619" s="147">
        <v>14138.800000000001</v>
      </c>
      <c r="K619" s="147">
        <v>15590</v>
      </c>
      <c r="L619" s="104">
        <f t="shared" si="27"/>
        <v>33263.5</v>
      </c>
    </row>
    <row r="620" spans="1:12">
      <c r="A620" s="103" t="s">
        <v>2365</v>
      </c>
      <c r="B620" s="82" t="s">
        <v>1784</v>
      </c>
      <c r="C620" s="146">
        <v>9023.58</v>
      </c>
      <c r="D620" s="146">
        <v>5754.9400000000005</v>
      </c>
      <c r="E620" s="147">
        <v>985</v>
      </c>
      <c r="F620" s="146">
        <f t="shared" si="28"/>
        <v>15763.52</v>
      </c>
      <c r="G620" s="117"/>
      <c r="H620" s="147">
        <v>3007.9</v>
      </c>
      <c r="I620" s="147">
        <v>0</v>
      </c>
      <c r="J620" s="147">
        <v>12031.6</v>
      </c>
      <c r="K620" s="147">
        <v>15590</v>
      </c>
      <c r="L620" s="104">
        <f t="shared" si="27"/>
        <v>30629.5</v>
      </c>
    </row>
    <row r="621" spans="1:12">
      <c r="A621" s="103" t="s">
        <v>2366</v>
      </c>
      <c r="B621" s="82" t="s">
        <v>1786</v>
      </c>
      <c r="C621" s="146">
        <v>8537.36</v>
      </c>
      <c r="D621" s="146">
        <v>5310.73</v>
      </c>
      <c r="E621" s="147">
        <v>985</v>
      </c>
      <c r="F621" s="146">
        <f t="shared" si="28"/>
        <v>14833.09</v>
      </c>
      <c r="G621" s="117"/>
      <c r="H621" s="147">
        <v>2845.7999999999997</v>
      </c>
      <c r="I621" s="147">
        <v>0</v>
      </c>
      <c r="J621" s="147">
        <v>11383.199999999999</v>
      </c>
      <c r="K621" s="147">
        <v>15590</v>
      </c>
      <c r="L621" s="104">
        <f t="shared" si="27"/>
        <v>29819</v>
      </c>
    </row>
    <row r="622" spans="1:12">
      <c r="A622" s="103" t="s">
        <v>2367</v>
      </c>
      <c r="B622" s="82" t="s">
        <v>1788</v>
      </c>
      <c r="C622" s="146">
        <v>8494.61</v>
      </c>
      <c r="D622" s="146">
        <v>5206.3500000000004</v>
      </c>
      <c r="E622" s="147">
        <v>985</v>
      </c>
      <c r="F622" s="146">
        <f t="shared" si="28"/>
        <v>14685.960000000001</v>
      </c>
      <c r="G622" s="117"/>
      <c r="H622" s="147">
        <v>2831.5</v>
      </c>
      <c r="I622" s="147">
        <v>0</v>
      </c>
      <c r="J622" s="147">
        <v>11326</v>
      </c>
      <c r="K622" s="147">
        <v>15590</v>
      </c>
      <c r="L622" s="104">
        <f t="shared" si="27"/>
        <v>29747.5</v>
      </c>
    </row>
    <row r="623" spans="1:12">
      <c r="A623" s="103" t="s">
        <v>2368</v>
      </c>
      <c r="B623" s="82" t="s">
        <v>1790</v>
      </c>
      <c r="C623" s="146">
        <v>14943</v>
      </c>
      <c r="D623" s="146">
        <v>10986</v>
      </c>
      <c r="E623" s="147">
        <v>985</v>
      </c>
      <c r="F623" s="146">
        <f t="shared" si="28"/>
        <v>26914</v>
      </c>
      <c r="G623" s="117"/>
      <c r="H623" s="147">
        <v>4981</v>
      </c>
      <c r="I623" s="147">
        <v>0</v>
      </c>
      <c r="J623" s="147">
        <v>19924</v>
      </c>
      <c r="K623" s="147">
        <v>15590</v>
      </c>
      <c r="L623" s="104">
        <f t="shared" si="27"/>
        <v>40495</v>
      </c>
    </row>
    <row r="624" spans="1:12">
      <c r="A624" s="103" t="s">
        <v>2369</v>
      </c>
      <c r="B624" s="82" t="s">
        <v>1792</v>
      </c>
      <c r="C624" s="146">
        <v>11019.8</v>
      </c>
      <c r="D624" s="146">
        <v>7624.22</v>
      </c>
      <c r="E624" s="147">
        <v>985</v>
      </c>
      <c r="F624" s="146">
        <f t="shared" si="28"/>
        <v>19629.02</v>
      </c>
      <c r="G624" s="117"/>
      <c r="H624" s="147">
        <v>3673.2999999999997</v>
      </c>
      <c r="I624" s="147">
        <v>0</v>
      </c>
      <c r="J624" s="147">
        <v>14693.199999999999</v>
      </c>
      <c r="K624" s="147">
        <v>15590</v>
      </c>
      <c r="L624" s="104">
        <f t="shared" si="27"/>
        <v>33956.5</v>
      </c>
    </row>
    <row r="625" spans="1:12">
      <c r="A625" s="103" t="s">
        <v>2370</v>
      </c>
      <c r="B625" s="82" t="s">
        <v>1794</v>
      </c>
      <c r="C625" s="146">
        <v>8559.7999999999993</v>
      </c>
      <c r="D625" s="146">
        <v>5287.22</v>
      </c>
      <c r="E625" s="147">
        <v>985</v>
      </c>
      <c r="F625" s="146">
        <f t="shared" si="28"/>
        <v>14832.02</v>
      </c>
      <c r="G625" s="117"/>
      <c r="H625" s="147">
        <v>2853.2999999999997</v>
      </c>
      <c r="I625" s="147">
        <v>0</v>
      </c>
      <c r="J625" s="147">
        <v>11413.199999999999</v>
      </c>
      <c r="K625" s="147">
        <v>15590</v>
      </c>
      <c r="L625" s="104">
        <f t="shared" si="27"/>
        <v>29856.5</v>
      </c>
    </row>
    <row r="626" spans="1:12">
      <c r="A626" s="103" t="s">
        <v>2371</v>
      </c>
      <c r="B626" s="82" t="s">
        <v>1796</v>
      </c>
      <c r="C626" s="146">
        <v>9377.2999999999993</v>
      </c>
      <c r="D626" s="146">
        <v>6134.68</v>
      </c>
      <c r="E626" s="147">
        <v>985</v>
      </c>
      <c r="F626" s="146">
        <f t="shared" si="28"/>
        <v>16496.98</v>
      </c>
      <c r="G626" s="117"/>
      <c r="H626" s="147">
        <v>3125.7999999999997</v>
      </c>
      <c r="I626" s="147">
        <v>0</v>
      </c>
      <c r="J626" s="147">
        <v>12503.199999999999</v>
      </c>
      <c r="K626" s="147">
        <v>15590</v>
      </c>
      <c r="L626" s="104">
        <f t="shared" si="27"/>
        <v>31219</v>
      </c>
    </row>
    <row r="627" spans="1:12">
      <c r="A627" s="103" t="s">
        <v>2372</v>
      </c>
      <c r="B627" s="82" t="s">
        <v>1798</v>
      </c>
      <c r="C627" s="146">
        <v>10082.61</v>
      </c>
      <c r="D627" s="146">
        <v>6608.47</v>
      </c>
      <c r="E627" s="147">
        <v>985</v>
      </c>
      <c r="F627" s="146">
        <f t="shared" si="28"/>
        <v>17676.080000000002</v>
      </c>
      <c r="G627" s="117"/>
      <c r="H627" s="147">
        <v>3360.8999999999996</v>
      </c>
      <c r="I627" s="147">
        <v>0</v>
      </c>
      <c r="J627" s="147">
        <v>13443.599999999999</v>
      </c>
      <c r="K627" s="147">
        <v>15590</v>
      </c>
      <c r="L627" s="104">
        <f t="shared" si="27"/>
        <v>32394.5</v>
      </c>
    </row>
    <row r="628" spans="1:12">
      <c r="A628" s="103" t="s">
        <v>2373</v>
      </c>
      <c r="B628" s="82" t="s">
        <v>1800</v>
      </c>
      <c r="C628" s="146">
        <v>10376.49</v>
      </c>
      <c r="D628" s="146">
        <v>6806.88</v>
      </c>
      <c r="E628" s="147">
        <v>985</v>
      </c>
      <c r="F628" s="146">
        <f t="shared" si="28"/>
        <v>18168.37</v>
      </c>
      <c r="G628" s="117"/>
      <c r="H628" s="147">
        <v>3458.8</v>
      </c>
      <c r="I628" s="147">
        <v>0</v>
      </c>
      <c r="J628" s="147">
        <v>13835.2</v>
      </c>
      <c r="K628" s="147">
        <v>15590</v>
      </c>
      <c r="L628" s="104">
        <f t="shared" si="27"/>
        <v>32884</v>
      </c>
    </row>
    <row r="629" spans="1:12">
      <c r="A629" s="103" t="s">
        <v>2374</v>
      </c>
      <c r="B629" s="82" t="s">
        <v>1802</v>
      </c>
      <c r="C629" s="146">
        <v>10376.49</v>
      </c>
      <c r="D629" s="146">
        <v>6806.88</v>
      </c>
      <c r="E629" s="147">
        <v>985</v>
      </c>
      <c r="F629" s="146">
        <f t="shared" si="28"/>
        <v>18168.37</v>
      </c>
      <c r="G629" s="117"/>
      <c r="H629" s="147">
        <v>3458.8</v>
      </c>
      <c r="I629" s="147">
        <v>0</v>
      </c>
      <c r="J629" s="147">
        <v>13835.2</v>
      </c>
      <c r="K629" s="147">
        <v>15590</v>
      </c>
      <c r="L629" s="104">
        <f t="shared" si="27"/>
        <v>32884</v>
      </c>
    </row>
    <row r="630" spans="1:12">
      <c r="A630" s="103" t="s">
        <v>2375</v>
      </c>
      <c r="B630" s="82" t="s">
        <v>1804</v>
      </c>
      <c r="C630" s="146">
        <v>10082.61</v>
      </c>
      <c r="D630" s="146">
        <v>6608.47</v>
      </c>
      <c r="E630" s="147">
        <v>985</v>
      </c>
      <c r="F630" s="146">
        <f t="shared" si="28"/>
        <v>17676.080000000002</v>
      </c>
      <c r="G630" s="117"/>
      <c r="H630" s="147">
        <v>3360.8999999999996</v>
      </c>
      <c r="I630" s="147">
        <v>0</v>
      </c>
      <c r="J630" s="147">
        <v>13443.599999999999</v>
      </c>
      <c r="K630" s="147">
        <v>15590</v>
      </c>
      <c r="L630" s="104">
        <f t="shared" si="27"/>
        <v>32394.5</v>
      </c>
    </row>
    <row r="631" spans="1:12">
      <c r="A631" s="103" t="s">
        <v>2376</v>
      </c>
      <c r="B631" s="82" t="s">
        <v>1806</v>
      </c>
      <c r="C631" s="146">
        <v>8559.7999999999993</v>
      </c>
      <c r="D631" s="146">
        <v>5287.22</v>
      </c>
      <c r="E631" s="147">
        <v>985</v>
      </c>
      <c r="F631" s="146">
        <f t="shared" si="28"/>
        <v>14832.02</v>
      </c>
      <c r="G631" s="117"/>
      <c r="H631" s="147">
        <v>2853.2999999999997</v>
      </c>
      <c r="I631" s="147">
        <v>0</v>
      </c>
      <c r="J631" s="147">
        <v>11413.199999999999</v>
      </c>
      <c r="K631" s="147">
        <v>15590</v>
      </c>
      <c r="L631" s="104">
        <f t="shared" si="27"/>
        <v>29856.5</v>
      </c>
    </row>
    <row r="632" spans="1:12">
      <c r="A632" s="103" t="s">
        <v>2377</v>
      </c>
      <c r="B632" s="82" t="s">
        <v>1808</v>
      </c>
      <c r="C632" s="146">
        <v>10376.49</v>
      </c>
      <c r="D632" s="146">
        <v>6806.88</v>
      </c>
      <c r="E632" s="147">
        <v>985</v>
      </c>
      <c r="F632" s="146">
        <f t="shared" si="28"/>
        <v>18168.37</v>
      </c>
      <c r="G632" s="117"/>
      <c r="H632" s="147">
        <v>3458.8</v>
      </c>
      <c r="I632" s="147">
        <v>0</v>
      </c>
      <c r="J632" s="147">
        <v>13835.2</v>
      </c>
      <c r="K632" s="147">
        <v>15590</v>
      </c>
      <c r="L632" s="104">
        <f t="shared" si="27"/>
        <v>32884</v>
      </c>
    </row>
    <row r="633" spans="1:12">
      <c r="A633" s="103" t="s">
        <v>2378</v>
      </c>
      <c r="B633" s="82" t="s">
        <v>1810</v>
      </c>
      <c r="C633" s="146">
        <v>8559.7999999999993</v>
      </c>
      <c r="D633" s="146">
        <v>5287.22</v>
      </c>
      <c r="E633" s="147">
        <v>985</v>
      </c>
      <c r="F633" s="146">
        <f t="shared" si="28"/>
        <v>14832.02</v>
      </c>
      <c r="G633" s="117"/>
      <c r="H633" s="147">
        <v>2853.2999999999997</v>
      </c>
      <c r="I633" s="147">
        <v>0</v>
      </c>
      <c r="J633" s="147">
        <v>11413.199999999999</v>
      </c>
      <c r="K633" s="147">
        <v>15590</v>
      </c>
      <c r="L633" s="104">
        <f t="shared" si="27"/>
        <v>29856.5</v>
      </c>
    </row>
    <row r="634" spans="1:12">
      <c r="A634" s="103" t="s">
        <v>2379</v>
      </c>
      <c r="B634" s="82" t="s">
        <v>1812</v>
      </c>
      <c r="C634" s="146">
        <v>17387.830000000002</v>
      </c>
      <c r="D634" s="146">
        <v>15575.41</v>
      </c>
      <c r="E634" s="147">
        <v>985</v>
      </c>
      <c r="F634" s="146">
        <f t="shared" si="28"/>
        <v>33948.240000000005</v>
      </c>
      <c r="G634" s="117"/>
      <c r="H634" s="147">
        <v>5795.9000000000005</v>
      </c>
      <c r="I634" s="147">
        <v>0</v>
      </c>
      <c r="J634" s="147">
        <v>23183.600000000002</v>
      </c>
      <c r="K634" s="147">
        <v>15590</v>
      </c>
      <c r="L634" s="104">
        <f t="shared" si="27"/>
        <v>44569.5</v>
      </c>
    </row>
    <row r="635" spans="1:12">
      <c r="A635" s="103" t="s">
        <v>2380</v>
      </c>
      <c r="B635" s="82" t="s">
        <v>1814</v>
      </c>
      <c r="C635" s="146">
        <v>9023.58</v>
      </c>
      <c r="D635" s="146">
        <v>5754.9400000000005</v>
      </c>
      <c r="E635" s="147">
        <v>985</v>
      </c>
      <c r="F635" s="146">
        <f t="shared" si="28"/>
        <v>15763.52</v>
      </c>
      <c r="G635" s="117"/>
      <c r="H635" s="147">
        <v>3007.9</v>
      </c>
      <c r="I635" s="147">
        <v>0</v>
      </c>
      <c r="J635" s="147">
        <v>12031.6</v>
      </c>
      <c r="K635" s="147">
        <v>15590</v>
      </c>
      <c r="L635" s="104">
        <f t="shared" si="27"/>
        <v>30629.5</v>
      </c>
    </row>
    <row r="636" spans="1:12">
      <c r="A636" s="103" t="s">
        <v>2381</v>
      </c>
      <c r="B636" s="82" t="s">
        <v>1816</v>
      </c>
      <c r="C636" s="146">
        <v>8559.7999999999993</v>
      </c>
      <c r="D636" s="146">
        <v>5287.22</v>
      </c>
      <c r="E636" s="147">
        <v>985</v>
      </c>
      <c r="F636" s="146">
        <f t="shared" si="28"/>
        <v>14832.02</v>
      </c>
      <c r="G636" s="117"/>
      <c r="H636" s="147">
        <v>2853.2999999999997</v>
      </c>
      <c r="I636" s="147">
        <v>0</v>
      </c>
      <c r="J636" s="147">
        <v>11413.199999999999</v>
      </c>
      <c r="K636" s="147">
        <v>15590</v>
      </c>
      <c r="L636" s="104">
        <f t="shared" si="27"/>
        <v>29856.5</v>
      </c>
    </row>
    <row r="637" spans="1:12">
      <c r="A637" s="103" t="s">
        <v>2382</v>
      </c>
      <c r="B637" s="82" t="s">
        <v>1818</v>
      </c>
      <c r="C637" s="146">
        <v>8559.7999999999993</v>
      </c>
      <c r="D637" s="146">
        <v>5141.16</v>
      </c>
      <c r="E637" s="147">
        <v>985</v>
      </c>
      <c r="F637" s="146">
        <f t="shared" si="28"/>
        <v>14685.96</v>
      </c>
      <c r="G637" s="117"/>
      <c r="H637" s="147">
        <v>2853.2999999999997</v>
      </c>
      <c r="I637" s="147">
        <v>0</v>
      </c>
      <c r="J637" s="147">
        <v>11413.199999999999</v>
      </c>
      <c r="K637" s="147">
        <v>15590</v>
      </c>
      <c r="L637" s="104">
        <f t="shared" si="27"/>
        <v>29856.5</v>
      </c>
    </row>
    <row r="638" spans="1:12">
      <c r="A638" s="103" t="s">
        <v>2383</v>
      </c>
      <c r="B638" s="82" t="s">
        <v>1820</v>
      </c>
      <c r="C638" s="146">
        <v>10604.1</v>
      </c>
      <c r="D638" s="146">
        <v>7066.23</v>
      </c>
      <c r="E638" s="147">
        <v>985</v>
      </c>
      <c r="F638" s="146">
        <f t="shared" si="28"/>
        <v>18655.330000000002</v>
      </c>
      <c r="G638" s="117"/>
      <c r="H638" s="147">
        <v>3534.7000000000003</v>
      </c>
      <c r="I638" s="147">
        <v>0</v>
      </c>
      <c r="J638" s="147">
        <v>14138.800000000001</v>
      </c>
      <c r="K638" s="147">
        <v>15590</v>
      </c>
      <c r="L638" s="104">
        <f t="shared" si="27"/>
        <v>33263.5</v>
      </c>
    </row>
    <row r="639" spans="1:12">
      <c r="A639" s="103" t="s">
        <v>2384</v>
      </c>
      <c r="B639" s="82" t="s">
        <v>1822</v>
      </c>
      <c r="C639" s="146">
        <v>9023.58</v>
      </c>
      <c r="D639" s="146">
        <v>5754.9400000000005</v>
      </c>
      <c r="E639" s="147">
        <v>985</v>
      </c>
      <c r="F639" s="146">
        <f t="shared" si="28"/>
        <v>15763.52</v>
      </c>
      <c r="G639" s="117"/>
      <c r="H639" s="147">
        <v>3007.9</v>
      </c>
      <c r="I639" s="147">
        <v>0</v>
      </c>
      <c r="J639" s="147">
        <v>12031.6</v>
      </c>
      <c r="K639" s="147">
        <v>15590</v>
      </c>
      <c r="L639" s="104">
        <f t="shared" si="27"/>
        <v>30629.5</v>
      </c>
    </row>
    <row r="640" spans="1:12">
      <c r="A640" s="103" t="s">
        <v>2385</v>
      </c>
      <c r="B640" s="82" t="s">
        <v>1824</v>
      </c>
      <c r="C640" s="146">
        <v>11617.18</v>
      </c>
      <c r="D640" s="146">
        <v>7145.3099999999995</v>
      </c>
      <c r="E640" s="147">
        <v>985</v>
      </c>
      <c r="F640" s="146">
        <f t="shared" si="28"/>
        <v>19747.489999999998</v>
      </c>
      <c r="G640" s="117"/>
      <c r="H640" s="147">
        <v>3872.4</v>
      </c>
      <c r="I640" s="147">
        <v>0</v>
      </c>
      <c r="J640" s="147">
        <v>15489.6</v>
      </c>
      <c r="K640" s="147">
        <v>15590</v>
      </c>
      <c r="L640" s="104">
        <f t="shared" si="27"/>
        <v>34952</v>
      </c>
    </row>
    <row r="641" spans="1:12">
      <c r="A641" s="103" t="s">
        <v>2386</v>
      </c>
      <c r="B641" s="82" t="s">
        <v>1826</v>
      </c>
      <c r="C641" s="146">
        <v>10082.61</v>
      </c>
      <c r="D641" s="146">
        <v>6608.47</v>
      </c>
      <c r="E641" s="147">
        <v>985</v>
      </c>
      <c r="F641" s="146">
        <f t="shared" si="28"/>
        <v>17676.080000000002</v>
      </c>
      <c r="G641" s="117"/>
      <c r="H641" s="147">
        <v>3360.8999999999996</v>
      </c>
      <c r="I641" s="147">
        <v>0</v>
      </c>
      <c r="J641" s="147">
        <v>13443.599999999999</v>
      </c>
      <c r="K641" s="147">
        <v>15590</v>
      </c>
      <c r="L641" s="104">
        <f t="shared" si="27"/>
        <v>32394.5</v>
      </c>
    </row>
    <row r="642" spans="1:12">
      <c r="A642" s="103" t="s">
        <v>2387</v>
      </c>
      <c r="B642" s="82" t="s">
        <v>1828</v>
      </c>
      <c r="C642" s="146">
        <v>11662.06</v>
      </c>
      <c r="D642" s="146">
        <v>12040.07</v>
      </c>
      <c r="E642" s="147">
        <v>985</v>
      </c>
      <c r="F642" s="146">
        <f t="shared" si="28"/>
        <v>24687.129999999997</v>
      </c>
      <c r="G642" s="117"/>
      <c r="H642" s="147">
        <v>3887.4</v>
      </c>
      <c r="I642" s="147">
        <v>0</v>
      </c>
      <c r="J642" s="147">
        <v>15549.6</v>
      </c>
      <c r="K642" s="147">
        <v>15590</v>
      </c>
      <c r="L642" s="104">
        <f t="shared" si="27"/>
        <v>35027</v>
      </c>
    </row>
    <row r="643" spans="1:12">
      <c r="A643" s="103" t="s">
        <v>2388</v>
      </c>
      <c r="B643" s="82" t="s">
        <v>1830</v>
      </c>
      <c r="C643" s="146">
        <v>9023.58</v>
      </c>
      <c r="D643" s="146">
        <v>5754.9400000000005</v>
      </c>
      <c r="E643" s="147">
        <v>985</v>
      </c>
      <c r="F643" s="146">
        <f t="shared" si="28"/>
        <v>15763.52</v>
      </c>
      <c r="G643" s="117"/>
      <c r="H643" s="147">
        <v>3007.9</v>
      </c>
      <c r="I643" s="147">
        <v>0</v>
      </c>
      <c r="J643" s="147">
        <v>12031.6</v>
      </c>
      <c r="K643" s="147">
        <v>15590</v>
      </c>
      <c r="L643" s="104">
        <f t="shared" si="27"/>
        <v>30629.5</v>
      </c>
    </row>
    <row r="644" spans="1:12">
      <c r="A644" s="103" t="s">
        <v>2389</v>
      </c>
      <c r="B644" s="82" t="s">
        <v>1832</v>
      </c>
      <c r="C644" s="146">
        <v>10939.66</v>
      </c>
      <c r="D644" s="146">
        <v>7029</v>
      </c>
      <c r="E644" s="147">
        <v>985</v>
      </c>
      <c r="F644" s="146">
        <f t="shared" si="28"/>
        <v>18953.66</v>
      </c>
      <c r="G644" s="117"/>
      <c r="H644" s="147">
        <v>3646.6000000000004</v>
      </c>
      <c r="I644" s="147">
        <v>0</v>
      </c>
      <c r="J644" s="147">
        <v>14586.400000000001</v>
      </c>
      <c r="K644" s="147">
        <v>15590</v>
      </c>
      <c r="L644" s="104">
        <f t="shared" si="27"/>
        <v>33823</v>
      </c>
    </row>
    <row r="645" spans="1:12">
      <c r="A645" s="103" t="s">
        <v>2390</v>
      </c>
      <c r="B645" s="82" t="s">
        <v>1834</v>
      </c>
      <c r="C645" s="146">
        <v>10604.1</v>
      </c>
      <c r="D645" s="146">
        <v>7066.22</v>
      </c>
      <c r="E645" s="147">
        <v>985</v>
      </c>
      <c r="F645" s="146">
        <f t="shared" si="28"/>
        <v>18655.32</v>
      </c>
      <c r="G645" s="117"/>
      <c r="H645" s="147">
        <v>3534.7000000000003</v>
      </c>
      <c r="I645" s="147">
        <v>0</v>
      </c>
      <c r="J645" s="147">
        <v>14138.800000000001</v>
      </c>
      <c r="K645" s="147">
        <v>15590</v>
      </c>
      <c r="L645" s="104">
        <f t="shared" si="27"/>
        <v>33263.5</v>
      </c>
    </row>
    <row r="646" spans="1:12">
      <c r="A646" s="103" t="s">
        <v>2391</v>
      </c>
      <c r="B646" s="82" t="s">
        <v>1836</v>
      </c>
      <c r="C646" s="146">
        <v>10082.61</v>
      </c>
      <c r="D646" s="146">
        <v>6608.47</v>
      </c>
      <c r="E646" s="147">
        <v>985</v>
      </c>
      <c r="F646" s="146">
        <f t="shared" si="28"/>
        <v>17676.080000000002</v>
      </c>
      <c r="G646" s="117"/>
      <c r="H646" s="147">
        <v>3360.8999999999996</v>
      </c>
      <c r="I646" s="147">
        <v>0</v>
      </c>
      <c r="J646" s="147">
        <v>13443.599999999999</v>
      </c>
      <c r="K646" s="147">
        <v>15590</v>
      </c>
      <c r="L646" s="104">
        <f t="shared" si="27"/>
        <v>32394.5</v>
      </c>
    </row>
    <row r="647" spans="1:12">
      <c r="A647" s="103" t="s">
        <v>2392</v>
      </c>
      <c r="B647" s="82" t="s">
        <v>1838</v>
      </c>
      <c r="C647" s="146">
        <v>18369.91</v>
      </c>
      <c r="D647" s="146">
        <v>18562.25</v>
      </c>
      <c r="E647" s="147">
        <v>985</v>
      </c>
      <c r="F647" s="146">
        <f t="shared" si="28"/>
        <v>37917.160000000003</v>
      </c>
      <c r="G647" s="117"/>
      <c r="H647" s="147">
        <v>6123.3</v>
      </c>
      <c r="I647" s="147">
        <v>0</v>
      </c>
      <c r="J647" s="147">
        <v>24493.200000000001</v>
      </c>
      <c r="K647" s="147">
        <v>15590</v>
      </c>
      <c r="L647" s="104">
        <f t="shared" si="27"/>
        <v>46206.5</v>
      </c>
    </row>
    <row r="648" spans="1:12">
      <c r="A648" s="103" t="s">
        <v>2393</v>
      </c>
      <c r="B648" s="82" t="s">
        <v>1840</v>
      </c>
      <c r="C648" s="146">
        <v>15637.4</v>
      </c>
      <c r="D648" s="146">
        <v>13930.779999999999</v>
      </c>
      <c r="E648" s="147">
        <v>985</v>
      </c>
      <c r="F648" s="146">
        <f t="shared" si="28"/>
        <v>30553.18</v>
      </c>
      <c r="G648" s="117"/>
      <c r="H648" s="147">
        <v>5212.5</v>
      </c>
      <c r="I648" s="147">
        <v>0</v>
      </c>
      <c r="J648" s="147">
        <v>20850</v>
      </c>
      <c r="K648" s="147">
        <v>15590</v>
      </c>
      <c r="L648" s="104">
        <f t="shared" si="27"/>
        <v>41652.5</v>
      </c>
    </row>
    <row r="649" spans="1:12">
      <c r="A649" s="103" t="s">
        <v>2394</v>
      </c>
      <c r="B649" s="82" t="s">
        <v>1842</v>
      </c>
      <c r="C649" s="146">
        <v>10604.1</v>
      </c>
      <c r="D649" s="146">
        <v>7066.22</v>
      </c>
      <c r="E649" s="147">
        <v>985</v>
      </c>
      <c r="F649" s="146">
        <f t="shared" si="28"/>
        <v>18655.32</v>
      </c>
      <c r="G649" s="117"/>
      <c r="H649" s="147">
        <v>3534.7000000000003</v>
      </c>
      <c r="I649" s="147">
        <v>0</v>
      </c>
      <c r="J649" s="147">
        <v>14138.800000000001</v>
      </c>
      <c r="K649" s="147">
        <v>15590</v>
      </c>
      <c r="L649" s="104">
        <f t="shared" si="27"/>
        <v>33263.5</v>
      </c>
    </row>
    <row r="650" spans="1:12">
      <c r="A650" s="103" t="s">
        <v>2395</v>
      </c>
      <c r="B650" s="82" t="s">
        <v>1844</v>
      </c>
      <c r="C650" s="146">
        <v>10604.1</v>
      </c>
      <c r="D650" s="146">
        <v>7066.22</v>
      </c>
      <c r="E650" s="147">
        <v>985</v>
      </c>
      <c r="F650" s="146">
        <f t="shared" si="28"/>
        <v>18655.32</v>
      </c>
      <c r="G650" s="117"/>
      <c r="H650" s="147">
        <v>3534.7000000000003</v>
      </c>
      <c r="I650" s="147">
        <v>0</v>
      </c>
      <c r="J650" s="147">
        <v>14138.800000000001</v>
      </c>
      <c r="K650" s="147">
        <v>15590</v>
      </c>
      <c r="L650" s="104">
        <f t="shared" si="27"/>
        <v>33263.5</v>
      </c>
    </row>
    <row r="651" spans="1:12">
      <c r="A651" s="103" t="s">
        <v>2396</v>
      </c>
      <c r="B651" s="82" t="s">
        <v>1846</v>
      </c>
      <c r="C651" s="146">
        <v>12421.86</v>
      </c>
      <c r="D651" s="146">
        <v>12617.86</v>
      </c>
      <c r="E651" s="147">
        <v>985</v>
      </c>
      <c r="F651" s="146">
        <f t="shared" si="28"/>
        <v>26024.720000000001</v>
      </c>
      <c r="G651" s="117"/>
      <c r="H651" s="147">
        <v>4140.6000000000004</v>
      </c>
      <c r="I651" s="147">
        <v>0</v>
      </c>
      <c r="J651" s="147">
        <v>16562.400000000001</v>
      </c>
      <c r="K651" s="147">
        <v>15590</v>
      </c>
      <c r="L651" s="104">
        <f t="shared" si="27"/>
        <v>36293</v>
      </c>
    </row>
    <row r="652" spans="1:12">
      <c r="A652" s="103" t="s">
        <v>2397</v>
      </c>
      <c r="B652" s="82" t="s">
        <v>1848</v>
      </c>
      <c r="C652" s="146">
        <v>11028.35</v>
      </c>
      <c r="D652" s="146">
        <v>11084.32</v>
      </c>
      <c r="E652" s="147">
        <v>985</v>
      </c>
      <c r="F652" s="146">
        <f t="shared" si="28"/>
        <v>23097.67</v>
      </c>
      <c r="G652" s="117"/>
      <c r="H652" s="147">
        <v>3676.1000000000004</v>
      </c>
      <c r="I652" s="147">
        <v>0</v>
      </c>
      <c r="J652" s="147">
        <v>14704.400000000001</v>
      </c>
      <c r="K652" s="147">
        <v>15590</v>
      </c>
      <c r="L652" s="104">
        <f t="shared" si="27"/>
        <v>33970.5</v>
      </c>
    </row>
    <row r="653" spans="1:12">
      <c r="A653" s="103" t="s">
        <v>2398</v>
      </c>
      <c r="B653" s="82" t="s">
        <v>1850</v>
      </c>
      <c r="C653" s="146">
        <v>11662.06</v>
      </c>
      <c r="D653" s="146">
        <v>11954.58</v>
      </c>
      <c r="E653" s="147">
        <v>985</v>
      </c>
      <c r="F653" s="146">
        <f t="shared" si="28"/>
        <v>24601.64</v>
      </c>
      <c r="G653" s="117"/>
      <c r="H653" s="147">
        <v>3887.4</v>
      </c>
      <c r="I653" s="147">
        <v>0</v>
      </c>
      <c r="J653" s="147">
        <v>15549.6</v>
      </c>
      <c r="K653" s="147">
        <v>15590</v>
      </c>
      <c r="L653" s="104">
        <f t="shared" si="27"/>
        <v>35027</v>
      </c>
    </row>
    <row r="654" spans="1:12">
      <c r="A654" s="103" t="s">
        <v>2399</v>
      </c>
      <c r="B654" s="82" t="s">
        <v>1852</v>
      </c>
      <c r="C654" s="146">
        <v>15075.29</v>
      </c>
      <c r="D654" s="146">
        <v>11573.369999999999</v>
      </c>
      <c r="E654" s="147">
        <v>985</v>
      </c>
      <c r="F654" s="146">
        <f t="shared" si="28"/>
        <v>27633.66</v>
      </c>
      <c r="G654" s="117"/>
      <c r="H654" s="147">
        <v>5025.1000000000004</v>
      </c>
      <c r="I654" s="147">
        <v>0</v>
      </c>
      <c r="J654" s="147">
        <v>20100.400000000001</v>
      </c>
      <c r="K654" s="147">
        <v>15590</v>
      </c>
      <c r="L654" s="104">
        <f t="shared" si="27"/>
        <v>40715.5</v>
      </c>
    </row>
    <row r="655" spans="1:12">
      <c r="A655" s="103" t="s">
        <v>2400</v>
      </c>
      <c r="B655" s="82" t="s">
        <v>1854</v>
      </c>
      <c r="C655" s="146">
        <v>11201.48</v>
      </c>
      <c r="D655" s="146">
        <v>11064.02</v>
      </c>
      <c r="E655" s="147">
        <v>985</v>
      </c>
      <c r="F655" s="146">
        <f t="shared" si="28"/>
        <v>23250.5</v>
      </c>
      <c r="G655" s="117"/>
      <c r="H655" s="147">
        <v>3733.8</v>
      </c>
      <c r="I655" s="147">
        <v>0</v>
      </c>
      <c r="J655" s="147">
        <v>14935.2</v>
      </c>
      <c r="K655" s="147">
        <v>15590</v>
      </c>
      <c r="L655" s="104">
        <f t="shared" si="27"/>
        <v>34259</v>
      </c>
    </row>
    <row r="656" spans="1:12">
      <c r="A656" s="103" t="s">
        <v>2401</v>
      </c>
      <c r="B656" s="82" t="s">
        <v>1856</v>
      </c>
      <c r="C656" s="146">
        <v>10396.790000000001</v>
      </c>
      <c r="D656" s="146">
        <v>8376.369999999999</v>
      </c>
      <c r="E656" s="147">
        <v>985</v>
      </c>
      <c r="F656" s="146">
        <f t="shared" si="28"/>
        <v>19758.16</v>
      </c>
      <c r="G656" s="117"/>
      <c r="H656" s="147">
        <v>3465.6</v>
      </c>
      <c r="I656" s="147">
        <v>0</v>
      </c>
      <c r="J656" s="147">
        <v>13862.4</v>
      </c>
      <c r="K656" s="147">
        <v>15590</v>
      </c>
      <c r="L656" s="104">
        <f t="shared" si="27"/>
        <v>32918</v>
      </c>
    </row>
    <row r="657" spans="1:12">
      <c r="A657" s="103" t="s">
        <v>2402</v>
      </c>
      <c r="B657" s="82" t="s">
        <v>1858</v>
      </c>
      <c r="C657" s="146">
        <v>13706.36</v>
      </c>
      <c r="D657" s="146">
        <v>14195.810000000001</v>
      </c>
      <c r="E657" s="147">
        <v>985</v>
      </c>
      <c r="F657" s="146">
        <f t="shared" si="28"/>
        <v>28887.170000000002</v>
      </c>
      <c r="G657" s="117"/>
      <c r="H657" s="147">
        <v>4568.8</v>
      </c>
      <c r="I657" s="147">
        <v>0</v>
      </c>
      <c r="J657" s="147">
        <v>18275.2</v>
      </c>
      <c r="K657" s="147">
        <v>15590</v>
      </c>
      <c r="L657" s="104">
        <f t="shared" si="27"/>
        <v>38434</v>
      </c>
    </row>
    <row r="658" spans="1:12">
      <c r="A658" s="103" t="s">
        <v>2403</v>
      </c>
      <c r="B658" s="82" t="s">
        <v>1860</v>
      </c>
      <c r="C658" s="146">
        <v>17431.64</v>
      </c>
      <c r="D658" s="146">
        <v>18208.55</v>
      </c>
      <c r="E658" s="147">
        <v>985</v>
      </c>
      <c r="F658" s="146">
        <f t="shared" si="28"/>
        <v>36625.19</v>
      </c>
      <c r="G658" s="117"/>
      <c r="H658" s="147">
        <v>5810.5</v>
      </c>
      <c r="I658" s="147">
        <v>0</v>
      </c>
      <c r="J658" s="147">
        <v>23242</v>
      </c>
      <c r="K658" s="147">
        <v>15590</v>
      </c>
      <c r="L658" s="104">
        <f t="shared" si="27"/>
        <v>44642.5</v>
      </c>
    </row>
    <row r="659" spans="1:12">
      <c r="A659" s="103" t="s">
        <v>2404</v>
      </c>
      <c r="B659" s="82" t="s">
        <v>1862</v>
      </c>
      <c r="C659" s="146">
        <v>18265.18</v>
      </c>
      <c r="D659" s="146">
        <v>18493.870000000003</v>
      </c>
      <c r="E659" s="147">
        <v>985</v>
      </c>
      <c r="F659" s="146">
        <f t="shared" si="28"/>
        <v>37744.050000000003</v>
      </c>
      <c r="G659" s="117"/>
      <c r="H659" s="147">
        <v>6088.4000000000005</v>
      </c>
      <c r="I659" s="147">
        <v>0</v>
      </c>
      <c r="J659" s="147">
        <v>24353.600000000002</v>
      </c>
      <c r="K659" s="147">
        <v>15590</v>
      </c>
      <c r="L659" s="104">
        <f t="shared" si="27"/>
        <v>46032</v>
      </c>
    </row>
    <row r="660" spans="1:12">
      <c r="A660" s="103" t="s">
        <v>2405</v>
      </c>
      <c r="B660" s="82" t="s">
        <v>1864</v>
      </c>
      <c r="C660" s="146">
        <v>18952.310000000001</v>
      </c>
      <c r="D660" s="146">
        <v>19416.11</v>
      </c>
      <c r="E660" s="147">
        <v>985</v>
      </c>
      <c r="F660" s="146">
        <f t="shared" si="28"/>
        <v>39353.42</v>
      </c>
      <c r="G660" s="117"/>
      <c r="H660" s="147">
        <v>6317.4</v>
      </c>
      <c r="I660" s="147">
        <v>0</v>
      </c>
      <c r="J660" s="147">
        <v>25269.599999999999</v>
      </c>
      <c r="K660" s="147">
        <v>15590</v>
      </c>
      <c r="L660" s="104">
        <f t="shared" si="27"/>
        <v>47177</v>
      </c>
    </row>
    <row r="661" spans="1:12">
      <c r="A661" s="103" t="s">
        <v>2406</v>
      </c>
      <c r="B661" s="82" t="s">
        <v>1866</v>
      </c>
      <c r="C661" s="146">
        <v>19210.919999999998</v>
      </c>
      <c r="D661" s="146">
        <v>20588.400000000001</v>
      </c>
      <c r="E661" s="147">
        <v>985</v>
      </c>
      <c r="F661" s="146">
        <f t="shared" si="28"/>
        <v>40784.32</v>
      </c>
      <c r="G661" s="117"/>
      <c r="H661" s="147">
        <v>6403.6</v>
      </c>
      <c r="I661" s="147">
        <v>0</v>
      </c>
      <c r="J661" s="147">
        <v>25614.400000000001</v>
      </c>
      <c r="K661" s="147">
        <v>15590</v>
      </c>
      <c r="L661" s="104">
        <f t="shared" si="27"/>
        <v>47608</v>
      </c>
    </row>
    <row r="662" spans="1:12">
      <c r="A662" s="103" t="s">
        <v>2407</v>
      </c>
      <c r="B662" s="82" t="s">
        <v>1868</v>
      </c>
      <c r="C662" s="146">
        <v>17431.64</v>
      </c>
      <c r="D662" s="146">
        <v>18208.55</v>
      </c>
      <c r="E662" s="147">
        <v>985</v>
      </c>
      <c r="F662" s="146">
        <f t="shared" si="28"/>
        <v>36625.19</v>
      </c>
      <c r="G662" s="117"/>
      <c r="H662" s="147">
        <v>5810.5</v>
      </c>
      <c r="I662" s="147">
        <v>0</v>
      </c>
      <c r="J662" s="147">
        <v>23242</v>
      </c>
      <c r="K662" s="147">
        <v>15590</v>
      </c>
      <c r="L662" s="104">
        <f t="shared" si="27"/>
        <v>44642.5</v>
      </c>
    </row>
    <row r="663" spans="1:12">
      <c r="A663" s="103" t="s">
        <v>2408</v>
      </c>
      <c r="B663" s="82" t="s">
        <v>1870</v>
      </c>
      <c r="C663" s="146">
        <v>18265.18</v>
      </c>
      <c r="D663" s="146">
        <v>18493.870000000003</v>
      </c>
      <c r="E663" s="147">
        <v>985</v>
      </c>
      <c r="F663" s="146">
        <f t="shared" si="28"/>
        <v>37744.050000000003</v>
      </c>
      <c r="G663" s="117"/>
      <c r="H663" s="147">
        <v>6088.4000000000005</v>
      </c>
      <c r="I663" s="147">
        <v>0</v>
      </c>
      <c r="J663" s="147">
        <v>24353.600000000002</v>
      </c>
      <c r="K663" s="147">
        <v>15590</v>
      </c>
      <c r="L663" s="104">
        <f t="shared" si="27"/>
        <v>46032</v>
      </c>
    </row>
    <row r="664" spans="1:12">
      <c r="A664" s="103" t="s">
        <v>2409</v>
      </c>
      <c r="B664" s="82" t="s">
        <v>1872</v>
      </c>
      <c r="C664" s="146">
        <v>11019.8</v>
      </c>
      <c r="D664" s="146">
        <v>7624.22</v>
      </c>
      <c r="E664" s="147">
        <v>985</v>
      </c>
      <c r="F664" s="146">
        <f t="shared" si="28"/>
        <v>19629.02</v>
      </c>
      <c r="G664" s="117"/>
      <c r="H664" s="147">
        <v>3673.2999999999997</v>
      </c>
      <c r="I664" s="147">
        <v>0</v>
      </c>
      <c r="J664" s="147">
        <v>14693.199999999999</v>
      </c>
      <c r="K664" s="147">
        <v>15590</v>
      </c>
      <c r="L664" s="104">
        <f t="shared" si="27"/>
        <v>33956.5</v>
      </c>
    </row>
    <row r="665" spans="1:12">
      <c r="A665" s="103" t="s">
        <v>2410</v>
      </c>
      <c r="B665" s="82" t="s">
        <v>1874</v>
      </c>
      <c r="C665" s="146">
        <v>10893.71</v>
      </c>
      <c r="D665" s="146">
        <v>6824.88</v>
      </c>
      <c r="E665" s="147">
        <v>985</v>
      </c>
      <c r="F665" s="146">
        <f t="shared" si="28"/>
        <v>18703.59</v>
      </c>
      <c r="G665" s="117"/>
      <c r="H665" s="147">
        <v>3631.2</v>
      </c>
      <c r="I665" s="147">
        <v>0</v>
      </c>
      <c r="J665" s="147">
        <v>14524.8</v>
      </c>
      <c r="K665" s="147">
        <v>15590</v>
      </c>
      <c r="L665" s="104">
        <f t="shared" si="27"/>
        <v>33746</v>
      </c>
    </row>
    <row r="666" spans="1:12">
      <c r="A666" s="103" t="s">
        <v>2411</v>
      </c>
      <c r="B666" s="82" t="s">
        <v>1876</v>
      </c>
      <c r="C666" s="146">
        <v>9377.2999999999993</v>
      </c>
      <c r="D666" s="146">
        <v>6134.68</v>
      </c>
      <c r="E666" s="147">
        <v>985</v>
      </c>
      <c r="F666" s="146">
        <f t="shared" si="28"/>
        <v>16496.98</v>
      </c>
      <c r="G666" s="117"/>
      <c r="H666" s="147">
        <v>3125.7999999999997</v>
      </c>
      <c r="I666" s="147">
        <v>0</v>
      </c>
      <c r="J666" s="147">
        <v>12503.199999999999</v>
      </c>
      <c r="K666" s="147">
        <v>15590</v>
      </c>
      <c r="L666" s="104">
        <f t="shared" si="27"/>
        <v>31219</v>
      </c>
    </row>
    <row r="667" spans="1:12">
      <c r="A667" s="103" t="s">
        <v>2412</v>
      </c>
      <c r="B667" s="82" t="s">
        <v>1878</v>
      </c>
      <c r="C667" s="146">
        <v>10893.71</v>
      </c>
      <c r="D667" s="146">
        <v>6824.88</v>
      </c>
      <c r="E667" s="147">
        <v>985</v>
      </c>
      <c r="F667" s="146">
        <f t="shared" si="28"/>
        <v>18703.59</v>
      </c>
      <c r="G667" s="117"/>
      <c r="H667" s="147">
        <v>3631.2</v>
      </c>
      <c r="I667" s="147">
        <v>0</v>
      </c>
      <c r="J667" s="147">
        <v>14524.8</v>
      </c>
      <c r="K667" s="147">
        <v>15590</v>
      </c>
      <c r="L667" s="104">
        <f t="shared" si="27"/>
        <v>33746</v>
      </c>
    </row>
    <row r="668" spans="1:12">
      <c r="A668" s="103" t="s">
        <v>2413</v>
      </c>
      <c r="B668" s="82" t="s">
        <v>1880</v>
      </c>
      <c r="C668" s="146">
        <v>10604.1</v>
      </c>
      <c r="D668" s="146">
        <v>7066.22</v>
      </c>
      <c r="E668" s="147">
        <v>985</v>
      </c>
      <c r="F668" s="146">
        <f t="shared" si="28"/>
        <v>18655.32</v>
      </c>
      <c r="G668" s="117"/>
      <c r="H668" s="147">
        <v>3534.7000000000003</v>
      </c>
      <c r="I668" s="147">
        <v>0</v>
      </c>
      <c r="J668" s="147">
        <v>14138.800000000001</v>
      </c>
      <c r="K668" s="147">
        <v>15590</v>
      </c>
      <c r="L668" s="104">
        <f t="shared" si="27"/>
        <v>33263.5</v>
      </c>
    </row>
    <row r="669" spans="1:12">
      <c r="A669" s="103" t="s">
        <v>2414</v>
      </c>
      <c r="B669" s="82" t="s">
        <v>1882</v>
      </c>
      <c r="C669" s="146">
        <v>8559.7999999999993</v>
      </c>
      <c r="D669" s="146">
        <v>5287.22</v>
      </c>
      <c r="E669" s="147">
        <v>985</v>
      </c>
      <c r="F669" s="146">
        <f t="shared" si="28"/>
        <v>14832.02</v>
      </c>
      <c r="G669" s="117"/>
      <c r="H669" s="147">
        <v>2853.2999999999997</v>
      </c>
      <c r="I669" s="147">
        <v>0</v>
      </c>
      <c r="J669" s="147">
        <v>11413.199999999999</v>
      </c>
      <c r="K669" s="147">
        <v>15590</v>
      </c>
      <c r="L669" s="104">
        <f t="shared" si="27"/>
        <v>29856.5</v>
      </c>
    </row>
    <row r="670" spans="1:12">
      <c r="A670" s="103" t="s">
        <v>2415</v>
      </c>
      <c r="B670" s="82" t="s">
        <v>1884</v>
      </c>
      <c r="C670" s="146">
        <v>9023.58</v>
      </c>
      <c r="D670" s="146">
        <v>5754.9400000000005</v>
      </c>
      <c r="E670" s="147">
        <v>985</v>
      </c>
      <c r="F670" s="146">
        <f t="shared" si="28"/>
        <v>15763.52</v>
      </c>
      <c r="G670" s="117"/>
      <c r="H670" s="147">
        <v>3007.9</v>
      </c>
      <c r="I670" s="147">
        <v>0</v>
      </c>
      <c r="J670" s="147">
        <v>12031.6</v>
      </c>
      <c r="K670" s="147">
        <v>15590</v>
      </c>
      <c r="L670" s="104">
        <f t="shared" si="27"/>
        <v>30629.5</v>
      </c>
    </row>
    <row r="671" spans="1:12">
      <c r="A671" s="103" t="s">
        <v>2416</v>
      </c>
      <c r="B671" s="82" t="s">
        <v>1886</v>
      </c>
      <c r="C671" s="146">
        <v>15637.4</v>
      </c>
      <c r="D671" s="146">
        <v>13927.58</v>
      </c>
      <c r="E671" s="147">
        <v>985</v>
      </c>
      <c r="F671" s="146">
        <f t="shared" si="28"/>
        <v>30549.98</v>
      </c>
      <c r="G671" s="117"/>
      <c r="H671" s="147">
        <v>5212.5</v>
      </c>
      <c r="I671" s="147">
        <v>0</v>
      </c>
      <c r="J671" s="147">
        <v>20850</v>
      </c>
      <c r="K671" s="147">
        <v>15590</v>
      </c>
      <c r="L671" s="104">
        <f t="shared" ref="L671:L734" si="29">SUM(H671:K671)</f>
        <v>41652.5</v>
      </c>
    </row>
    <row r="672" spans="1:12">
      <c r="A672" s="103" t="s">
        <v>2417</v>
      </c>
      <c r="B672" s="82" t="s">
        <v>1888</v>
      </c>
      <c r="C672" s="146">
        <v>16556.43</v>
      </c>
      <c r="D672" s="146">
        <v>14694.86</v>
      </c>
      <c r="E672" s="147">
        <v>985</v>
      </c>
      <c r="F672" s="146">
        <f t="shared" ref="F672:F735" si="30">SUM(C672:E672)</f>
        <v>32236.29</v>
      </c>
      <c r="G672" s="117"/>
      <c r="H672" s="147">
        <v>5518.8</v>
      </c>
      <c r="I672" s="147">
        <v>0</v>
      </c>
      <c r="J672" s="147">
        <v>22075.200000000001</v>
      </c>
      <c r="K672" s="147">
        <v>15590</v>
      </c>
      <c r="L672" s="104">
        <f t="shared" si="29"/>
        <v>43184</v>
      </c>
    </row>
    <row r="673" spans="1:12">
      <c r="A673" s="103" t="s">
        <v>2418</v>
      </c>
      <c r="B673" s="82" t="s">
        <v>1890</v>
      </c>
      <c r="C673" s="146">
        <v>17387.830000000002</v>
      </c>
      <c r="D673" s="146">
        <v>14797.45</v>
      </c>
      <c r="E673" s="147">
        <v>985</v>
      </c>
      <c r="F673" s="146">
        <f t="shared" si="30"/>
        <v>33170.28</v>
      </c>
      <c r="G673" s="117"/>
      <c r="H673" s="147">
        <v>5795.9000000000005</v>
      </c>
      <c r="I673" s="147">
        <v>0</v>
      </c>
      <c r="J673" s="147">
        <v>23183.600000000002</v>
      </c>
      <c r="K673" s="147">
        <v>15590</v>
      </c>
      <c r="L673" s="104">
        <f t="shared" si="29"/>
        <v>44569.5</v>
      </c>
    </row>
    <row r="674" spans="1:12">
      <c r="A674" s="103" t="s">
        <v>2419</v>
      </c>
      <c r="B674" s="82" t="s">
        <v>1892</v>
      </c>
      <c r="C674" s="146">
        <v>17882.61</v>
      </c>
      <c r="D674" s="146">
        <v>16877.02</v>
      </c>
      <c r="E674" s="147">
        <v>985</v>
      </c>
      <c r="F674" s="146">
        <f t="shared" si="30"/>
        <v>35744.630000000005</v>
      </c>
      <c r="G674" s="117"/>
      <c r="H674" s="147">
        <v>5960.9000000000005</v>
      </c>
      <c r="I674" s="147">
        <v>0</v>
      </c>
      <c r="J674" s="147">
        <v>23843.600000000002</v>
      </c>
      <c r="K674" s="147">
        <v>15590</v>
      </c>
      <c r="L674" s="104">
        <f t="shared" si="29"/>
        <v>45394.5</v>
      </c>
    </row>
    <row r="675" spans="1:12">
      <c r="A675" s="103" t="s">
        <v>2420</v>
      </c>
      <c r="B675" s="82" t="s">
        <v>1894</v>
      </c>
      <c r="C675" s="146">
        <v>15637.4</v>
      </c>
      <c r="D675" s="146">
        <v>13930.779999999999</v>
      </c>
      <c r="E675" s="147">
        <v>985</v>
      </c>
      <c r="F675" s="146">
        <f t="shared" si="30"/>
        <v>30553.18</v>
      </c>
      <c r="G675" s="117"/>
      <c r="H675" s="147">
        <v>5212.5</v>
      </c>
      <c r="I675" s="147">
        <v>0</v>
      </c>
      <c r="J675" s="147">
        <v>20850</v>
      </c>
      <c r="K675" s="147">
        <v>15590</v>
      </c>
      <c r="L675" s="104">
        <f t="shared" si="29"/>
        <v>41652.5</v>
      </c>
    </row>
    <row r="676" spans="1:12">
      <c r="A676" s="103" t="s">
        <v>2421</v>
      </c>
      <c r="B676" s="82" t="s">
        <v>1896</v>
      </c>
      <c r="C676" s="146">
        <v>14784.62</v>
      </c>
      <c r="D676" s="146">
        <v>11880.060000000001</v>
      </c>
      <c r="E676" s="147">
        <v>985</v>
      </c>
      <c r="F676" s="146">
        <f t="shared" si="30"/>
        <v>27649.68</v>
      </c>
      <c r="G676" s="117"/>
      <c r="H676" s="147">
        <v>4928.2</v>
      </c>
      <c r="I676" s="147">
        <v>0</v>
      </c>
      <c r="J676" s="147">
        <v>19712.8</v>
      </c>
      <c r="K676" s="147">
        <v>15590</v>
      </c>
      <c r="L676" s="104">
        <f t="shared" si="29"/>
        <v>40231</v>
      </c>
    </row>
    <row r="677" spans="1:12">
      <c r="A677" s="103" t="s">
        <v>2422</v>
      </c>
      <c r="B677" s="82" t="s">
        <v>1898</v>
      </c>
      <c r="C677" s="146">
        <v>14865.84</v>
      </c>
      <c r="D677" s="146">
        <v>13114.34</v>
      </c>
      <c r="E677" s="147">
        <v>985</v>
      </c>
      <c r="F677" s="146">
        <f t="shared" si="30"/>
        <v>28965.18</v>
      </c>
      <c r="G677" s="117"/>
      <c r="H677" s="147">
        <v>4955.2999999999993</v>
      </c>
      <c r="I677" s="147">
        <v>0</v>
      </c>
      <c r="J677" s="147">
        <v>19821.199999999997</v>
      </c>
      <c r="K677" s="147">
        <v>15590</v>
      </c>
      <c r="L677" s="104">
        <f t="shared" si="29"/>
        <v>40366.5</v>
      </c>
    </row>
    <row r="678" spans="1:12">
      <c r="A678" s="103" t="s">
        <v>2423</v>
      </c>
      <c r="B678" s="82" t="s">
        <v>1900</v>
      </c>
      <c r="C678" s="146">
        <v>15276.19</v>
      </c>
      <c r="D678" s="146">
        <v>13603.779999999999</v>
      </c>
      <c r="E678" s="147">
        <v>985</v>
      </c>
      <c r="F678" s="146">
        <f t="shared" si="30"/>
        <v>29864.97</v>
      </c>
      <c r="G678" s="117"/>
      <c r="H678" s="147">
        <v>5092.0999999999995</v>
      </c>
      <c r="I678" s="147">
        <v>0</v>
      </c>
      <c r="J678" s="147">
        <v>20368.399999999998</v>
      </c>
      <c r="K678" s="147">
        <v>15590</v>
      </c>
      <c r="L678" s="104">
        <f t="shared" si="29"/>
        <v>41050.5</v>
      </c>
    </row>
    <row r="679" spans="1:12">
      <c r="A679" s="103" t="s">
        <v>2424</v>
      </c>
      <c r="B679" s="82" t="s">
        <v>1902</v>
      </c>
      <c r="C679" s="146">
        <v>16336.28</v>
      </c>
      <c r="D679" s="146">
        <v>14553.779999999999</v>
      </c>
      <c r="E679" s="147">
        <v>985</v>
      </c>
      <c r="F679" s="146">
        <f t="shared" si="30"/>
        <v>31875.059999999998</v>
      </c>
      <c r="G679" s="117"/>
      <c r="H679" s="147">
        <v>5445.4</v>
      </c>
      <c r="I679" s="147">
        <v>0</v>
      </c>
      <c r="J679" s="147">
        <v>21781.599999999999</v>
      </c>
      <c r="K679" s="147">
        <v>15590</v>
      </c>
      <c r="L679" s="104">
        <f t="shared" si="29"/>
        <v>42817</v>
      </c>
    </row>
    <row r="680" spans="1:12">
      <c r="A680" s="103" t="s">
        <v>2425</v>
      </c>
      <c r="B680" s="82" t="s">
        <v>1904</v>
      </c>
      <c r="C680" s="146">
        <v>15637.4</v>
      </c>
      <c r="D680" s="146">
        <v>13930.779999999999</v>
      </c>
      <c r="E680" s="147">
        <v>985</v>
      </c>
      <c r="F680" s="146">
        <f t="shared" si="30"/>
        <v>30553.18</v>
      </c>
      <c r="G680" s="117"/>
      <c r="H680" s="147">
        <v>5212.5</v>
      </c>
      <c r="I680" s="147">
        <v>0</v>
      </c>
      <c r="J680" s="147">
        <v>20850</v>
      </c>
      <c r="K680" s="147">
        <v>15590</v>
      </c>
      <c r="L680" s="104">
        <f t="shared" si="29"/>
        <v>41652.5</v>
      </c>
    </row>
    <row r="681" spans="1:12">
      <c r="A681" s="103" t="s">
        <v>2426</v>
      </c>
      <c r="B681" s="82" t="s">
        <v>1906</v>
      </c>
      <c r="C681" s="146">
        <v>14943</v>
      </c>
      <c r="D681" s="146">
        <v>10986</v>
      </c>
      <c r="E681" s="147">
        <v>985</v>
      </c>
      <c r="F681" s="146">
        <f t="shared" si="30"/>
        <v>26914</v>
      </c>
      <c r="G681" s="117"/>
      <c r="H681" s="147">
        <v>4981</v>
      </c>
      <c r="I681" s="147">
        <v>0</v>
      </c>
      <c r="J681" s="147">
        <v>19924</v>
      </c>
      <c r="K681" s="147">
        <v>15590</v>
      </c>
      <c r="L681" s="104">
        <f t="shared" si="29"/>
        <v>40495</v>
      </c>
    </row>
    <row r="682" spans="1:12">
      <c r="A682" s="103" t="s">
        <v>2427</v>
      </c>
      <c r="B682" s="82" t="s">
        <v>1908</v>
      </c>
      <c r="C682" s="146">
        <v>15692.97</v>
      </c>
      <c r="D682" s="146">
        <v>11378.87</v>
      </c>
      <c r="E682" s="147">
        <v>985</v>
      </c>
      <c r="F682" s="146">
        <f t="shared" si="30"/>
        <v>28056.84</v>
      </c>
      <c r="G682" s="117"/>
      <c r="H682" s="147">
        <v>5231</v>
      </c>
      <c r="I682" s="147">
        <v>0</v>
      </c>
      <c r="J682" s="147">
        <v>20924</v>
      </c>
      <c r="K682" s="147">
        <v>15590</v>
      </c>
      <c r="L682" s="104">
        <f t="shared" si="29"/>
        <v>41745</v>
      </c>
    </row>
    <row r="683" spans="1:12">
      <c r="A683" s="103" t="s">
        <v>2428</v>
      </c>
      <c r="B683" s="82" t="s">
        <v>1910</v>
      </c>
      <c r="C683" s="146">
        <v>10373.27</v>
      </c>
      <c r="D683" s="146">
        <v>7133.89</v>
      </c>
      <c r="E683" s="147">
        <v>985</v>
      </c>
      <c r="F683" s="146">
        <f t="shared" si="30"/>
        <v>18492.16</v>
      </c>
      <c r="G683" s="117"/>
      <c r="H683" s="147">
        <v>3457.7999999999997</v>
      </c>
      <c r="I683" s="147">
        <v>0</v>
      </c>
      <c r="J683" s="147">
        <v>13831.199999999999</v>
      </c>
      <c r="K683" s="147">
        <v>15590</v>
      </c>
      <c r="L683" s="104">
        <f t="shared" si="29"/>
        <v>32879</v>
      </c>
    </row>
    <row r="684" spans="1:12">
      <c r="A684" s="103" t="s">
        <v>2429</v>
      </c>
      <c r="B684" s="82" t="s">
        <v>1912</v>
      </c>
      <c r="C684" s="146">
        <v>11436.58</v>
      </c>
      <c r="D684" s="146">
        <v>11869.27</v>
      </c>
      <c r="E684" s="147">
        <v>985</v>
      </c>
      <c r="F684" s="146">
        <f t="shared" si="30"/>
        <v>24290.85</v>
      </c>
      <c r="G684" s="117"/>
      <c r="H684" s="147">
        <v>3812.2000000000003</v>
      </c>
      <c r="I684" s="147">
        <v>0</v>
      </c>
      <c r="J684" s="147">
        <v>15248.800000000001</v>
      </c>
      <c r="K684" s="147">
        <v>15590</v>
      </c>
      <c r="L684" s="104">
        <f t="shared" si="29"/>
        <v>34651</v>
      </c>
    </row>
    <row r="685" spans="1:12">
      <c r="A685" s="103" t="s">
        <v>2430</v>
      </c>
      <c r="B685" s="82" t="s">
        <v>1914</v>
      </c>
      <c r="C685" s="146">
        <v>17952.07</v>
      </c>
      <c r="D685" s="146">
        <v>19143.599999999999</v>
      </c>
      <c r="E685" s="147">
        <v>985</v>
      </c>
      <c r="F685" s="146">
        <f t="shared" si="30"/>
        <v>38080.67</v>
      </c>
      <c r="G685" s="117"/>
      <c r="H685" s="147">
        <v>5984</v>
      </c>
      <c r="I685" s="147">
        <v>0</v>
      </c>
      <c r="J685" s="147">
        <v>23936</v>
      </c>
      <c r="K685" s="147">
        <v>15590</v>
      </c>
      <c r="L685" s="104">
        <f t="shared" si="29"/>
        <v>45510</v>
      </c>
    </row>
    <row r="686" spans="1:12">
      <c r="A686" s="103" t="s">
        <v>2431</v>
      </c>
      <c r="B686" s="82" t="s">
        <v>1916</v>
      </c>
      <c r="C686" s="146">
        <v>10373.27</v>
      </c>
      <c r="D686" s="146">
        <v>7133.89</v>
      </c>
      <c r="E686" s="147">
        <v>985</v>
      </c>
      <c r="F686" s="146">
        <f t="shared" si="30"/>
        <v>18492.16</v>
      </c>
      <c r="G686" s="117"/>
      <c r="H686" s="147">
        <v>3457.7999999999997</v>
      </c>
      <c r="I686" s="147">
        <v>0</v>
      </c>
      <c r="J686" s="147">
        <v>13831.199999999999</v>
      </c>
      <c r="K686" s="147">
        <v>15590</v>
      </c>
      <c r="L686" s="104">
        <f t="shared" si="29"/>
        <v>32879</v>
      </c>
    </row>
    <row r="687" spans="1:12">
      <c r="A687" s="103" t="s">
        <v>2432</v>
      </c>
      <c r="B687" s="82" t="s">
        <v>1918</v>
      </c>
      <c r="C687" s="146">
        <v>17387.830000000002</v>
      </c>
      <c r="D687" s="146">
        <v>15575.41</v>
      </c>
      <c r="E687" s="147">
        <v>985</v>
      </c>
      <c r="F687" s="146">
        <f t="shared" si="30"/>
        <v>33948.240000000005</v>
      </c>
      <c r="G687" s="117"/>
      <c r="H687" s="147">
        <v>5795.9000000000005</v>
      </c>
      <c r="I687" s="147">
        <v>0</v>
      </c>
      <c r="J687" s="147">
        <v>23183.600000000002</v>
      </c>
      <c r="K687" s="147">
        <v>15590</v>
      </c>
      <c r="L687" s="104">
        <f t="shared" si="29"/>
        <v>44569.5</v>
      </c>
    </row>
    <row r="688" spans="1:12">
      <c r="A688" s="103" t="s">
        <v>2433</v>
      </c>
      <c r="B688" s="82" t="s">
        <v>1920</v>
      </c>
      <c r="C688" s="146">
        <v>16766.95</v>
      </c>
      <c r="D688" s="146">
        <v>15961.2</v>
      </c>
      <c r="E688" s="147">
        <v>985</v>
      </c>
      <c r="F688" s="146">
        <f t="shared" si="30"/>
        <v>33713.15</v>
      </c>
      <c r="G688" s="117"/>
      <c r="H688" s="147">
        <v>5589</v>
      </c>
      <c r="I688" s="147">
        <v>0</v>
      </c>
      <c r="J688" s="147">
        <v>22356</v>
      </c>
      <c r="K688" s="147">
        <v>15590</v>
      </c>
      <c r="L688" s="104">
        <f t="shared" si="29"/>
        <v>43535</v>
      </c>
    </row>
    <row r="689" spans="1:12">
      <c r="A689" s="103" t="s">
        <v>2434</v>
      </c>
      <c r="B689" s="82" t="s">
        <v>1922</v>
      </c>
      <c r="C689" s="146">
        <v>9377.2999999999993</v>
      </c>
      <c r="D689" s="146">
        <v>6134.68</v>
      </c>
      <c r="E689" s="147">
        <v>985</v>
      </c>
      <c r="F689" s="146">
        <f t="shared" si="30"/>
        <v>16496.98</v>
      </c>
      <c r="G689" s="117"/>
      <c r="H689" s="147">
        <v>3125.7999999999997</v>
      </c>
      <c r="I689" s="147">
        <v>0</v>
      </c>
      <c r="J689" s="147">
        <v>12503.199999999999</v>
      </c>
      <c r="K689" s="147">
        <v>15590</v>
      </c>
      <c r="L689" s="104">
        <f t="shared" si="29"/>
        <v>31219</v>
      </c>
    </row>
    <row r="690" spans="1:12">
      <c r="A690" s="103" t="s">
        <v>2435</v>
      </c>
      <c r="B690" s="82" t="s">
        <v>1924</v>
      </c>
      <c r="C690" s="146">
        <v>10604.1</v>
      </c>
      <c r="D690" s="146">
        <v>7066.22</v>
      </c>
      <c r="E690" s="147">
        <v>985</v>
      </c>
      <c r="F690" s="146">
        <f t="shared" si="30"/>
        <v>18655.32</v>
      </c>
      <c r="G690" s="117"/>
      <c r="H690" s="147">
        <v>3534.7000000000003</v>
      </c>
      <c r="I690" s="147">
        <v>0</v>
      </c>
      <c r="J690" s="147">
        <v>14138.800000000001</v>
      </c>
      <c r="K690" s="147">
        <v>15590</v>
      </c>
      <c r="L690" s="104">
        <f t="shared" si="29"/>
        <v>33263.5</v>
      </c>
    </row>
    <row r="691" spans="1:12">
      <c r="A691" s="103" t="s">
        <v>2436</v>
      </c>
      <c r="B691" s="82" t="s">
        <v>1926</v>
      </c>
      <c r="C691" s="146">
        <v>8559.7999999999993</v>
      </c>
      <c r="D691" s="146">
        <v>5141.16</v>
      </c>
      <c r="E691" s="147">
        <v>985</v>
      </c>
      <c r="F691" s="146">
        <f t="shared" si="30"/>
        <v>14685.96</v>
      </c>
      <c r="G691" s="117"/>
      <c r="H691" s="147">
        <v>2853.2999999999997</v>
      </c>
      <c r="I691" s="147">
        <v>0</v>
      </c>
      <c r="J691" s="147">
        <v>11413.199999999999</v>
      </c>
      <c r="K691" s="147">
        <v>15590</v>
      </c>
      <c r="L691" s="104">
        <f t="shared" si="29"/>
        <v>29856.5</v>
      </c>
    </row>
    <row r="692" spans="1:12">
      <c r="A692" s="103" t="s">
        <v>2437</v>
      </c>
      <c r="B692" s="82" t="s">
        <v>1928</v>
      </c>
      <c r="C692" s="146">
        <v>8559.7999999999993</v>
      </c>
      <c r="D692" s="146">
        <v>5141.16</v>
      </c>
      <c r="E692" s="147">
        <v>985</v>
      </c>
      <c r="F692" s="146">
        <f t="shared" si="30"/>
        <v>14685.96</v>
      </c>
      <c r="G692" s="117"/>
      <c r="H692" s="147">
        <v>2853.2999999999997</v>
      </c>
      <c r="I692" s="147">
        <v>0</v>
      </c>
      <c r="J692" s="147">
        <v>11413.199999999999</v>
      </c>
      <c r="K692" s="147">
        <v>15590</v>
      </c>
      <c r="L692" s="104">
        <f t="shared" si="29"/>
        <v>29856.5</v>
      </c>
    </row>
    <row r="693" spans="1:12">
      <c r="A693" s="103" t="s">
        <v>2438</v>
      </c>
      <c r="B693" s="82" t="s">
        <v>1930</v>
      </c>
      <c r="C693" s="146">
        <v>17387.830000000002</v>
      </c>
      <c r="D693" s="146">
        <v>15575.41</v>
      </c>
      <c r="E693" s="147">
        <v>985</v>
      </c>
      <c r="F693" s="146">
        <f t="shared" si="30"/>
        <v>33948.240000000005</v>
      </c>
      <c r="G693" s="117"/>
      <c r="H693" s="147">
        <v>5795.9000000000005</v>
      </c>
      <c r="I693" s="147">
        <v>0</v>
      </c>
      <c r="J693" s="147">
        <v>23183.600000000002</v>
      </c>
      <c r="K693" s="147">
        <v>15590</v>
      </c>
      <c r="L693" s="104">
        <f t="shared" si="29"/>
        <v>44569.5</v>
      </c>
    </row>
    <row r="694" spans="1:12">
      <c r="A694" s="103" t="s">
        <v>2439</v>
      </c>
      <c r="B694" s="82" t="s">
        <v>1932</v>
      </c>
      <c r="C694" s="146">
        <v>10604.1</v>
      </c>
      <c r="D694" s="146">
        <v>7066.22</v>
      </c>
      <c r="E694" s="147">
        <v>985</v>
      </c>
      <c r="F694" s="146">
        <f t="shared" si="30"/>
        <v>18655.32</v>
      </c>
      <c r="G694" s="117"/>
      <c r="H694" s="147">
        <v>3534.7000000000003</v>
      </c>
      <c r="I694" s="147">
        <v>0</v>
      </c>
      <c r="J694" s="147">
        <v>14138.800000000001</v>
      </c>
      <c r="K694" s="147">
        <v>15590</v>
      </c>
      <c r="L694" s="104">
        <f t="shared" si="29"/>
        <v>33263.5</v>
      </c>
    </row>
    <row r="695" spans="1:12">
      <c r="A695" s="103" t="s">
        <v>2440</v>
      </c>
      <c r="B695" s="82" t="s">
        <v>1934</v>
      </c>
      <c r="C695" s="146">
        <v>17431.64</v>
      </c>
      <c r="D695" s="146">
        <v>18208.55</v>
      </c>
      <c r="E695" s="147">
        <v>985</v>
      </c>
      <c r="F695" s="146">
        <f t="shared" si="30"/>
        <v>36625.19</v>
      </c>
      <c r="G695" s="117"/>
      <c r="H695" s="147">
        <v>5810.5</v>
      </c>
      <c r="I695" s="147">
        <v>0</v>
      </c>
      <c r="J695" s="147">
        <v>23242</v>
      </c>
      <c r="K695" s="147">
        <v>15590</v>
      </c>
      <c r="L695" s="104">
        <f t="shared" si="29"/>
        <v>44642.5</v>
      </c>
    </row>
    <row r="696" spans="1:12">
      <c r="A696" s="103" t="s">
        <v>2441</v>
      </c>
      <c r="B696" s="82" t="s">
        <v>1936</v>
      </c>
      <c r="C696" s="146">
        <v>18265.18</v>
      </c>
      <c r="D696" s="146">
        <v>18493.870000000003</v>
      </c>
      <c r="E696" s="147">
        <v>985</v>
      </c>
      <c r="F696" s="146">
        <f t="shared" si="30"/>
        <v>37744.050000000003</v>
      </c>
      <c r="G696" s="117"/>
      <c r="H696" s="147">
        <v>6088.4000000000005</v>
      </c>
      <c r="I696" s="147">
        <v>0</v>
      </c>
      <c r="J696" s="147">
        <v>24353.600000000002</v>
      </c>
      <c r="K696" s="147">
        <v>15590</v>
      </c>
      <c r="L696" s="104">
        <f t="shared" si="29"/>
        <v>46032</v>
      </c>
    </row>
    <row r="697" spans="1:12">
      <c r="A697" s="103" t="s">
        <v>2442</v>
      </c>
      <c r="B697" s="82" t="s">
        <v>1938</v>
      </c>
      <c r="C697" s="146">
        <v>8537.36</v>
      </c>
      <c r="D697" s="146">
        <v>3973.83</v>
      </c>
      <c r="E697" s="147">
        <v>985</v>
      </c>
      <c r="F697" s="146">
        <f t="shared" si="30"/>
        <v>13496.19</v>
      </c>
      <c r="G697" s="117"/>
      <c r="H697" s="147">
        <v>2845.7999999999997</v>
      </c>
      <c r="I697" s="147">
        <v>0</v>
      </c>
      <c r="J697" s="147">
        <v>11383.199999999999</v>
      </c>
      <c r="K697" s="147">
        <v>15590</v>
      </c>
      <c r="L697" s="104">
        <f t="shared" si="29"/>
        <v>29819</v>
      </c>
    </row>
    <row r="698" spans="1:12">
      <c r="A698" s="103" t="s">
        <v>2443</v>
      </c>
      <c r="B698" s="82" t="s">
        <v>1940</v>
      </c>
      <c r="C698" s="146">
        <v>8537.36</v>
      </c>
      <c r="D698" s="146">
        <v>3973.83</v>
      </c>
      <c r="E698" s="147">
        <v>985</v>
      </c>
      <c r="F698" s="146">
        <f t="shared" si="30"/>
        <v>13496.19</v>
      </c>
      <c r="G698" s="117"/>
      <c r="H698" s="147">
        <v>2845.7999999999997</v>
      </c>
      <c r="I698" s="147">
        <v>0</v>
      </c>
      <c r="J698" s="147">
        <v>11383.199999999999</v>
      </c>
      <c r="K698" s="147">
        <v>15590</v>
      </c>
      <c r="L698" s="104">
        <f t="shared" si="29"/>
        <v>29819</v>
      </c>
    </row>
    <row r="699" spans="1:12">
      <c r="A699" s="103" t="s">
        <v>2444</v>
      </c>
      <c r="B699" s="82" t="s">
        <v>1942</v>
      </c>
      <c r="C699" s="146">
        <v>9023.58</v>
      </c>
      <c r="D699" s="146">
        <v>5754.9400000000005</v>
      </c>
      <c r="E699" s="147">
        <v>985</v>
      </c>
      <c r="F699" s="146">
        <f t="shared" si="30"/>
        <v>15763.52</v>
      </c>
      <c r="G699" s="117"/>
      <c r="H699" s="147">
        <v>3007.9</v>
      </c>
      <c r="I699" s="147">
        <v>0</v>
      </c>
      <c r="J699" s="147">
        <v>12031.6</v>
      </c>
      <c r="K699" s="147">
        <v>15590</v>
      </c>
      <c r="L699" s="104">
        <f t="shared" si="29"/>
        <v>30629.5</v>
      </c>
    </row>
    <row r="700" spans="1:12">
      <c r="A700" s="103" t="s">
        <v>2445</v>
      </c>
      <c r="B700" s="82" t="s">
        <v>1944</v>
      </c>
      <c r="C700" s="146">
        <v>8752</v>
      </c>
      <c r="D700" s="146">
        <v>6977</v>
      </c>
      <c r="E700" s="147">
        <v>985</v>
      </c>
      <c r="F700" s="146">
        <f t="shared" si="30"/>
        <v>16714</v>
      </c>
      <c r="G700" s="117"/>
      <c r="H700" s="147">
        <v>2917.3</v>
      </c>
      <c r="I700" s="147">
        <v>0</v>
      </c>
      <c r="J700" s="147">
        <v>11669.2</v>
      </c>
      <c r="K700" s="147">
        <v>15590</v>
      </c>
      <c r="L700" s="104">
        <f t="shared" si="29"/>
        <v>30176.5</v>
      </c>
    </row>
    <row r="701" spans="1:12">
      <c r="A701" s="103" t="s">
        <v>2446</v>
      </c>
      <c r="B701" s="82" t="s">
        <v>1946</v>
      </c>
      <c r="C701" s="146">
        <v>8652</v>
      </c>
      <c r="D701" s="146">
        <v>5945</v>
      </c>
      <c r="E701" s="147">
        <v>985</v>
      </c>
      <c r="F701" s="146">
        <f t="shared" si="30"/>
        <v>15582</v>
      </c>
      <c r="G701" s="117"/>
      <c r="H701" s="147">
        <v>2884</v>
      </c>
      <c r="I701" s="147">
        <v>0</v>
      </c>
      <c r="J701" s="147">
        <v>11536</v>
      </c>
      <c r="K701" s="147">
        <v>15590</v>
      </c>
      <c r="L701" s="104">
        <f t="shared" si="29"/>
        <v>30010</v>
      </c>
    </row>
    <row r="702" spans="1:12">
      <c r="A702" s="103" t="s">
        <v>2447</v>
      </c>
      <c r="B702" s="82" t="s">
        <v>1948</v>
      </c>
      <c r="C702" s="146">
        <v>8552</v>
      </c>
      <c r="D702" s="146">
        <v>5784</v>
      </c>
      <c r="E702" s="147">
        <v>985</v>
      </c>
      <c r="F702" s="146">
        <f t="shared" si="30"/>
        <v>15321</v>
      </c>
      <c r="G702" s="117"/>
      <c r="H702" s="147">
        <v>2850.7</v>
      </c>
      <c r="I702" s="147">
        <v>0</v>
      </c>
      <c r="J702" s="147">
        <v>11402.8</v>
      </c>
      <c r="K702" s="147">
        <v>15590</v>
      </c>
      <c r="L702" s="104">
        <f t="shared" si="29"/>
        <v>29843.5</v>
      </c>
    </row>
    <row r="703" spans="1:12">
      <c r="A703" s="103" t="s">
        <v>2448</v>
      </c>
      <c r="B703" s="82" t="s">
        <v>1950</v>
      </c>
      <c r="C703" s="146">
        <v>8452</v>
      </c>
      <c r="D703" s="146">
        <v>5506</v>
      </c>
      <c r="E703" s="147">
        <v>985</v>
      </c>
      <c r="F703" s="146">
        <f t="shared" si="30"/>
        <v>14943</v>
      </c>
      <c r="G703" s="117"/>
      <c r="H703" s="147">
        <v>2817.3</v>
      </c>
      <c r="I703" s="147">
        <v>0</v>
      </c>
      <c r="J703" s="147">
        <v>11269.2</v>
      </c>
      <c r="K703" s="147">
        <v>15590</v>
      </c>
      <c r="L703" s="104">
        <f t="shared" si="29"/>
        <v>29676.5</v>
      </c>
    </row>
    <row r="704" spans="1:12">
      <c r="A704" s="103" t="s">
        <v>2449</v>
      </c>
      <c r="B704" s="82" t="s">
        <v>1952</v>
      </c>
      <c r="C704" s="146">
        <v>8352</v>
      </c>
      <c r="D704" s="146">
        <v>4919</v>
      </c>
      <c r="E704" s="147">
        <v>985</v>
      </c>
      <c r="F704" s="146">
        <f t="shared" si="30"/>
        <v>14256</v>
      </c>
      <c r="G704" s="117"/>
      <c r="H704" s="147">
        <v>2784</v>
      </c>
      <c r="I704" s="147">
        <v>0</v>
      </c>
      <c r="J704" s="147">
        <v>11136</v>
      </c>
      <c r="K704" s="147">
        <v>15590</v>
      </c>
      <c r="L704" s="104">
        <f t="shared" si="29"/>
        <v>29510</v>
      </c>
    </row>
    <row r="705" spans="1:12">
      <c r="A705" s="103" t="s">
        <v>2450</v>
      </c>
      <c r="B705" s="82" t="s">
        <v>1954</v>
      </c>
      <c r="C705" s="146">
        <v>8252</v>
      </c>
      <c r="D705" s="146">
        <v>4455</v>
      </c>
      <c r="E705" s="147">
        <v>985</v>
      </c>
      <c r="F705" s="146">
        <f t="shared" si="30"/>
        <v>13692</v>
      </c>
      <c r="G705" s="117"/>
      <c r="H705" s="147">
        <v>2750.7</v>
      </c>
      <c r="I705" s="147">
        <v>0</v>
      </c>
      <c r="J705" s="147">
        <v>11002.8</v>
      </c>
      <c r="K705" s="147">
        <v>15590</v>
      </c>
      <c r="L705" s="104">
        <f t="shared" si="29"/>
        <v>29343.5</v>
      </c>
    </row>
    <row r="706" spans="1:12">
      <c r="A706" s="103" t="s">
        <v>2451</v>
      </c>
      <c r="B706" s="82" t="s">
        <v>1956</v>
      </c>
      <c r="C706" s="146">
        <v>8202</v>
      </c>
      <c r="D706" s="146">
        <v>4453</v>
      </c>
      <c r="E706" s="147">
        <v>985</v>
      </c>
      <c r="F706" s="146">
        <f t="shared" si="30"/>
        <v>13640</v>
      </c>
      <c r="G706" s="117"/>
      <c r="H706" s="147">
        <v>2734</v>
      </c>
      <c r="I706" s="147">
        <v>0</v>
      </c>
      <c r="J706" s="147">
        <v>10936</v>
      </c>
      <c r="K706" s="147">
        <v>15590</v>
      </c>
      <c r="L706" s="104">
        <f t="shared" si="29"/>
        <v>29260</v>
      </c>
    </row>
    <row r="707" spans="1:12">
      <c r="A707" s="103" t="s">
        <v>2452</v>
      </c>
      <c r="B707" s="82" t="s">
        <v>1958</v>
      </c>
      <c r="C707" s="146">
        <v>8152</v>
      </c>
      <c r="D707" s="146">
        <v>4452</v>
      </c>
      <c r="E707" s="147">
        <v>985</v>
      </c>
      <c r="F707" s="146">
        <f t="shared" si="30"/>
        <v>13589</v>
      </c>
      <c r="G707" s="117"/>
      <c r="H707" s="147">
        <v>2717.3</v>
      </c>
      <c r="I707" s="147">
        <v>0</v>
      </c>
      <c r="J707" s="147">
        <v>10869.2</v>
      </c>
      <c r="K707" s="147">
        <v>15590</v>
      </c>
      <c r="L707" s="104">
        <f t="shared" si="29"/>
        <v>29176.5</v>
      </c>
    </row>
    <row r="708" spans="1:12">
      <c r="A708" s="103" t="s">
        <v>2453</v>
      </c>
      <c r="B708" s="82" t="s">
        <v>1960</v>
      </c>
      <c r="C708" s="146">
        <v>11959.14</v>
      </c>
      <c r="D708" s="146">
        <v>15725.02</v>
      </c>
      <c r="E708" s="147">
        <v>985</v>
      </c>
      <c r="F708" s="146">
        <f t="shared" si="30"/>
        <v>28669.16</v>
      </c>
      <c r="G708" s="117"/>
      <c r="H708" s="147">
        <v>3986.3999999999996</v>
      </c>
      <c r="I708" s="147">
        <v>0</v>
      </c>
      <c r="J708" s="147">
        <v>15945.599999999999</v>
      </c>
      <c r="K708" s="147">
        <v>21360</v>
      </c>
      <c r="L708" s="104">
        <f t="shared" si="29"/>
        <v>41292</v>
      </c>
    </row>
    <row r="709" spans="1:12">
      <c r="A709" s="103" t="s">
        <v>2454</v>
      </c>
      <c r="B709" s="82" t="s">
        <v>1962</v>
      </c>
      <c r="C709" s="146">
        <v>10662.88</v>
      </c>
      <c r="D709" s="146">
        <v>14786.3</v>
      </c>
      <c r="E709" s="147">
        <v>985</v>
      </c>
      <c r="F709" s="146">
        <f t="shared" si="30"/>
        <v>26434.18</v>
      </c>
      <c r="G709" s="117"/>
      <c r="H709" s="147">
        <v>3554.3</v>
      </c>
      <c r="I709" s="147">
        <v>0</v>
      </c>
      <c r="J709" s="147">
        <v>14217.2</v>
      </c>
      <c r="K709" s="147">
        <v>21360</v>
      </c>
      <c r="L709" s="104">
        <f t="shared" si="29"/>
        <v>39131.5</v>
      </c>
    </row>
    <row r="710" spans="1:12">
      <c r="A710" s="103" t="s">
        <v>2455</v>
      </c>
      <c r="B710" s="82" t="s">
        <v>1964</v>
      </c>
      <c r="C710" s="146">
        <v>10629.75</v>
      </c>
      <c r="D710" s="146">
        <v>11285.76</v>
      </c>
      <c r="E710" s="147">
        <v>985</v>
      </c>
      <c r="F710" s="146">
        <f t="shared" si="30"/>
        <v>22900.510000000002</v>
      </c>
      <c r="G710" s="117"/>
      <c r="H710" s="147">
        <v>3543.2999999999997</v>
      </c>
      <c r="I710" s="147">
        <v>0</v>
      </c>
      <c r="J710" s="147">
        <v>14173.199999999999</v>
      </c>
      <c r="K710" s="147">
        <v>21360</v>
      </c>
      <c r="L710" s="104">
        <f t="shared" si="29"/>
        <v>39076.5</v>
      </c>
    </row>
    <row r="711" spans="1:12">
      <c r="A711" s="103" t="s">
        <v>2456</v>
      </c>
      <c r="B711" s="82" t="s">
        <v>1966</v>
      </c>
      <c r="C711" s="146">
        <v>9751.33</v>
      </c>
      <c r="D711" s="146">
        <v>9541.3700000000008</v>
      </c>
      <c r="E711" s="147">
        <v>985</v>
      </c>
      <c r="F711" s="146">
        <f t="shared" si="30"/>
        <v>20277.7</v>
      </c>
      <c r="G711" s="117"/>
      <c r="H711" s="147">
        <v>3250.4</v>
      </c>
      <c r="I711" s="147">
        <v>0</v>
      </c>
      <c r="J711" s="147">
        <v>13001.6</v>
      </c>
      <c r="K711" s="147">
        <v>21360</v>
      </c>
      <c r="L711" s="104">
        <f t="shared" si="29"/>
        <v>37612</v>
      </c>
    </row>
    <row r="712" spans="1:12">
      <c r="A712" s="103" t="s">
        <v>2457</v>
      </c>
      <c r="B712" s="82" t="s">
        <v>1968</v>
      </c>
      <c r="C712" s="146">
        <v>22299.29</v>
      </c>
      <c r="D712" s="146">
        <v>24526.33</v>
      </c>
      <c r="E712" s="147">
        <v>985</v>
      </c>
      <c r="F712" s="146">
        <f t="shared" si="30"/>
        <v>47810.62</v>
      </c>
      <c r="G712" s="117"/>
      <c r="H712" s="147">
        <v>7433.0999999999995</v>
      </c>
      <c r="I712" s="147">
        <v>0</v>
      </c>
      <c r="J712" s="147">
        <v>29732.399999999998</v>
      </c>
      <c r="K712" s="147">
        <v>21360</v>
      </c>
      <c r="L712" s="104">
        <f t="shared" si="29"/>
        <v>58525.5</v>
      </c>
    </row>
    <row r="713" spans="1:12">
      <c r="A713" s="103" t="s">
        <v>2458</v>
      </c>
      <c r="B713" s="82" t="s">
        <v>1970</v>
      </c>
      <c r="C713" s="146">
        <v>22733.16</v>
      </c>
      <c r="D713" s="146">
        <v>25717.87</v>
      </c>
      <c r="E713" s="147">
        <v>985</v>
      </c>
      <c r="F713" s="146">
        <f t="shared" si="30"/>
        <v>49436.03</v>
      </c>
      <c r="G713" s="117"/>
      <c r="H713" s="147">
        <v>7577.7</v>
      </c>
      <c r="I713" s="147">
        <v>0</v>
      </c>
      <c r="J713" s="147">
        <v>30310.799999999999</v>
      </c>
      <c r="K713" s="147">
        <v>21360</v>
      </c>
      <c r="L713" s="104">
        <f t="shared" si="29"/>
        <v>59248.5</v>
      </c>
    </row>
    <row r="714" spans="1:12">
      <c r="A714" s="103" t="s">
        <v>2459</v>
      </c>
      <c r="B714" s="82" t="s">
        <v>1972</v>
      </c>
      <c r="C714" s="146">
        <v>23915.08</v>
      </c>
      <c r="D714" s="146">
        <v>25104.46</v>
      </c>
      <c r="E714" s="147">
        <v>985</v>
      </c>
      <c r="F714" s="146">
        <f t="shared" si="30"/>
        <v>50004.54</v>
      </c>
      <c r="G714" s="117"/>
      <c r="H714" s="147">
        <v>7971.7</v>
      </c>
      <c r="I714" s="147">
        <v>0</v>
      </c>
      <c r="J714" s="147">
        <v>31886.799999999999</v>
      </c>
      <c r="K714" s="147">
        <v>21360</v>
      </c>
      <c r="L714" s="104">
        <f t="shared" si="29"/>
        <v>61218.5</v>
      </c>
    </row>
    <row r="715" spans="1:12">
      <c r="A715" s="103" t="s">
        <v>2460</v>
      </c>
      <c r="B715" s="82" t="s">
        <v>1974</v>
      </c>
      <c r="C715" s="146">
        <v>25108.75</v>
      </c>
      <c r="D715" s="146">
        <v>26422.09</v>
      </c>
      <c r="E715" s="147">
        <v>985</v>
      </c>
      <c r="F715" s="146">
        <f t="shared" si="30"/>
        <v>52515.839999999997</v>
      </c>
      <c r="G715" s="117"/>
      <c r="H715" s="147">
        <v>8369.6</v>
      </c>
      <c r="I715" s="147">
        <v>0</v>
      </c>
      <c r="J715" s="147">
        <v>33478.400000000001</v>
      </c>
      <c r="K715" s="147">
        <v>21360</v>
      </c>
      <c r="L715" s="104">
        <f t="shared" si="29"/>
        <v>63208</v>
      </c>
    </row>
    <row r="716" spans="1:12">
      <c r="A716" s="103" t="s">
        <v>2461</v>
      </c>
      <c r="B716" s="82" t="s">
        <v>1976</v>
      </c>
      <c r="C716" s="146">
        <v>25570.400000000001</v>
      </c>
      <c r="D716" s="146">
        <v>26788.629999999997</v>
      </c>
      <c r="E716" s="147">
        <v>985</v>
      </c>
      <c r="F716" s="146">
        <f t="shared" si="30"/>
        <v>53344.03</v>
      </c>
      <c r="G716" s="117"/>
      <c r="H716" s="147">
        <v>8523.5</v>
      </c>
      <c r="I716" s="147">
        <v>0</v>
      </c>
      <c r="J716" s="147">
        <v>34094</v>
      </c>
      <c r="K716" s="147">
        <v>21360</v>
      </c>
      <c r="L716" s="104">
        <f t="shared" si="29"/>
        <v>63977.5</v>
      </c>
    </row>
    <row r="717" spans="1:12">
      <c r="A717" s="103" t="s">
        <v>2462</v>
      </c>
      <c r="B717" s="82" t="s">
        <v>1978</v>
      </c>
      <c r="C717" s="146">
        <v>27832.71</v>
      </c>
      <c r="D717" s="146">
        <v>29307.43</v>
      </c>
      <c r="E717" s="147">
        <v>985</v>
      </c>
      <c r="F717" s="146">
        <f t="shared" si="30"/>
        <v>58125.14</v>
      </c>
      <c r="G717" s="117"/>
      <c r="H717" s="147">
        <v>9277.6</v>
      </c>
      <c r="I717" s="147">
        <v>0</v>
      </c>
      <c r="J717" s="147">
        <v>37110.400000000001</v>
      </c>
      <c r="K717" s="147">
        <v>21360</v>
      </c>
      <c r="L717" s="104">
        <f t="shared" si="29"/>
        <v>67748</v>
      </c>
    </row>
    <row r="718" spans="1:12">
      <c r="A718" s="103" t="s">
        <v>2463</v>
      </c>
      <c r="B718" s="82" t="s">
        <v>1980</v>
      </c>
      <c r="C718" s="146">
        <v>31560.12</v>
      </c>
      <c r="D718" s="146">
        <v>38700.76</v>
      </c>
      <c r="E718" s="147">
        <v>985</v>
      </c>
      <c r="F718" s="146">
        <f t="shared" si="30"/>
        <v>71245.88</v>
      </c>
      <c r="G718" s="117"/>
      <c r="H718" s="147">
        <v>10520</v>
      </c>
      <c r="I718" s="147">
        <v>0</v>
      </c>
      <c r="J718" s="147">
        <v>42080</v>
      </c>
      <c r="K718" s="147">
        <v>21360</v>
      </c>
      <c r="L718" s="104">
        <f t="shared" si="29"/>
        <v>73960</v>
      </c>
    </row>
    <row r="719" spans="1:12">
      <c r="A719" s="103" t="s">
        <v>2464</v>
      </c>
      <c r="B719" s="82" t="s">
        <v>1982</v>
      </c>
      <c r="C719" s="146">
        <v>31560.12</v>
      </c>
      <c r="D719" s="146">
        <v>38700.76</v>
      </c>
      <c r="E719" s="147">
        <v>985</v>
      </c>
      <c r="F719" s="146">
        <f t="shared" si="30"/>
        <v>71245.88</v>
      </c>
      <c r="G719" s="117"/>
      <c r="H719" s="147">
        <v>10520</v>
      </c>
      <c r="I719" s="147">
        <v>0</v>
      </c>
      <c r="J719" s="147">
        <v>42080</v>
      </c>
      <c r="K719" s="147">
        <v>21360</v>
      </c>
      <c r="L719" s="104">
        <f t="shared" si="29"/>
        <v>73960</v>
      </c>
    </row>
    <row r="720" spans="1:12">
      <c r="A720" s="103" t="s">
        <v>2465</v>
      </c>
      <c r="B720" s="82" t="s">
        <v>1984</v>
      </c>
      <c r="C720" s="146">
        <v>35411.49</v>
      </c>
      <c r="D720" s="146">
        <v>38380.18</v>
      </c>
      <c r="E720" s="147">
        <v>985</v>
      </c>
      <c r="F720" s="146">
        <f t="shared" si="30"/>
        <v>74776.67</v>
      </c>
      <c r="G720" s="117"/>
      <c r="H720" s="147">
        <v>11803.800000000001</v>
      </c>
      <c r="I720" s="147">
        <v>0</v>
      </c>
      <c r="J720" s="147">
        <v>47215.200000000004</v>
      </c>
      <c r="K720" s="147">
        <v>21360</v>
      </c>
      <c r="L720" s="104">
        <f t="shared" si="29"/>
        <v>80379</v>
      </c>
    </row>
    <row r="721" spans="1:12">
      <c r="A721" s="103" t="s">
        <v>2466</v>
      </c>
      <c r="B721" s="82" t="s">
        <v>1986</v>
      </c>
      <c r="C721" s="146">
        <v>22299.29</v>
      </c>
      <c r="D721" s="146">
        <v>24526.33</v>
      </c>
      <c r="E721" s="147">
        <v>985</v>
      </c>
      <c r="F721" s="146">
        <f t="shared" si="30"/>
        <v>47810.62</v>
      </c>
      <c r="G721" s="117"/>
      <c r="H721" s="147">
        <v>7433.0999999999995</v>
      </c>
      <c r="I721" s="147">
        <v>0</v>
      </c>
      <c r="J721" s="147">
        <v>29732.399999999998</v>
      </c>
      <c r="K721" s="147">
        <v>21360</v>
      </c>
      <c r="L721" s="104">
        <f t="shared" si="29"/>
        <v>58525.5</v>
      </c>
    </row>
    <row r="722" spans="1:12">
      <c r="A722" s="103" t="s">
        <v>2467</v>
      </c>
      <c r="B722" s="82" t="s">
        <v>1988</v>
      </c>
      <c r="C722" s="146">
        <v>27832.71</v>
      </c>
      <c r="D722" s="146">
        <v>29307.43</v>
      </c>
      <c r="E722" s="147">
        <v>985</v>
      </c>
      <c r="F722" s="146">
        <f t="shared" si="30"/>
        <v>58125.14</v>
      </c>
      <c r="G722" s="117"/>
      <c r="H722" s="147">
        <v>9277.6</v>
      </c>
      <c r="I722" s="147">
        <v>0</v>
      </c>
      <c r="J722" s="147">
        <v>37110.400000000001</v>
      </c>
      <c r="K722" s="147">
        <v>21360</v>
      </c>
      <c r="L722" s="104">
        <f t="shared" si="29"/>
        <v>67748</v>
      </c>
    </row>
    <row r="723" spans="1:12">
      <c r="A723" s="103" t="s">
        <v>2468</v>
      </c>
      <c r="B723" s="82" t="s">
        <v>1990</v>
      </c>
      <c r="C723" s="146">
        <v>25570.400000000001</v>
      </c>
      <c r="D723" s="146">
        <v>26788.629999999997</v>
      </c>
      <c r="E723" s="147">
        <v>985</v>
      </c>
      <c r="F723" s="146">
        <f t="shared" si="30"/>
        <v>53344.03</v>
      </c>
      <c r="G723" s="117"/>
      <c r="H723" s="147">
        <v>8523.5</v>
      </c>
      <c r="I723" s="147">
        <v>0</v>
      </c>
      <c r="J723" s="147">
        <v>34094</v>
      </c>
      <c r="K723" s="147">
        <v>21360</v>
      </c>
      <c r="L723" s="104">
        <f t="shared" si="29"/>
        <v>63977.5</v>
      </c>
    </row>
    <row r="724" spans="1:12">
      <c r="A724" s="103" t="s">
        <v>2469</v>
      </c>
      <c r="B724" s="82" t="s">
        <v>1992</v>
      </c>
      <c r="C724" s="146">
        <v>23915.08</v>
      </c>
      <c r="D724" s="146">
        <v>25104.46</v>
      </c>
      <c r="E724" s="147">
        <v>985</v>
      </c>
      <c r="F724" s="146">
        <f t="shared" si="30"/>
        <v>50004.54</v>
      </c>
      <c r="G724" s="117"/>
      <c r="H724" s="147">
        <v>7971.7</v>
      </c>
      <c r="I724" s="147">
        <v>0</v>
      </c>
      <c r="J724" s="147">
        <v>31886.799999999999</v>
      </c>
      <c r="K724" s="147">
        <v>21360</v>
      </c>
      <c r="L724" s="104">
        <f t="shared" si="29"/>
        <v>61218.5</v>
      </c>
    </row>
    <row r="725" spans="1:12">
      <c r="A725" s="103" t="s">
        <v>2470</v>
      </c>
      <c r="B725" s="82" t="s">
        <v>1994</v>
      </c>
      <c r="C725" s="146">
        <v>18204.259999999998</v>
      </c>
      <c r="D725" s="146">
        <v>19225.89</v>
      </c>
      <c r="E725" s="147">
        <v>985</v>
      </c>
      <c r="F725" s="146">
        <f t="shared" si="30"/>
        <v>38415.149999999994</v>
      </c>
      <c r="G725" s="117"/>
      <c r="H725" s="147">
        <v>6068.0999999999995</v>
      </c>
      <c r="I725" s="147">
        <v>0</v>
      </c>
      <c r="J725" s="147">
        <v>24272.399999999998</v>
      </c>
      <c r="K725" s="147">
        <v>21360</v>
      </c>
      <c r="L725" s="104">
        <f t="shared" si="29"/>
        <v>51700.5</v>
      </c>
    </row>
    <row r="726" spans="1:12">
      <c r="A726" s="103" t="s">
        <v>2471</v>
      </c>
      <c r="B726" s="82" t="s">
        <v>1996</v>
      </c>
      <c r="C726" s="146">
        <v>17704.14</v>
      </c>
      <c r="D726" s="146">
        <v>18718.28</v>
      </c>
      <c r="E726" s="147">
        <v>985</v>
      </c>
      <c r="F726" s="146">
        <f t="shared" si="30"/>
        <v>37407.42</v>
      </c>
      <c r="G726" s="117"/>
      <c r="H726" s="147">
        <v>5901.4</v>
      </c>
      <c r="I726" s="147">
        <v>0</v>
      </c>
      <c r="J726" s="147">
        <v>23605.599999999999</v>
      </c>
      <c r="K726" s="147">
        <v>21360</v>
      </c>
      <c r="L726" s="104">
        <f t="shared" si="29"/>
        <v>50867</v>
      </c>
    </row>
    <row r="727" spans="1:12">
      <c r="A727" s="103" t="s">
        <v>2472</v>
      </c>
      <c r="B727" s="82" t="s">
        <v>1998</v>
      </c>
      <c r="C727" s="146">
        <v>18933.080000000002</v>
      </c>
      <c r="D727" s="146">
        <v>19399.009999999998</v>
      </c>
      <c r="E727" s="147">
        <v>985</v>
      </c>
      <c r="F727" s="146">
        <f t="shared" si="30"/>
        <v>39317.089999999997</v>
      </c>
      <c r="G727" s="117"/>
      <c r="H727" s="147">
        <v>6311</v>
      </c>
      <c r="I727" s="147">
        <v>0</v>
      </c>
      <c r="J727" s="147">
        <v>25244</v>
      </c>
      <c r="K727" s="147">
        <v>21360</v>
      </c>
      <c r="L727" s="104">
        <f t="shared" si="29"/>
        <v>52915</v>
      </c>
    </row>
    <row r="728" spans="1:12">
      <c r="A728" s="103" t="s">
        <v>2473</v>
      </c>
      <c r="B728" s="82" t="s">
        <v>2000</v>
      </c>
      <c r="C728" s="146">
        <v>18739.66</v>
      </c>
      <c r="D728" s="146">
        <v>20975.25</v>
      </c>
      <c r="E728" s="147">
        <v>985</v>
      </c>
      <c r="F728" s="146">
        <f t="shared" si="30"/>
        <v>40699.910000000003</v>
      </c>
      <c r="G728" s="117"/>
      <c r="H728" s="147">
        <v>6246.5999999999995</v>
      </c>
      <c r="I728" s="147">
        <v>0</v>
      </c>
      <c r="J728" s="147">
        <v>24986.399999999998</v>
      </c>
      <c r="K728" s="147">
        <v>21360</v>
      </c>
      <c r="L728" s="104">
        <f t="shared" si="29"/>
        <v>52593</v>
      </c>
    </row>
    <row r="729" spans="1:12">
      <c r="A729" s="103" t="s">
        <v>2474</v>
      </c>
      <c r="B729" s="82" t="s">
        <v>2002</v>
      </c>
      <c r="C729" s="146">
        <v>17414.55</v>
      </c>
      <c r="D729" s="146">
        <v>15853.260000000002</v>
      </c>
      <c r="E729" s="147">
        <v>985</v>
      </c>
      <c r="F729" s="146">
        <f t="shared" si="30"/>
        <v>34252.81</v>
      </c>
      <c r="G729" s="117"/>
      <c r="H729" s="147">
        <v>5804.9</v>
      </c>
      <c r="I729" s="147">
        <v>0</v>
      </c>
      <c r="J729" s="147">
        <v>23219.599999999999</v>
      </c>
      <c r="K729" s="147">
        <v>21360</v>
      </c>
      <c r="L729" s="104">
        <f t="shared" si="29"/>
        <v>50384.5</v>
      </c>
    </row>
    <row r="730" spans="1:12">
      <c r="A730" s="103" t="s">
        <v>2475</v>
      </c>
      <c r="B730" s="82" t="s">
        <v>2004</v>
      </c>
      <c r="C730" s="146">
        <v>17704.14</v>
      </c>
      <c r="D730" s="146">
        <v>18714.010000000002</v>
      </c>
      <c r="E730" s="147">
        <v>985</v>
      </c>
      <c r="F730" s="146">
        <f t="shared" si="30"/>
        <v>37403.15</v>
      </c>
      <c r="G730" s="117"/>
      <c r="H730" s="147">
        <v>5901.4</v>
      </c>
      <c r="I730" s="147">
        <v>0</v>
      </c>
      <c r="J730" s="147">
        <v>23605.599999999999</v>
      </c>
      <c r="K730" s="147">
        <v>21360</v>
      </c>
      <c r="L730" s="104">
        <f t="shared" si="29"/>
        <v>50867</v>
      </c>
    </row>
    <row r="731" spans="1:12">
      <c r="A731" s="103" t="s">
        <v>2476</v>
      </c>
      <c r="B731" s="82" t="s">
        <v>2006</v>
      </c>
      <c r="C731" s="146">
        <v>18758.89</v>
      </c>
      <c r="D731" s="146">
        <v>20260.330000000002</v>
      </c>
      <c r="E731" s="147">
        <v>985</v>
      </c>
      <c r="F731" s="146">
        <f t="shared" si="30"/>
        <v>40004.22</v>
      </c>
      <c r="G731" s="117"/>
      <c r="H731" s="147">
        <v>6253</v>
      </c>
      <c r="I731" s="147">
        <v>0</v>
      </c>
      <c r="J731" s="147">
        <v>25012</v>
      </c>
      <c r="K731" s="147">
        <v>21360</v>
      </c>
      <c r="L731" s="104">
        <f t="shared" si="29"/>
        <v>52625</v>
      </c>
    </row>
    <row r="732" spans="1:12">
      <c r="A732" s="103" t="s">
        <v>2477</v>
      </c>
      <c r="B732" s="82" t="s">
        <v>2008</v>
      </c>
      <c r="C732" s="146">
        <v>19526.169999999998</v>
      </c>
      <c r="D732" s="146">
        <v>21217.82</v>
      </c>
      <c r="E732" s="147">
        <v>985</v>
      </c>
      <c r="F732" s="146">
        <f t="shared" si="30"/>
        <v>41728.99</v>
      </c>
      <c r="G732" s="117"/>
      <c r="H732" s="147">
        <v>6508.7</v>
      </c>
      <c r="I732" s="147">
        <v>0</v>
      </c>
      <c r="J732" s="147">
        <v>26034.799999999999</v>
      </c>
      <c r="K732" s="147">
        <v>21360</v>
      </c>
      <c r="L732" s="104">
        <f t="shared" si="29"/>
        <v>53903.5</v>
      </c>
    </row>
    <row r="733" spans="1:12">
      <c r="A733" s="103" t="s">
        <v>2478</v>
      </c>
      <c r="B733" s="82" t="s">
        <v>2010</v>
      </c>
      <c r="C733" s="146">
        <v>20173.759999999998</v>
      </c>
      <c r="D733" s="146">
        <v>21898.559999999998</v>
      </c>
      <c r="E733" s="147">
        <v>985</v>
      </c>
      <c r="F733" s="146">
        <f t="shared" si="30"/>
        <v>43057.319999999992</v>
      </c>
      <c r="G733" s="117"/>
      <c r="H733" s="147">
        <v>6724.6</v>
      </c>
      <c r="I733" s="147">
        <v>0</v>
      </c>
      <c r="J733" s="147">
        <v>26898.400000000001</v>
      </c>
      <c r="K733" s="147">
        <v>21360</v>
      </c>
      <c r="L733" s="104">
        <f t="shared" si="29"/>
        <v>54983</v>
      </c>
    </row>
    <row r="734" spans="1:12">
      <c r="A734" s="103" t="s">
        <v>2479</v>
      </c>
      <c r="B734" s="82" t="s">
        <v>2012</v>
      </c>
      <c r="C734" s="146">
        <v>21048.98</v>
      </c>
      <c r="D734" s="146">
        <v>22454.25</v>
      </c>
      <c r="E734" s="147">
        <v>985</v>
      </c>
      <c r="F734" s="146">
        <f t="shared" si="30"/>
        <v>44488.229999999996</v>
      </c>
      <c r="G734" s="117"/>
      <c r="H734" s="147">
        <v>7016.3</v>
      </c>
      <c r="I734" s="147">
        <v>0</v>
      </c>
      <c r="J734" s="147">
        <v>28065.200000000001</v>
      </c>
      <c r="K734" s="147">
        <v>21360</v>
      </c>
      <c r="L734" s="104">
        <f t="shared" si="29"/>
        <v>56441.5</v>
      </c>
    </row>
    <row r="735" spans="1:12">
      <c r="A735" s="103" t="s">
        <v>2480</v>
      </c>
      <c r="B735" s="82" t="s">
        <v>2014</v>
      </c>
      <c r="C735" s="146">
        <v>21941.29</v>
      </c>
      <c r="D735" s="146">
        <v>23273.89</v>
      </c>
      <c r="E735" s="147">
        <v>985</v>
      </c>
      <c r="F735" s="146">
        <f t="shared" si="30"/>
        <v>46200.18</v>
      </c>
      <c r="G735" s="117"/>
      <c r="H735" s="147">
        <v>7313.8</v>
      </c>
      <c r="I735" s="147">
        <v>0</v>
      </c>
      <c r="J735" s="147">
        <v>29255.200000000001</v>
      </c>
      <c r="K735" s="147">
        <v>21360</v>
      </c>
      <c r="L735" s="104">
        <f t="shared" ref="L735:L798" si="31">SUM(H735:K735)</f>
        <v>57929</v>
      </c>
    </row>
    <row r="736" spans="1:12">
      <c r="A736" s="103" t="s">
        <v>2481</v>
      </c>
      <c r="B736" s="82" t="s">
        <v>2016</v>
      </c>
      <c r="C736" s="146">
        <v>11137.36</v>
      </c>
      <c r="D736" s="146">
        <v>7718.0999999999995</v>
      </c>
      <c r="E736" s="147">
        <v>985</v>
      </c>
      <c r="F736" s="146">
        <f t="shared" ref="F736:F799" si="32">SUM(C736:E736)</f>
        <v>19840.46</v>
      </c>
      <c r="G736" s="117"/>
      <c r="H736" s="147">
        <v>3712.5</v>
      </c>
      <c r="I736" s="147">
        <v>0</v>
      </c>
      <c r="J736" s="147">
        <v>14850</v>
      </c>
      <c r="K736" s="147">
        <v>21360</v>
      </c>
      <c r="L736" s="104">
        <f t="shared" si="31"/>
        <v>39922.5</v>
      </c>
    </row>
    <row r="737" spans="1:12">
      <c r="A737" s="103" t="s">
        <v>2482</v>
      </c>
      <c r="B737" s="82" t="s">
        <v>2018</v>
      </c>
      <c r="C737" s="146">
        <v>16749.849999999999</v>
      </c>
      <c r="D737" s="146">
        <v>15946.23</v>
      </c>
      <c r="E737" s="147">
        <v>985</v>
      </c>
      <c r="F737" s="146">
        <f t="shared" si="32"/>
        <v>33681.08</v>
      </c>
      <c r="G737" s="117"/>
      <c r="H737" s="147">
        <v>5583.3</v>
      </c>
      <c r="I737" s="147">
        <v>0</v>
      </c>
      <c r="J737" s="147">
        <v>22333.200000000001</v>
      </c>
      <c r="K737" s="147">
        <v>21360</v>
      </c>
      <c r="L737" s="104">
        <f t="shared" si="31"/>
        <v>49276.5</v>
      </c>
    </row>
    <row r="738" spans="1:12">
      <c r="A738" s="103" t="s">
        <v>2483</v>
      </c>
      <c r="B738" s="82" t="s">
        <v>2020</v>
      </c>
      <c r="C738" s="146">
        <v>11137.36</v>
      </c>
      <c r="D738" s="146">
        <v>7718.0999999999995</v>
      </c>
      <c r="E738" s="147">
        <v>985</v>
      </c>
      <c r="F738" s="146">
        <f t="shared" si="32"/>
        <v>19840.46</v>
      </c>
      <c r="G738" s="117"/>
      <c r="H738" s="147">
        <v>3712.5</v>
      </c>
      <c r="I738" s="147">
        <v>0</v>
      </c>
      <c r="J738" s="147">
        <v>14850</v>
      </c>
      <c r="K738" s="147">
        <v>21360</v>
      </c>
      <c r="L738" s="104">
        <f t="shared" si="31"/>
        <v>39922.5</v>
      </c>
    </row>
    <row r="739" spans="1:12">
      <c r="A739" s="103" t="s">
        <v>2484</v>
      </c>
      <c r="B739" s="82" t="s">
        <v>2022</v>
      </c>
      <c r="C739" s="146">
        <v>14618.98</v>
      </c>
      <c r="D739" s="146">
        <v>8996.59</v>
      </c>
      <c r="E739" s="147">
        <v>985</v>
      </c>
      <c r="F739" s="146">
        <f t="shared" si="32"/>
        <v>24600.57</v>
      </c>
      <c r="G739" s="117"/>
      <c r="H739" s="147">
        <v>4873</v>
      </c>
      <c r="I739" s="147">
        <v>0</v>
      </c>
      <c r="J739" s="147">
        <v>19492</v>
      </c>
      <c r="K739" s="147">
        <v>21360</v>
      </c>
      <c r="L739" s="104">
        <f t="shared" si="31"/>
        <v>45725</v>
      </c>
    </row>
    <row r="740" spans="1:12">
      <c r="A740" s="103" t="s">
        <v>2485</v>
      </c>
      <c r="B740" s="82" t="s">
        <v>2024</v>
      </c>
      <c r="C740" s="146">
        <v>14938.51</v>
      </c>
      <c r="D740" s="146">
        <v>9027.59</v>
      </c>
      <c r="E740" s="147">
        <v>985</v>
      </c>
      <c r="F740" s="146">
        <f t="shared" si="32"/>
        <v>24951.1</v>
      </c>
      <c r="G740" s="117"/>
      <c r="H740" s="147">
        <v>4979.5</v>
      </c>
      <c r="I740" s="147">
        <v>0</v>
      </c>
      <c r="J740" s="147">
        <v>19918</v>
      </c>
      <c r="K740" s="147">
        <v>21360</v>
      </c>
      <c r="L740" s="104">
        <f t="shared" si="31"/>
        <v>46257.5</v>
      </c>
    </row>
    <row r="741" spans="1:12">
      <c r="A741" s="103" t="s">
        <v>2486</v>
      </c>
      <c r="B741" s="82" t="s">
        <v>2026</v>
      </c>
      <c r="C741" s="146">
        <v>11010.19</v>
      </c>
      <c r="D741" s="146">
        <v>7616.74</v>
      </c>
      <c r="E741" s="147">
        <v>985</v>
      </c>
      <c r="F741" s="146">
        <f t="shared" si="32"/>
        <v>19611.93</v>
      </c>
      <c r="G741" s="117"/>
      <c r="H741" s="147">
        <v>3670.1</v>
      </c>
      <c r="I741" s="147">
        <v>0</v>
      </c>
      <c r="J741" s="147">
        <v>14680.4</v>
      </c>
      <c r="K741" s="147">
        <v>21360</v>
      </c>
      <c r="L741" s="104">
        <f t="shared" si="31"/>
        <v>39710.5</v>
      </c>
    </row>
    <row r="742" spans="1:12">
      <c r="A742" s="103" t="s">
        <v>2487</v>
      </c>
      <c r="B742" s="82" t="s">
        <v>2028</v>
      </c>
      <c r="C742" s="146">
        <v>22733.16</v>
      </c>
      <c r="D742" s="146">
        <v>25621.68</v>
      </c>
      <c r="E742" s="147">
        <v>985</v>
      </c>
      <c r="F742" s="146">
        <f t="shared" si="32"/>
        <v>49339.839999999997</v>
      </c>
      <c r="G742" s="117"/>
      <c r="H742" s="147">
        <v>7577.7</v>
      </c>
      <c r="I742" s="147">
        <v>0</v>
      </c>
      <c r="J742" s="147">
        <v>30310.799999999999</v>
      </c>
      <c r="K742" s="147">
        <v>21360</v>
      </c>
      <c r="L742" s="104">
        <f t="shared" si="31"/>
        <v>59248.5</v>
      </c>
    </row>
    <row r="743" spans="1:12">
      <c r="A743" s="103" t="s">
        <v>2488</v>
      </c>
      <c r="B743" s="82" t="s">
        <v>2030</v>
      </c>
      <c r="C743" s="146">
        <v>20540.310000000001</v>
      </c>
      <c r="D743" s="146">
        <v>21446.52</v>
      </c>
      <c r="E743" s="147">
        <v>985</v>
      </c>
      <c r="F743" s="146">
        <f t="shared" si="32"/>
        <v>42971.83</v>
      </c>
      <c r="G743" s="117"/>
      <c r="H743" s="147">
        <v>6846.7999999999993</v>
      </c>
      <c r="I743" s="147">
        <v>0</v>
      </c>
      <c r="J743" s="147">
        <v>27387.199999999997</v>
      </c>
      <c r="K743" s="147">
        <v>21360</v>
      </c>
      <c r="L743" s="104">
        <f t="shared" si="31"/>
        <v>55594</v>
      </c>
    </row>
    <row r="744" spans="1:12">
      <c r="A744" s="103" t="s">
        <v>2489</v>
      </c>
      <c r="B744" s="82" t="s">
        <v>2032</v>
      </c>
      <c r="C744" s="146">
        <v>21170.81</v>
      </c>
      <c r="D744" s="146">
        <v>23583.79</v>
      </c>
      <c r="E744" s="147">
        <v>985</v>
      </c>
      <c r="F744" s="146">
        <f t="shared" si="32"/>
        <v>45739.600000000006</v>
      </c>
      <c r="G744" s="117"/>
      <c r="H744" s="147">
        <v>7056.9000000000005</v>
      </c>
      <c r="I744" s="147">
        <v>0</v>
      </c>
      <c r="J744" s="147">
        <v>28227.600000000002</v>
      </c>
      <c r="K744" s="147">
        <v>21360</v>
      </c>
      <c r="L744" s="104">
        <f t="shared" si="31"/>
        <v>56644.5</v>
      </c>
    </row>
    <row r="745" spans="1:12">
      <c r="A745" s="103" t="s">
        <v>2490</v>
      </c>
      <c r="B745" s="82" t="s">
        <v>2034</v>
      </c>
      <c r="C745" s="146">
        <v>22790.86</v>
      </c>
      <c r="D745" s="146">
        <v>24002.699999999997</v>
      </c>
      <c r="E745" s="147">
        <v>985</v>
      </c>
      <c r="F745" s="146">
        <f t="shared" si="32"/>
        <v>47778.559999999998</v>
      </c>
      <c r="G745" s="117"/>
      <c r="H745" s="147">
        <v>7597</v>
      </c>
      <c r="I745" s="147">
        <v>0</v>
      </c>
      <c r="J745" s="147">
        <v>30388</v>
      </c>
      <c r="K745" s="147">
        <v>21360</v>
      </c>
      <c r="L745" s="104">
        <f t="shared" si="31"/>
        <v>59345</v>
      </c>
    </row>
    <row r="746" spans="1:12">
      <c r="A746" s="103" t="s">
        <v>2491</v>
      </c>
      <c r="B746" s="82" t="s">
        <v>2036</v>
      </c>
      <c r="C746" s="146">
        <v>26363.33</v>
      </c>
      <c r="D746" s="146">
        <v>25139.739999999998</v>
      </c>
      <c r="E746" s="147">
        <v>985</v>
      </c>
      <c r="F746" s="146">
        <f t="shared" si="32"/>
        <v>52488.07</v>
      </c>
      <c r="G746" s="117"/>
      <c r="H746" s="147">
        <v>8787.7999999999993</v>
      </c>
      <c r="I746" s="147">
        <v>0</v>
      </c>
      <c r="J746" s="147">
        <v>35151.199999999997</v>
      </c>
      <c r="K746" s="147">
        <v>21360</v>
      </c>
      <c r="L746" s="104">
        <f t="shared" si="31"/>
        <v>65299</v>
      </c>
    </row>
    <row r="747" spans="1:12">
      <c r="A747" s="103" t="s">
        <v>2492</v>
      </c>
      <c r="B747" s="82" t="s">
        <v>2038</v>
      </c>
      <c r="C747" s="146">
        <v>17704.14</v>
      </c>
      <c r="D747" s="146">
        <v>18714.010000000002</v>
      </c>
      <c r="E747" s="147">
        <v>985</v>
      </c>
      <c r="F747" s="146">
        <f t="shared" si="32"/>
        <v>37403.15</v>
      </c>
      <c r="G747" s="117"/>
      <c r="H747" s="147">
        <v>5901.4</v>
      </c>
      <c r="I747" s="147">
        <v>0</v>
      </c>
      <c r="J747" s="147">
        <v>23605.599999999999</v>
      </c>
      <c r="K747" s="147">
        <v>21360</v>
      </c>
      <c r="L747" s="104">
        <f t="shared" si="31"/>
        <v>50867</v>
      </c>
    </row>
    <row r="748" spans="1:12">
      <c r="A748" s="103" t="s">
        <v>2493</v>
      </c>
      <c r="B748" s="82" t="s">
        <v>2040</v>
      </c>
      <c r="C748" s="146">
        <v>18818.740000000002</v>
      </c>
      <c r="D748" s="146">
        <v>21100.28</v>
      </c>
      <c r="E748" s="147">
        <v>985</v>
      </c>
      <c r="F748" s="146">
        <f t="shared" si="32"/>
        <v>40904.020000000004</v>
      </c>
      <c r="G748" s="117"/>
      <c r="H748" s="147">
        <v>6272.9</v>
      </c>
      <c r="I748" s="147">
        <v>0</v>
      </c>
      <c r="J748" s="147">
        <v>25091.599999999999</v>
      </c>
      <c r="K748" s="147">
        <v>21360</v>
      </c>
      <c r="L748" s="104">
        <f t="shared" si="31"/>
        <v>52724.5</v>
      </c>
    </row>
    <row r="749" spans="1:12">
      <c r="A749" s="103" t="s">
        <v>2494</v>
      </c>
      <c r="B749" s="82" t="s">
        <v>2042</v>
      </c>
      <c r="C749" s="146">
        <v>20649.310000000001</v>
      </c>
      <c r="D749" s="146">
        <v>23484.41</v>
      </c>
      <c r="E749" s="147">
        <v>985</v>
      </c>
      <c r="F749" s="146">
        <f t="shared" si="32"/>
        <v>45118.720000000001</v>
      </c>
      <c r="G749" s="117"/>
      <c r="H749" s="147">
        <v>6883.0999999999995</v>
      </c>
      <c r="I749" s="147">
        <v>0</v>
      </c>
      <c r="J749" s="147">
        <v>27532.399999999998</v>
      </c>
      <c r="K749" s="147">
        <v>21360</v>
      </c>
      <c r="L749" s="104">
        <f t="shared" si="31"/>
        <v>55775.5</v>
      </c>
    </row>
    <row r="750" spans="1:12">
      <c r="A750" s="103" t="s">
        <v>2495</v>
      </c>
      <c r="B750" s="82" t="s">
        <v>2044</v>
      </c>
      <c r="C750" s="146">
        <v>10072.99</v>
      </c>
      <c r="D750" s="146">
        <v>6592.7800000000007</v>
      </c>
      <c r="E750" s="147">
        <v>985</v>
      </c>
      <c r="F750" s="146">
        <f t="shared" si="32"/>
        <v>17650.77</v>
      </c>
      <c r="G750" s="117"/>
      <c r="H750" s="147">
        <v>3357.7</v>
      </c>
      <c r="I750" s="147">
        <v>0</v>
      </c>
      <c r="J750" s="147">
        <v>13430.8</v>
      </c>
      <c r="K750" s="147">
        <v>21360</v>
      </c>
      <c r="L750" s="104">
        <f t="shared" si="31"/>
        <v>38148.5</v>
      </c>
    </row>
    <row r="751" spans="1:12">
      <c r="A751" s="103" t="s">
        <v>2496</v>
      </c>
      <c r="B751" s="82" t="s">
        <v>2046</v>
      </c>
      <c r="C751" s="146">
        <v>10366.86</v>
      </c>
      <c r="D751" s="146">
        <v>6791.2099999999991</v>
      </c>
      <c r="E751" s="147">
        <v>985</v>
      </c>
      <c r="F751" s="146">
        <f t="shared" si="32"/>
        <v>18143.07</v>
      </c>
      <c r="G751" s="117"/>
      <c r="H751" s="147">
        <v>3455.6</v>
      </c>
      <c r="I751" s="147">
        <v>0</v>
      </c>
      <c r="J751" s="147">
        <v>13822.4</v>
      </c>
      <c r="K751" s="147">
        <v>21360</v>
      </c>
      <c r="L751" s="104">
        <f t="shared" si="31"/>
        <v>38638</v>
      </c>
    </row>
    <row r="752" spans="1:12">
      <c r="A752" s="103" t="s">
        <v>2497</v>
      </c>
      <c r="B752" s="82" t="s">
        <v>2048</v>
      </c>
      <c r="C752" s="146">
        <v>10923.63</v>
      </c>
      <c r="D752" s="146">
        <v>7206.5700000000006</v>
      </c>
      <c r="E752" s="147">
        <v>985</v>
      </c>
      <c r="F752" s="146">
        <f t="shared" si="32"/>
        <v>19115.2</v>
      </c>
      <c r="G752" s="117"/>
      <c r="H752" s="147">
        <v>3641.2</v>
      </c>
      <c r="I752" s="147">
        <v>0</v>
      </c>
      <c r="J752" s="147">
        <v>14564.8</v>
      </c>
      <c r="K752" s="147">
        <v>21360</v>
      </c>
      <c r="L752" s="104">
        <f t="shared" si="31"/>
        <v>39566</v>
      </c>
    </row>
    <row r="753" spans="1:12">
      <c r="A753" s="103" t="s">
        <v>2498</v>
      </c>
      <c r="B753" s="82" t="s">
        <v>2050</v>
      </c>
      <c r="C753" s="146">
        <v>13323.79</v>
      </c>
      <c r="D753" s="146">
        <v>10192.57</v>
      </c>
      <c r="E753" s="147">
        <v>985</v>
      </c>
      <c r="F753" s="146">
        <f t="shared" si="32"/>
        <v>24501.360000000001</v>
      </c>
      <c r="G753" s="117"/>
      <c r="H753" s="147">
        <v>4441.3</v>
      </c>
      <c r="I753" s="147">
        <v>0</v>
      </c>
      <c r="J753" s="147">
        <v>17765.2</v>
      </c>
      <c r="K753" s="147">
        <v>21360</v>
      </c>
      <c r="L753" s="104">
        <f t="shared" si="31"/>
        <v>43566.5</v>
      </c>
    </row>
    <row r="754" spans="1:12">
      <c r="A754" s="103" t="s">
        <v>2499</v>
      </c>
      <c r="B754" s="82" t="s">
        <v>2052</v>
      </c>
      <c r="C754" s="146">
        <v>17897.57</v>
      </c>
      <c r="D754" s="146">
        <v>19187.41</v>
      </c>
      <c r="E754" s="147">
        <v>985</v>
      </c>
      <c r="F754" s="146">
        <f t="shared" si="32"/>
        <v>38069.979999999996</v>
      </c>
      <c r="G754" s="117"/>
      <c r="H754" s="147">
        <v>5965.9000000000005</v>
      </c>
      <c r="I754" s="147">
        <v>0</v>
      </c>
      <c r="J754" s="147">
        <v>23863.600000000002</v>
      </c>
      <c r="K754" s="147">
        <v>21360</v>
      </c>
      <c r="L754" s="104">
        <f t="shared" si="31"/>
        <v>51189.5</v>
      </c>
    </row>
    <row r="755" spans="1:12">
      <c r="A755" s="103" t="s">
        <v>2500</v>
      </c>
      <c r="B755" s="82" t="s">
        <v>2054</v>
      </c>
      <c r="C755" s="146">
        <v>15515.57</v>
      </c>
      <c r="D755" s="146">
        <v>11672.74</v>
      </c>
      <c r="E755" s="147">
        <v>985</v>
      </c>
      <c r="F755" s="146">
        <f t="shared" si="32"/>
        <v>28173.309999999998</v>
      </c>
      <c r="G755" s="117"/>
      <c r="H755" s="147">
        <v>5171.9000000000005</v>
      </c>
      <c r="I755" s="147">
        <v>0</v>
      </c>
      <c r="J755" s="147">
        <v>20687.600000000002</v>
      </c>
      <c r="K755" s="147">
        <v>21360</v>
      </c>
      <c r="L755" s="104">
        <f t="shared" si="31"/>
        <v>47219.5</v>
      </c>
    </row>
    <row r="756" spans="1:12">
      <c r="A756" s="103" t="s">
        <v>2501</v>
      </c>
      <c r="B756" s="82" t="s">
        <v>2056</v>
      </c>
      <c r="C756" s="146">
        <v>9016.11</v>
      </c>
      <c r="D756" s="146">
        <v>5653.43</v>
      </c>
      <c r="E756" s="147">
        <v>985</v>
      </c>
      <c r="F756" s="146">
        <f t="shared" si="32"/>
        <v>15654.54</v>
      </c>
      <c r="G756" s="117"/>
      <c r="H756" s="147">
        <v>3005.4</v>
      </c>
      <c r="I756" s="147">
        <v>0</v>
      </c>
      <c r="J756" s="147">
        <v>12021.6</v>
      </c>
      <c r="K756" s="147">
        <v>21360</v>
      </c>
      <c r="L756" s="104">
        <f t="shared" si="31"/>
        <v>36387</v>
      </c>
    </row>
    <row r="757" spans="1:12">
      <c r="A757" s="103" t="s">
        <v>2502</v>
      </c>
      <c r="B757" s="82" t="s">
        <v>2058</v>
      </c>
      <c r="C757" s="146">
        <v>11010.19</v>
      </c>
      <c r="D757" s="146">
        <v>7616.75</v>
      </c>
      <c r="E757" s="147">
        <v>985</v>
      </c>
      <c r="F757" s="146">
        <f t="shared" si="32"/>
        <v>19611.940000000002</v>
      </c>
      <c r="G757" s="117"/>
      <c r="H757" s="147">
        <v>3670.1</v>
      </c>
      <c r="I757" s="147">
        <v>0</v>
      </c>
      <c r="J757" s="147">
        <v>14680.4</v>
      </c>
      <c r="K757" s="147">
        <v>21360</v>
      </c>
      <c r="L757" s="104">
        <f t="shared" si="31"/>
        <v>39710.5</v>
      </c>
    </row>
    <row r="758" spans="1:12">
      <c r="A758" s="103" t="s">
        <v>2503</v>
      </c>
      <c r="B758" s="82" t="s">
        <v>2060</v>
      </c>
      <c r="C758" s="146">
        <v>11134.15</v>
      </c>
      <c r="D758" s="146">
        <v>10663.46</v>
      </c>
      <c r="E758" s="147">
        <v>985</v>
      </c>
      <c r="F758" s="146">
        <f t="shared" si="32"/>
        <v>22782.61</v>
      </c>
      <c r="G758" s="117"/>
      <c r="H758" s="147">
        <v>3711.3999999999996</v>
      </c>
      <c r="I758" s="147">
        <v>0</v>
      </c>
      <c r="J758" s="147">
        <v>14845.599999999999</v>
      </c>
      <c r="K758" s="147">
        <v>21360</v>
      </c>
      <c r="L758" s="104">
        <f t="shared" si="31"/>
        <v>39917</v>
      </c>
    </row>
    <row r="759" spans="1:12">
      <c r="A759" s="103" t="s">
        <v>2504</v>
      </c>
      <c r="B759" s="82" t="s">
        <v>2062</v>
      </c>
      <c r="C759" s="146">
        <v>13323.79</v>
      </c>
      <c r="D759" s="146">
        <v>10192.57</v>
      </c>
      <c r="E759" s="147">
        <v>985</v>
      </c>
      <c r="F759" s="146">
        <f t="shared" si="32"/>
        <v>24501.360000000001</v>
      </c>
      <c r="G759" s="117"/>
      <c r="H759" s="147">
        <v>4441.3</v>
      </c>
      <c r="I759" s="147">
        <v>0</v>
      </c>
      <c r="J759" s="147">
        <v>17765.2</v>
      </c>
      <c r="K759" s="147">
        <v>21360</v>
      </c>
      <c r="L759" s="104">
        <f t="shared" si="31"/>
        <v>43566.5</v>
      </c>
    </row>
    <row r="760" spans="1:12">
      <c r="A760" s="103" t="s">
        <v>2505</v>
      </c>
      <c r="B760" s="82" t="s">
        <v>2064</v>
      </c>
      <c r="C760" s="146">
        <v>15061.4</v>
      </c>
      <c r="D760" s="146">
        <v>11562.69</v>
      </c>
      <c r="E760" s="147">
        <v>985</v>
      </c>
      <c r="F760" s="146">
        <f t="shared" si="32"/>
        <v>27609.09</v>
      </c>
      <c r="G760" s="117"/>
      <c r="H760" s="147">
        <v>5020.5</v>
      </c>
      <c r="I760" s="147">
        <v>0</v>
      </c>
      <c r="J760" s="147">
        <v>20082</v>
      </c>
      <c r="K760" s="147">
        <v>21360</v>
      </c>
      <c r="L760" s="104">
        <f t="shared" si="31"/>
        <v>46462.5</v>
      </c>
    </row>
    <row r="761" spans="1:12">
      <c r="A761" s="103" t="s">
        <v>2506</v>
      </c>
      <c r="B761" s="82" t="s">
        <v>2066</v>
      </c>
      <c r="C761" s="146">
        <v>15515.57</v>
      </c>
      <c r="D761" s="146">
        <v>11674.88</v>
      </c>
      <c r="E761" s="147">
        <v>985</v>
      </c>
      <c r="F761" s="146">
        <f t="shared" si="32"/>
        <v>28175.449999999997</v>
      </c>
      <c r="G761" s="117"/>
      <c r="H761" s="147">
        <v>5171.9000000000005</v>
      </c>
      <c r="I761" s="147">
        <v>0</v>
      </c>
      <c r="J761" s="147">
        <v>20687.600000000002</v>
      </c>
      <c r="K761" s="147">
        <v>21360</v>
      </c>
      <c r="L761" s="104">
        <f t="shared" si="31"/>
        <v>47219.5</v>
      </c>
    </row>
    <row r="762" spans="1:12">
      <c r="A762" s="103" t="s">
        <v>2507</v>
      </c>
      <c r="B762" s="82" t="s">
        <v>2068</v>
      </c>
      <c r="C762" s="146">
        <v>17296.990000000002</v>
      </c>
      <c r="D762" s="146">
        <v>18655.23</v>
      </c>
      <c r="E762" s="147">
        <v>985</v>
      </c>
      <c r="F762" s="146">
        <f t="shared" si="32"/>
        <v>36937.22</v>
      </c>
      <c r="G762" s="117"/>
      <c r="H762" s="147">
        <v>5765.7000000000007</v>
      </c>
      <c r="I762" s="147">
        <v>0</v>
      </c>
      <c r="J762" s="147">
        <v>23062.800000000003</v>
      </c>
      <c r="K762" s="147">
        <v>21360</v>
      </c>
      <c r="L762" s="104">
        <f t="shared" si="31"/>
        <v>50188.5</v>
      </c>
    </row>
    <row r="763" spans="1:12">
      <c r="A763" s="103" t="s">
        <v>2508</v>
      </c>
      <c r="B763" s="82" t="s">
        <v>2070</v>
      </c>
      <c r="C763" s="146">
        <v>17609.03</v>
      </c>
      <c r="D763" s="146">
        <v>18500.28</v>
      </c>
      <c r="E763" s="147">
        <v>985</v>
      </c>
      <c r="F763" s="146">
        <f t="shared" si="32"/>
        <v>37094.31</v>
      </c>
      <c r="G763" s="117"/>
      <c r="H763" s="147">
        <v>5869.7000000000007</v>
      </c>
      <c r="I763" s="147">
        <v>0</v>
      </c>
      <c r="J763" s="147">
        <v>23478.800000000003</v>
      </c>
      <c r="K763" s="147">
        <v>21360</v>
      </c>
      <c r="L763" s="104">
        <f t="shared" si="31"/>
        <v>50708.5</v>
      </c>
    </row>
    <row r="764" spans="1:12">
      <c r="A764" s="103" t="s">
        <v>2509</v>
      </c>
      <c r="B764" s="82" t="s">
        <v>2072</v>
      </c>
      <c r="C764" s="146">
        <v>18204.259999999998</v>
      </c>
      <c r="D764" s="146">
        <v>19225.89</v>
      </c>
      <c r="E764" s="147">
        <v>985</v>
      </c>
      <c r="F764" s="146">
        <f t="shared" si="32"/>
        <v>38415.149999999994</v>
      </c>
      <c r="G764" s="117"/>
      <c r="H764" s="147">
        <v>6068.0999999999995</v>
      </c>
      <c r="I764" s="147">
        <v>0</v>
      </c>
      <c r="J764" s="147">
        <v>24272.399999999998</v>
      </c>
      <c r="K764" s="147">
        <v>21360</v>
      </c>
      <c r="L764" s="104">
        <f t="shared" si="31"/>
        <v>51700.5</v>
      </c>
    </row>
    <row r="765" spans="1:12">
      <c r="A765" s="103" t="s">
        <v>2510</v>
      </c>
      <c r="B765" s="82" t="s">
        <v>2074</v>
      </c>
      <c r="C765" s="146">
        <v>18739.66</v>
      </c>
      <c r="D765" s="146">
        <v>20976.32</v>
      </c>
      <c r="E765" s="147">
        <v>985</v>
      </c>
      <c r="F765" s="146">
        <f t="shared" si="32"/>
        <v>40700.979999999996</v>
      </c>
      <c r="G765" s="117"/>
      <c r="H765" s="147">
        <v>6246.5999999999995</v>
      </c>
      <c r="I765" s="147">
        <v>0</v>
      </c>
      <c r="J765" s="147">
        <v>24986.399999999998</v>
      </c>
      <c r="K765" s="147">
        <v>21360</v>
      </c>
      <c r="L765" s="104">
        <f t="shared" si="31"/>
        <v>52593</v>
      </c>
    </row>
    <row r="766" spans="1:12">
      <c r="A766" s="103" t="s">
        <v>2511</v>
      </c>
      <c r="B766" s="82" t="s">
        <v>2076</v>
      </c>
      <c r="C766" s="146">
        <v>20036.990000000002</v>
      </c>
      <c r="D766" s="146">
        <v>20446.27</v>
      </c>
      <c r="E766" s="147">
        <v>985</v>
      </c>
      <c r="F766" s="146">
        <f t="shared" si="32"/>
        <v>41468.26</v>
      </c>
      <c r="G766" s="117"/>
      <c r="H766" s="147">
        <v>6679</v>
      </c>
      <c r="I766" s="147">
        <v>0</v>
      </c>
      <c r="J766" s="147">
        <v>26716</v>
      </c>
      <c r="K766" s="147">
        <v>21360</v>
      </c>
      <c r="L766" s="104">
        <f t="shared" si="31"/>
        <v>54755</v>
      </c>
    </row>
    <row r="767" spans="1:12">
      <c r="A767" s="103" t="s">
        <v>2512</v>
      </c>
      <c r="B767" s="82" t="s">
        <v>2078</v>
      </c>
      <c r="C767" s="146">
        <v>13981</v>
      </c>
      <c r="D767" s="146">
        <v>8495.74</v>
      </c>
      <c r="E767" s="147">
        <v>985</v>
      </c>
      <c r="F767" s="146">
        <f t="shared" si="32"/>
        <v>23461.739999999998</v>
      </c>
      <c r="G767" s="117"/>
      <c r="H767" s="147">
        <v>4660.2999999999993</v>
      </c>
      <c r="I767" s="147">
        <v>0</v>
      </c>
      <c r="J767" s="147">
        <v>18641.199999999997</v>
      </c>
      <c r="K767" s="147">
        <v>21360</v>
      </c>
      <c r="L767" s="104">
        <f t="shared" si="31"/>
        <v>44661.5</v>
      </c>
    </row>
    <row r="768" spans="1:12">
      <c r="A768" s="103" t="s">
        <v>2513</v>
      </c>
      <c r="B768" s="82" t="s">
        <v>2080</v>
      </c>
      <c r="C768" s="146">
        <v>14618.98</v>
      </c>
      <c r="D768" s="146">
        <v>8996.59</v>
      </c>
      <c r="E768" s="147">
        <v>985</v>
      </c>
      <c r="F768" s="146">
        <f t="shared" si="32"/>
        <v>24600.57</v>
      </c>
      <c r="G768" s="117"/>
      <c r="H768" s="147">
        <v>4873</v>
      </c>
      <c r="I768" s="147">
        <v>0</v>
      </c>
      <c r="J768" s="147">
        <v>19492</v>
      </c>
      <c r="K768" s="147">
        <v>21360</v>
      </c>
      <c r="L768" s="104">
        <f t="shared" si="31"/>
        <v>45725</v>
      </c>
    </row>
    <row r="769" spans="1:12">
      <c r="A769" s="103" t="s">
        <v>2514</v>
      </c>
      <c r="B769" s="82" t="s">
        <v>2082</v>
      </c>
      <c r="C769" s="146">
        <v>13323.79</v>
      </c>
      <c r="D769" s="146">
        <v>10192.57</v>
      </c>
      <c r="E769" s="147">
        <v>985</v>
      </c>
      <c r="F769" s="146">
        <f t="shared" si="32"/>
        <v>24501.360000000001</v>
      </c>
      <c r="G769" s="117"/>
      <c r="H769" s="147">
        <v>4441.3</v>
      </c>
      <c r="I769" s="147">
        <v>0</v>
      </c>
      <c r="J769" s="147">
        <v>17765.2</v>
      </c>
      <c r="K769" s="147">
        <v>21360</v>
      </c>
      <c r="L769" s="104">
        <f t="shared" si="31"/>
        <v>43566.5</v>
      </c>
    </row>
    <row r="770" spans="1:12">
      <c r="A770" s="103" t="s">
        <v>2515</v>
      </c>
      <c r="B770" s="82" t="s">
        <v>2084</v>
      </c>
      <c r="C770" s="146">
        <v>17043.72</v>
      </c>
      <c r="D770" s="146">
        <v>15351</v>
      </c>
      <c r="E770" s="147">
        <v>985</v>
      </c>
      <c r="F770" s="146">
        <f t="shared" si="32"/>
        <v>33379.72</v>
      </c>
      <c r="G770" s="117"/>
      <c r="H770" s="147">
        <v>5681.2</v>
      </c>
      <c r="I770" s="147">
        <v>0</v>
      </c>
      <c r="J770" s="147">
        <v>22724.799999999999</v>
      </c>
      <c r="K770" s="147">
        <v>21360</v>
      </c>
      <c r="L770" s="104">
        <f t="shared" si="31"/>
        <v>49766</v>
      </c>
    </row>
    <row r="771" spans="1:12">
      <c r="A771" s="103" t="s">
        <v>2516</v>
      </c>
      <c r="B771" s="82" t="s">
        <v>2086</v>
      </c>
      <c r="C771" s="146">
        <v>18739.66</v>
      </c>
      <c r="D771" s="146">
        <v>19935.46</v>
      </c>
      <c r="E771" s="147">
        <v>985</v>
      </c>
      <c r="F771" s="146">
        <f t="shared" si="32"/>
        <v>39660.119999999995</v>
      </c>
      <c r="G771" s="117"/>
      <c r="H771" s="147">
        <v>6246.5999999999995</v>
      </c>
      <c r="I771" s="147">
        <v>0</v>
      </c>
      <c r="J771" s="147">
        <v>24986.399999999998</v>
      </c>
      <c r="K771" s="147">
        <v>21360</v>
      </c>
      <c r="L771" s="104">
        <f t="shared" si="31"/>
        <v>52593</v>
      </c>
    </row>
    <row r="772" spans="1:12">
      <c r="A772" s="103" t="s">
        <v>2517</v>
      </c>
      <c r="B772" s="82" t="s">
        <v>2088</v>
      </c>
      <c r="C772" s="146">
        <v>15941.95</v>
      </c>
      <c r="D772" s="146">
        <v>16946.48</v>
      </c>
      <c r="E772" s="147">
        <v>985</v>
      </c>
      <c r="F772" s="146">
        <f t="shared" si="32"/>
        <v>33873.43</v>
      </c>
      <c r="G772" s="117"/>
      <c r="H772" s="147">
        <v>5314</v>
      </c>
      <c r="I772" s="147">
        <v>0</v>
      </c>
      <c r="J772" s="147">
        <v>21256</v>
      </c>
      <c r="K772" s="147">
        <v>21360</v>
      </c>
      <c r="L772" s="104">
        <f t="shared" si="31"/>
        <v>47930</v>
      </c>
    </row>
    <row r="773" spans="1:12">
      <c r="A773" s="103" t="s">
        <v>2518</v>
      </c>
      <c r="B773" s="82" t="s">
        <v>2090</v>
      </c>
      <c r="C773" s="146">
        <v>15941.95</v>
      </c>
      <c r="D773" s="146">
        <v>16946.48</v>
      </c>
      <c r="E773" s="147">
        <v>985</v>
      </c>
      <c r="F773" s="146">
        <f t="shared" si="32"/>
        <v>33873.43</v>
      </c>
      <c r="G773" s="117"/>
      <c r="H773" s="147">
        <v>5314</v>
      </c>
      <c r="I773" s="147">
        <v>0</v>
      </c>
      <c r="J773" s="147">
        <v>21256</v>
      </c>
      <c r="K773" s="147">
        <v>21360</v>
      </c>
      <c r="L773" s="104">
        <f t="shared" si="31"/>
        <v>47930</v>
      </c>
    </row>
    <row r="774" spans="1:12">
      <c r="A774" s="103" t="s">
        <v>2519</v>
      </c>
      <c r="B774" s="82" t="s">
        <v>2092</v>
      </c>
      <c r="C774" s="146">
        <v>23412.81</v>
      </c>
      <c r="D774" s="146">
        <v>22319.59</v>
      </c>
      <c r="E774" s="147">
        <v>985</v>
      </c>
      <c r="F774" s="146">
        <f t="shared" si="32"/>
        <v>46717.4</v>
      </c>
      <c r="G774" s="117"/>
      <c r="H774" s="147">
        <v>7804.2999999999993</v>
      </c>
      <c r="I774" s="147">
        <v>0</v>
      </c>
      <c r="J774" s="147">
        <v>31217.199999999997</v>
      </c>
      <c r="K774" s="147">
        <v>21360</v>
      </c>
      <c r="L774" s="104">
        <f t="shared" si="31"/>
        <v>60381.5</v>
      </c>
    </row>
    <row r="775" spans="1:12">
      <c r="A775" s="103" t="s">
        <v>2520</v>
      </c>
      <c r="B775" s="82" t="s">
        <v>2094</v>
      </c>
      <c r="C775" s="146">
        <v>21730.37</v>
      </c>
      <c r="D775" s="146">
        <v>21357.279999999999</v>
      </c>
      <c r="E775" s="147">
        <v>985</v>
      </c>
      <c r="F775" s="146">
        <f t="shared" si="32"/>
        <v>44072.649999999994</v>
      </c>
      <c r="G775" s="117"/>
      <c r="H775" s="147">
        <v>7243.5</v>
      </c>
      <c r="I775" s="147">
        <v>0</v>
      </c>
      <c r="J775" s="147">
        <v>28974</v>
      </c>
      <c r="K775" s="147">
        <v>21360</v>
      </c>
      <c r="L775" s="104">
        <f t="shared" si="31"/>
        <v>57577.5</v>
      </c>
    </row>
    <row r="776" spans="1:12">
      <c r="A776" s="103" t="s">
        <v>2521</v>
      </c>
      <c r="B776" s="82" t="s">
        <v>2096</v>
      </c>
      <c r="C776" s="146">
        <v>23737.43</v>
      </c>
      <c r="D776" s="146">
        <v>25639.07</v>
      </c>
      <c r="E776" s="147">
        <v>985</v>
      </c>
      <c r="F776" s="146">
        <f t="shared" si="32"/>
        <v>50361.5</v>
      </c>
      <c r="G776" s="117"/>
      <c r="H776" s="147">
        <v>7912.5</v>
      </c>
      <c r="I776" s="147">
        <v>0</v>
      </c>
      <c r="J776" s="147">
        <v>31650</v>
      </c>
      <c r="K776" s="147">
        <v>21360</v>
      </c>
      <c r="L776" s="104">
        <f t="shared" si="31"/>
        <v>60922.5</v>
      </c>
    </row>
    <row r="777" spans="1:12">
      <c r="A777" s="103" t="s">
        <v>2522</v>
      </c>
      <c r="B777" s="82" t="s">
        <v>2098</v>
      </c>
      <c r="C777" s="146">
        <v>22382.51</v>
      </c>
      <c r="D777" s="146">
        <v>21998.05</v>
      </c>
      <c r="E777" s="147">
        <v>985</v>
      </c>
      <c r="F777" s="146">
        <f t="shared" si="32"/>
        <v>45365.56</v>
      </c>
      <c r="G777" s="117"/>
      <c r="H777" s="147">
        <v>7460.8</v>
      </c>
      <c r="I777" s="147">
        <v>0</v>
      </c>
      <c r="J777" s="147">
        <v>29843.200000000001</v>
      </c>
      <c r="K777" s="147">
        <v>21360</v>
      </c>
      <c r="L777" s="104">
        <f t="shared" si="31"/>
        <v>58664</v>
      </c>
    </row>
    <row r="778" spans="1:12">
      <c r="A778" s="103" t="s">
        <v>2523</v>
      </c>
      <c r="B778" s="82" t="s">
        <v>1676</v>
      </c>
      <c r="C778" s="146">
        <v>21125.919999999998</v>
      </c>
      <c r="D778" s="146">
        <v>23420.3</v>
      </c>
      <c r="E778" s="147">
        <v>985</v>
      </c>
      <c r="F778" s="146">
        <f t="shared" si="32"/>
        <v>45531.22</v>
      </c>
      <c r="G778" s="117"/>
      <c r="H778" s="147">
        <v>7042</v>
      </c>
      <c r="I778" s="147">
        <v>0</v>
      </c>
      <c r="J778" s="147">
        <v>28168</v>
      </c>
      <c r="K778" s="147">
        <v>30880</v>
      </c>
      <c r="L778" s="104">
        <f t="shared" si="31"/>
        <v>66090</v>
      </c>
    </row>
    <row r="779" spans="1:12">
      <c r="A779" s="103" t="s">
        <v>2524</v>
      </c>
      <c r="B779" s="82" t="s">
        <v>1678</v>
      </c>
      <c r="C779" s="146">
        <v>18221.37</v>
      </c>
      <c r="D779" s="146">
        <v>19343.440000000002</v>
      </c>
      <c r="E779" s="147">
        <v>985</v>
      </c>
      <c r="F779" s="146">
        <f t="shared" si="32"/>
        <v>38549.81</v>
      </c>
      <c r="G779" s="117"/>
      <c r="H779" s="147">
        <v>6073.8</v>
      </c>
      <c r="I779" s="147">
        <v>0</v>
      </c>
      <c r="J779" s="147">
        <v>24295.200000000001</v>
      </c>
      <c r="K779" s="147">
        <v>15590</v>
      </c>
      <c r="L779" s="104">
        <f t="shared" si="31"/>
        <v>45959</v>
      </c>
    </row>
    <row r="780" spans="1:12">
      <c r="A780" s="103" t="s">
        <v>2525</v>
      </c>
      <c r="B780" s="82" t="s">
        <v>1680</v>
      </c>
      <c r="C780" s="146">
        <v>21125.919999999998</v>
      </c>
      <c r="D780" s="146">
        <v>23419.23</v>
      </c>
      <c r="E780" s="147">
        <v>985</v>
      </c>
      <c r="F780" s="146">
        <f t="shared" si="32"/>
        <v>45530.149999999994</v>
      </c>
      <c r="G780" s="117"/>
      <c r="H780" s="147">
        <v>7042</v>
      </c>
      <c r="I780" s="147">
        <v>0</v>
      </c>
      <c r="J780" s="147">
        <v>28168</v>
      </c>
      <c r="K780" s="147">
        <v>15590</v>
      </c>
      <c r="L780" s="104">
        <f t="shared" si="31"/>
        <v>50800</v>
      </c>
    </row>
    <row r="781" spans="1:12">
      <c r="A781" s="103" t="s">
        <v>2526</v>
      </c>
      <c r="B781" s="82" t="s">
        <v>1682</v>
      </c>
      <c r="C781" s="146">
        <v>20668.54</v>
      </c>
      <c r="D781" s="146">
        <v>23509</v>
      </c>
      <c r="E781" s="147">
        <v>985</v>
      </c>
      <c r="F781" s="146">
        <f t="shared" si="32"/>
        <v>45162.54</v>
      </c>
      <c r="G781" s="117"/>
      <c r="H781" s="147">
        <v>6889.5</v>
      </c>
      <c r="I781" s="147">
        <v>0</v>
      </c>
      <c r="J781" s="147">
        <v>27558</v>
      </c>
      <c r="K781" s="147">
        <v>15590</v>
      </c>
      <c r="L781" s="104">
        <f t="shared" si="31"/>
        <v>50037.5</v>
      </c>
    </row>
    <row r="782" spans="1:12">
      <c r="A782" s="103" t="s">
        <v>2527</v>
      </c>
      <c r="B782" s="82" t="s">
        <v>1684</v>
      </c>
      <c r="C782" s="146">
        <v>18221.37</v>
      </c>
      <c r="D782" s="146">
        <v>19343.440000000002</v>
      </c>
      <c r="E782" s="147">
        <v>985</v>
      </c>
      <c r="F782" s="146">
        <f t="shared" si="32"/>
        <v>38549.81</v>
      </c>
      <c r="G782" s="117"/>
      <c r="H782" s="147">
        <v>6073.8</v>
      </c>
      <c r="I782" s="147">
        <v>0</v>
      </c>
      <c r="J782" s="147">
        <v>24295.200000000001</v>
      </c>
      <c r="K782" s="147">
        <v>15590</v>
      </c>
      <c r="L782" s="104">
        <f t="shared" si="31"/>
        <v>45959</v>
      </c>
    </row>
    <row r="783" spans="1:12">
      <c r="A783" s="103" t="s">
        <v>2528</v>
      </c>
      <c r="B783" s="82" t="s">
        <v>1686</v>
      </c>
      <c r="C783" s="146">
        <v>17431.64</v>
      </c>
      <c r="D783" s="146">
        <v>18208.55</v>
      </c>
      <c r="E783" s="147">
        <v>985</v>
      </c>
      <c r="F783" s="146">
        <f t="shared" si="32"/>
        <v>36625.19</v>
      </c>
      <c r="G783" s="117"/>
      <c r="H783" s="147">
        <v>5810.5</v>
      </c>
      <c r="I783" s="147">
        <v>0</v>
      </c>
      <c r="J783" s="147">
        <v>23242</v>
      </c>
      <c r="K783" s="147">
        <v>15590</v>
      </c>
      <c r="L783" s="104">
        <f t="shared" si="31"/>
        <v>44642.5</v>
      </c>
    </row>
    <row r="784" spans="1:12">
      <c r="A784" s="103" t="s">
        <v>2529</v>
      </c>
      <c r="B784" s="82" t="s">
        <v>1688</v>
      </c>
      <c r="C784" s="146">
        <v>18836.900000000001</v>
      </c>
      <c r="D784" s="146">
        <v>21119.51</v>
      </c>
      <c r="E784" s="147">
        <v>985</v>
      </c>
      <c r="F784" s="146">
        <f t="shared" si="32"/>
        <v>40941.410000000003</v>
      </c>
      <c r="G784" s="117"/>
      <c r="H784" s="147">
        <v>6279</v>
      </c>
      <c r="I784" s="147">
        <v>0</v>
      </c>
      <c r="J784" s="147">
        <v>25116</v>
      </c>
      <c r="K784" s="147">
        <v>15590</v>
      </c>
      <c r="L784" s="104">
        <f t="shared" si="31"/>
        <v>46985</v>
      </c>
    </row>
    <row r="785" spans="1:12">
      <c r="A785" s="103" t="s">
        <v>2530</v>
      </c>
      <c r="B785" s="82" t="s">
        <v>1690</v>
      </c>
      <c r="C785" s="146">
        <v>20668.54</v>
      </c>
      <c r="D785" s="146">
        <v>23509</v>
      </c>
      <c r="E785" s="147">
        <v>985</v>
      </c>
      <c r="F785" s="146">
        <f t="shared" si="32"/>
        <v>45162.54</v>
      </c>
      <c r="G785" s="117"/>
      <c r="H785" s="147">
        <v>6889.5</v>
      </c>
      <c r="I785" s="147">
        <v>0</v>
      </c>
      <c r="J785" s="147">
        <v>27558</v>
      </c>
      <c r="K785" s="147">
        <v>15590</v>
      </c>
      <c r="L785" s="104">
        <f t="shared" si="31"/>
        <v>50037.5</v>
      </c>
    </row>
    <row r="786" spans="1:12">
      <c r="A786" s="103" t="s">
        <v>2531</v>
      </c>
      <c r="B786" s="82" t="s">
        <v>1692</v>
      </c>
      <c r="C786" s="146">
        <v>22320.66</v>
      </c>
      <c r="D786" s="146">
        <v>24549.85</v>
      </c>
      <c r="E786" s="147">
        <v>985</v>
      </c>
      <c r="F786" s="146">
        <f t="shared" si="32"/>
        <v>47855.509999999995</v>
      </c>
      <c r="G786" s="117"/>
      <c r="H786" s="147">
        <v>7440.2</v>
      </c>
      <c r="I786" s="147">
        <v>0</v>
      </c>
      <c r="J786" s="147">
        <v>29760.799999999999</v>
      </c>
      <c r="K786" s="147">
        <v>15590</v>
      </c>
      <c r="L786" s="104">
        <f t="shared" si="31"/>
        <v>52791</v>
      </c>
    </row>
    <row r="787" spans="1:12">
      <c r="A787" s="103" t="s">
        <v>2532</v>
      </c>
      <c r="B787" s="82" t="s">
        <v>1694</v>
      </c>
      <c r="C787" s="146">
        <v>25133.32</v>
      </c>
      <c r="D787" s="146">
        <v>26447.739999999998</v>
      </c>
      <c r="E787" s="147">
        <v>985</v>
      </c>
      <c r="F787" s="146">
        <f t="shared" si="32"/>
        <v>52566.06</v>
      </c>
      <c r="G787" s="117"/>
      <c r="H787" s="147">
        <v>8377.7999999999993</v>
      </c>
      <c r="I787" s="147">
        <v>0</v>
      </c>
      <c r="J787" s="147">
        <v>33511.199999999997</v>
      </c>
      <c r="K787" s="147">
        <v>15590</v>
      </c>
      <c r="L787" s="104">
        <f t="shared" si="31"/>
        <v>57479</v>
      </c>
    </row>
    <row r="788" spans="1:12">
      <c r="A788" s="103" t="s">
        <v>2533</v>
      </c>
      <c r="B788" s="82" t="s">
        <v>1696</v>
      </c>
      <c r="C788" s="146">
        <v>21125.919999999998</v>
      </c>
      <c r="D788" s="146">
        <v>23418.16</v>
      </c>
      <c r="E788" s="147">
        <v>985</v>
      </c>
      <c r="F788" s="146">
        <f t="shared" si="32"/>
        <v>45529.08</v>
      </c>
      <c r="G788" s="117"/>
      <c r="H788" s="147">
        <v>7042</v>
      </c>
      <c r="I788" s="147">
        <v>0</v>
      </c>
      <c r="J788" s="147">
        <v>28168</v>
      </c>
      <c r="K788" s="147">
        <v>15590</v>
      </c>
      <c r="L788" s="104">
        <f t="shared" si="31"/>
        <v>50800</v>
      </c>
    </row>
    <row r="789" spans="1:12">
      <c r="A789" s="103" t="s">
        <v>2534</v>
      </c>
      <c r="B789" s="82" t="s">
        <v>1698</v>
      </c>
      <c r="C789" s="146">
        <v>18265.18</v>
      </c>
      <c r="D789" s="146">
        <v>18496.009999999998</v>
      </c>
      <c r="E789" s="147">
        <v>985</v>
      </c>
      <c r="F789" s="146">
        <f t="shared" si="32"/>
        <v>37746.19</v>
      </c>
      <c r="G789" s="117"/>
      <c r="H789" s="147">
        <v>6088.4000000000005</v>
      </c>
      <c r="I789" s="147">
        <v>0</v>
      </c>
      <c r="J789" s="147">
        <v>24353.600000000002</v>
      </c>
      <c r="K789" s="147">
        <v>15590</v>
      </c>
      <c r="L789" s="104">
        <f t="shared" si="31"/>
        <v>46032</v>
      </c>
    </row>
    <row r="790" spans="1:12">
      <c r="A790" s="103" t="s">
        <v>2535</v>
      </c>
      <c r="B790" s="82" t="s">
        <v>1700</v>
      </c>
      <c r="C790" s="146">
        <v>19210.919999999998</v>
      </c>
      <c r="D790" s="146">
        <v>20588.400000000001</v>
      </c>
      <c r="E790" s="147">
        <v>985</v>
      </c>
      <c r="F790" s="146">
        <f t="shared" si="32"/>
        <v>40784.32</v>
      </c>
      <c r="G790" s="117"/>
      <c r="H790" s="147">
        <v>6403.6</v>
      </c>
      <c r="I790" s="147">
        <v>0</v>
      </c>
      <c r="J790" s="147">
        <v>25614.400000000001</v>
      </c>
      <c r="K790" s="147">
        <v>15590</v>
      </c>
      <c r="L790" s="104">
        <f t="shared" si="31"/>
        <v>47608</v>
      </c>
    </row>
    <row r="791" spans="1:12">
      <c r="A791" s="103" t="s">
        <v>2536</v>
      </c>
      <c r="B791" s="82" t="s">
        <v>1702</v>
      </c>
      <c r="C791" s="146">
        <v>25133.32</v>
      </c>
      <c r="D791" s="146">
        <v>26447.739999999998</v>
      </c>
      <c r="E791" s="147">
        <v>985</v>
      </c>
      <c r="F791" s="146">
        <f t="shared" si="32"/>
        <v>52566.06</v>
      </c>
      <c r="G791" s="117"/>
      <c r="H791" s="147">
        <v>8377.7999999999993</v>
      </c>
      <c r="I791" s="147">
        <v>0</v>
      </c>
      <c r="J791" s="147">
        <v>33511.199999999997</v>
      </c>
      <c r="K791" s="147">
        <v>15590</v>
      </c>
      <c r="L791" s="104">
        <f t="shared" si="31"/>
        <v>57479</v>
      </c>
    </row>
    <row r="792" spans="1:12">
      <c r="A792" s="103" t="s">
        <v>2537</v>
      </c>
      <c r="B792" s="82" t="s">
        <v>1704</v>
      </c>
      <c r="C792" s="146">
        <v>16766.95</v>
      </c>
      <c r="D792" s="146">
        <v>15961.2</v>
      </c>
      <c r="E792" s="147">
        <v>985</v>
      </c>
      <c r="F792" s="146">
        <f t="shared" si="32"/>
        <v>33713.15</v>
      </c>
      <c r="G792" s="117"/>
      <c r="H792" s="147">
        <v>5589</v>
      </c>
      <c r="I792" s="147">
        <v>0</v>
      </c>
      <c r="J792" s="147">
        <v>22356</v>
      </c>
      <c r="K792" s="147">
        <v>15590</v>
      </c>
      <c r="L792" s="104">
        <f t="shared" si="31"/>
        <v>43535</v>
      </c>
    </row>
    <row r="793" spans="1:12">
      <c r="A793" s="103" t="s">
        <v>2538</v>
      </c>
      <c r="B793" s="82" t="s">
        <v>1706</v>
      </c>
      <c r="C793" s="146">
        <v>16766.95</v>
      </c>
      <c r="D793" s="146">
        <v>15961.2</v>
      </c>
      <c r="E793" s="147">
        <v>985</v>
      </c>
      <c r="F793" s="146">
        <f t="shared" si="32"/>
        <v>33713.15</v>
      </c>
      <c r="G793" s="117"/>
      <c r="H793" s="147">
        <v>5589</v>
      </c>
      <c r="I793" s="147">
        <v>0</v>
      </c>
      <c r="J793" s="147">
        <v>22356</v>
      </c>
      <c r="K793" s="147">
        <v>15590</v>
      </c>
      <c r="L793" s="104">
        <f t="shared" si="31"/>
        <v>43535</v>
      </c>
    </row>
    <row r="794" spans="1:12">
      <c r="A794" s="103" t="s">
        <v>2539</v>
      </c>
      <c r="B794" s="82" t="s">
        <v>1708</v>
      </c>
      <c r="C794" s="146">
        <v>10604.1</v>
      </c>
      <c r="D794" s="146">
        <v>7066.22</v>
      </c>
      <c r="E794" s="147">
        <v>985</v>
      </c>
      <c r="F794" s="146">
        <f t="shared" si="32"/>
        <v>18655.32</v>
      </c>
      <c r="G794" s="117"/>
      <c r="H794" s="147">
        <v>3534.7000000000003</v>
      </c>
      <c r="I794" s="147">
        <v>0</v>
      </c>
      <c r="J794" s="147">
        <v>14138.800000000001</v>
      </c>
      <c r="K794" s="147">
        <v>15590</v>
      </c>
      <c r="L794" s="104">
        <f t="shared" si="31"/>
        <v>33263.5</v>
      </c>
    </row>
    <row r="795" spans="1:12">
      <c r="A795" s="103" t="s">
        <v>2540</v>
      </c>
      <c r="B795" s="82" t="s">
        <v>1710</v>
      </c>
      <c r="C795" s="146">
        <v>10604.1</v>
      </c>
      <c r="D795" s="146">
        <v>7066.22</v>
      </c>
      <c r="E795" s="147">
        <v>985</v>
      </c>
      <c r="F795" s="146">
        <f t="shared" si="32"/>
        <v>18655.32</v>
      </c>
      <c r="G795" s="117"/>
      <c r="H795" s="147">
        <v>3534.7000000000003</v>
      </c>
      <c r="I795" s="147">
        <v>0</v>
      </c>
      <c r="J795" s="147">
        <v>14138.800000000001</v>
      </c>
      <c r="K795" s="147">
        <v>15590</v>
      </c>
      <c r="L795" s="104">
        <f t="shared" si="31"/>
        <v>33263.5</v>
      </c>
    </row>
    <row r="796" spans="1:12">
      <c r="A796" s="103" t="s">
        <v>2541</v>
      </c>
      <c r="B796" s="82" t="s">
        <v>1712</v>
      </c>
      <c r="C796" s="146">
        <v>9023.58</v>
      </c>
      <c r="D796" s="146">
        <v>5754.9400000000005</v>
      </c>
      <c r="E796" s="147">
        <v>985</v>
      </c>
      <c r="F796" s="146">
        <f t="shared" si="32"/>
        <v>15763.52</v>
      </c>
      <c r="G796" s="117"/>
      <c r="H796" s="147">
        <v>3007.9</v>
      </c>
      <c r="I796" s="147">
        <v>0</v>
      </c>
      <c r="J796" s="147">
        <v>12031.6</v>
      </c>
      <c r="K796" s="147">
        <v>15590</v>
      </c>
      <c r="L796" s="104">
        <f t="shared" si="31"/>
        <v>30629.5</v>
      </c>
    </row>
    <row r="797" spans="1:12">
      <c r="A797" s="103" t="s">
        <v>2542</v>
      </c>
      <c r="B797" s="82" t="s">
        <v>1714</v>
      </c>
      <c r="C797" s="146">
        <v>10939.66</v>
      </c>
      <c r="D797" s="146">
        <v>7029</v>
      </c>
      <c r="E797" s="147">
        <v>985</v>
      </c>
      <c r="F797" s="146">
        <f t="shared" si="32"/>
        <v>18953.66</v>
      </c>
      <c r="G797" s="117"/>
      <c r="H797" s="147">
        <v>3646.6000000000004</v>
      </c>
      <c r="I797" s="147">
        <v>0</v>
      </c>
      <c r="J797" s="147">
        <v>14586.400000000001</v>
      </c>
      <c r="K797" s="147">
        <v>15590</v>
      </c>
      <c r="L797" s="104">
        <f t="shared" si="31"/>
        <v>33823</v>
      </c>
    </row>
    <row r="798" spans="1:12">
      <c r="A798" s="103" t="s">
        <v>2543</v>
      </c>
      <c r="B798" s="82" t="s">
        <v>1716</v>
      </c>
      <c r="C798" s="146">
        <v>10604.1</v>
      </c>
      <c r="D798" s="146">
        <v>7066.22</v>
      </c>
      <c r="E798" s="147">
        <v>985</v>
      </c>
      <c r="F798" s="146">
        <f t="shared" si="32"/>
        <v>18655.32</v>
      </c>
      <c r="G798" s="117"/>
      <c r="H798" s="147">
        <v>3534.7000000000003</v>
      </c>
      <c r="I798" s="147">
        <v>0</v>
      </c>
      <c r="J798" s="147">
        <v>14138.800000000001</v>
      </c>
      <c r="K798" s="147">
        <v>15590</v>
      </c>
      <c r="L798" s="104">
        <f t="shared" si="31"/>
        <v>33263.5</v>
      </c>
    </row>
    <row r="799" spans="1:12">
      <c r="A799" s="103" t="s">
        <v>2544</v>
      </c>
      <c r="B799" s="82" t="s">
        <v>1718</v>
      </c>
      <c r="C799" s="146">
        <v>13993.83</v>
      </c>
      <c r="D799" s="146">
        <v>8503.2200000000012</v>
      </c>
      <c r="E799" s="147">
        <v>985</v>
      </c>
      <c r="F799" s="146">
        <f t="shared" si="32"/>
        <v>23482.050000000003</v>
      </c>
      <c r="G799" s="117"/>
      <c r="H799" s="147">
        <v>4664.5999999999995</v>
      </c>
      <c r="I799" s="147">
        <v>0</v>
      </c>
      <c r="J799" s="147">
        <v>18658.399999999998</v>
      </c>
      <c r="K799" s="147">
        <v>15590</v>
      </c>
      <c r="L799" s="104">
        <f t="shared" ref="L799:L862" si="33">SUM(H799:K799)</f>
        <v>38913</v>
      </c>
    </row>
    <row r="800" spans="1:12">
      <c r="A800" s="103" t="s">
        <v>2545</v>
      </c>
      <c r="B800" s="82" t="s">
        <v>1720</v>
      </c>
      <c r="C800" s="146">
        <v>10604.1</v>
      </c>
      <c r="D800" s="146">
        <v>7066.22</v>
      </c>
      <c r="E800" s="147">
        <v>985</v>
      </c>
      <c r="F800" s="146">
        <f t="shared" ref="F800:F863" si="34">SUM(C800:E800)</f>
        <v>18655.32</v>
      </c>
      <c r="G800" s="117"/>
      <c r="H800" s="147">
        <v>3534.7000000000003</v>
      </c>
      <c r="I800" s="147">
        <v>0</v>
      </c>
      <c r="J800" s="147">
        <v>14138.800000000001</v>
      </c>
      <c r="K800" s="147">
        <v>15590</v>
      </c>
      <c r="L800" s="104">
        <f t="shared" si="33"/>
        <v>33263.5</v>
      </c>
    </row>
    <row r="801" spans="1:12">
      <c r="A801" s="103" t="s">
        <v>2546</v>
      </c>
      <c r="B801" s="82" t="s">
        <v>1722</v>
      </c>
      <c r="C801" s="146">
        <v>10727</v>
      </c>
      <c r="D801" s="146">
        <v>10057.880000000001</v>
      </c>
      <c r="E801" s="147">
        <v>985</v>
      </c>
      <c r="F801" s="146">
        <f t="shared" si="34"/>
        <v>21769.88</v>
      </c>
      <c r="G801" s="117"/>
      <c r="H801" s="147">
        <v>3575.7</v>
      </c>
      <c r="I801" s="147">
        <v>0</v>
      </c>
      <c r="J801" s="147">
        <v>14302.8</v>
      </c>
      <c r="K801" s="147">
        <v>15590</v>
      </c>
      <c r="L801" s="104">
        <f t="shared" si="33"/>
        <v>33468.5</v>
      </c>
    </row>
    <row r="802" spans="1:12">
      <c r="A802" s="103" t="s">
        <v>2547</v>
      </c>
      <c r="B802" s="82" t="s">
        <v>1724</v>
      </c>
      <c r="C802" s="146">
        <v>11019.8</v>
      </c>
      <c r="D802" s="146">
        <v>7624.22</v>
      </c>
      <c r="E802" s="147">
        <v>985</v>
      </c>
      <c r="F802" s="146">
        <f t="shared" si="34"/>
        <v>19629.02</v>
      </c>
      <c r="G802" s="117"/>
      <c r="H802" s="147">
        <v>3673.2999999999997</v>
      </c>
      <c r="I802" s="147">
        <v>0</v>
      </c>
      <c r="J802" s="147">
        <v>14693.199999999999</v>
      </c>
      <c r="K802" s="147">
        <v>15590</v>
      </c>
      <c r="L802" s="104">
        <f t="shared" si="33"/>
        <v>33956.5</v>
      </c>
    </row>
    <row r="803" spans="1:12">
      <c r="A803" s="103" t="s">
        <v>2548</v>
      </c>
      <c r="B803" s="82" t="s">
        <v>1726</v>
      </c>
      <c r="C803" s="146">
        <v>10604.1</v>
      </c>
      <c r="D803" s="146">
        <v>7066.22</v>
      </c>
      <c r="E803" s="147">
        <v>985</v>
      </c>
      <c r="F803" s="146">
        <f t="shared" si="34"/>
        <v>18655.32</v>
      </c>
      <c r="G803" s="117"/>
      <c r="H803" s="147">
        <v>3534.7000000000003</v>
      </c>
      <c r="I803" s="147">
        <v>0</v>
      </c>
      <c r="J803" s="147">
        <v>14138.800000000001</v>
      </c>
      <c r="K803" s="147">
        <v>15590</v>
      </c>
      <c r="L803" s="104">
        <f t="shared" si="33"/>
        <v>33263.5</v>
      </c>
    </row>
    <row r="804" spans="1:12">
      <c r="A804" s="103" t="s">
        <v>2549</v>
      </c>
      <c r="B804" s="82" t="s">
        <v>1728</v>
      </c>
      <c r="C804" s="146">
        <v>10604.1</v>
      </c>
      <c r="D804" s="146">
        <v>7066.22</v>
      </c>
      <c r="E804" s="147">
        <v>985</v>
      </c>
      <c r="F804" s="146">
        <f t="shared" si="34"/>
        <v>18655.32</v>
      </c>
      <c r="G804" s="117"/>
      <c r="H804" s="147">
        <v>3534.7000000000003</v>
      </c>
      <c r="I804" s="147">
        <v>0</v>
      </c>
      <c r="J804" s="147">
        <v>14138.800000000001</v>
      </c>
      <c r="K804" s="147">
        <v>15590</v>
      </c>
      <c r="L804" s="104">
        <f t="shared" si="33"/>
        <v>33263.5</v>
      </c>
    </row>
    <row r="805" spans="1:12">
      <c r="A805" s="103" t="s">
        <v>2550</v>
      </c>
      <c r="B805" s="82" t="s">
        <v>1730</v>
      </c>
      <c r="C805" s="146">
        <v>10604.1</v>
      </c>
      <c r="D805" s="146">
        <v>7066.22</v>
      </c>
      <c r="E805" s="147">
        <v>985</v>
      </c>
      <c r="F805" s="146">
        <f t="shared" si="34"/>
        <v>18655.32</v>
      </c>
      <c r="G805" s="117"/>
      <c r="H805" s="147">
        <v>3534.7000000000003</v>
      </c>
      <c r="I805" s="147">
        <v>0</v>
      </c>
      <c r="J805" s="147">
        <v>14138.800000000001</v>
      </c>
      <c r="K805" s="147">
        <v>15590</v>
      </c>
      <c r="L805" s="104">
        <f t="shared" si="33"/>
        <v>33263.5</v>
      </c>
    </row>
    <row r="806" spans="1:12">
      <c r="A806" s="103" t="s">
        <v>2551</v>
      </c>
      <c r="B806" s="82" t="s">
        <v>1732</v>
      </c>
      <c r="C806" s="146">
        <v>15637.4</v>
      </c>
      <c r="D806" s="146">
        <v>13930.779999999999</v>
      </c>
      <c r="E806" s="147">
        <v>985</v>
      </c>
      <c r="F806" s="146">
        <f t="shared" si="34"/>
        <v>30553.18</v>
      </c>
      <c r="G806" s="117"/>
      <c r="H806" s="147">
        <v>5212.5</v>
      </c>
      <c r="I806" s="147">
        <v>0</v>
      </c>
      <c r="J806" s="147">
        <v>20850</v>
      </c>
      <c r="K806" s="147">
        <v>15590</v>
      </c>
      <c r="L806" s="104">
        <f t="shared" si="33"/>
        <v>41652.5</v>
      </c>
    </row>
    <row r="807" spans="1:12">
      <c r="A807" s="103" t="s">
        <v>2552</v>
      </c>
      <c r="B807" s="82" t="s">
        <v>1734</v>
      </c>
      <c r="C807" s="146">
        <v>10604.1</v>
      </c>
      <c r="D807" s="146">
        <v>7066.22</v>
      </c>
      <c r="E807" s="147">
        <v>985</v>
      </c>
      <c r="F807" s="146">
        <f t="shared" si="34"/>
        <v>18655.32</v>
      </c>
      <c r="G807" s="117"/>
      <c r="H807" s="147">
        <v>3534.7000000000003</v>
      </c>
      <c r="I807" s="147">
        <v>0</v>
      </c>
      <c r="J807" s="147">
        <v>14138.800000000001</v>
      </c>
      <c r="K807" s="147">
        <v>15590</v>
      </c>
      <c r="L807" s="104">
        <f t="shared" si="33"/>
        <v>33263.5</v>
      </c>
    </row>
    <row r="808" spans="1:12">
      <c r="A808" s="103" t="s">
        <v>2553</v>
      </c>
      <c r="B808" s="82" t="s">
        <v>1736</v>
      </c>
      <c r="C808" s="146">
        <v>10604.1</v>
      </c>
      <c r="D808" s="146">
        <v>7066.22</v>
      </c>
      <c r="E808" s="147">
        <v>985</v>
      </c>
      <c r="F808" s="146">
        <f t="shared" si="34"/>
        <v>18655.32</v>
      </c>
      <c r="G808" s="117"/>
      <c r="H808" s="147">
        <v>3534.7000000000003</v>
      </c>
      <c r="I808" s="147">
        <v>0</v>
      </c>
      <c r="J808" s="147">
        <v>14138.800000000001</v>
      </c>
      <c r="K808" s="147">
        <v>15590</v>
      </c>
      <c r="L808" s="104">
        <f t="shared" si="33"/>
        <v>33263.5</v>
      </c>
    </row>
    <row r="809" spans="1:12">
      <c r="A809" s="103" t="s">
        <v>2554</v>
      </c>
      <c r="B809" s="82" t="s">
        <v>1738</v>
      </c>
      <c r="C809" s="146">
        <v>10604.1</v>
      </c>
      <c r="D809" s="146">
        <v>7066.22</v>
      </c>
      <c r="E809" s="147">
        <v>985</v>
      </c>
      <c r="F809" s="146">
        <f t="shared" si="34"/>
        <v>18655.32</v>
      </c>
      <c r="G809" s="117"/>
      <c r="H809" s="147">
        <v>3534.7000000000003</v>
      </c>
      <c r="I809" s="147">
        <v>0</v>
      </c>
      <c r="J809" s="147">
        <v>14138.800000000001</v>
      </c>
      <c r="K809" s="147">
        <v>15590</v>
      </c>
      <c r="L809" s="104">
        <f t="shared" si="33"/>
        <v>33263.5</v>
      </c>
    </row>
    <row r="810" spans="1:12">
      <c r="A810" s="103" t="s">
        <v>2555</v>
      </c>
      <c r="B810" s="82" t="s">
        <v>1740</v>
      </c>
      <c r="C810" s="146">
        <v>10604.1</v>
      </c>
      <c r="D810" s="146">
        <v>7066.22</v>
      </c>
      <c r="E810" s="147">
        <v>985</v>
      </c>
      <c r="F810" s="146">
        <f t="shared" si="34"/>
        <v>18655.32</v>
      </c>
      <c r="G810" s="117"/>
      <c r="H810" s="147">
        <v>3534.7000000000003</v>
      </c>
      <c r="I810" s="147">
        <v>0</v>
      </c>
      <c r="J810" s="147">
        <v>14138.800000000001</v>
      </c>
      <c r="K810" s="147">
        <v>15590</v>
      </c>
      <c r="L810" s="104">
        <f t="shared" si="33"/>
        <v>33263.5</v>
      </c>
    </row>
    <row r="811" spans="1:12">
      <c r="A811" s="103" t="s">
        <v>2556</v>
      </c>
      <c r="B811" s="82" t="s">
        <v>1742</v>
      </c>
      <c r="C811" s="146">
        <v>18952.310000000001</v>
      </c>
      <c r="D811" s="146">
        <v>19416.11</v>
      </c>
      <c r="E811" s="147">
        <v>985</v>
      </c>
      <c r="F811" s="146">
        <f t="shared" si="34"/>
        <v>39353.42</v>
      </c>
      <c r="G811" s="117"/>
      <c r="H811" s="147">
        <v>6317.4</v>
      </c>
      <c r="I811" s="147">
        <v>0</v>
      </c>
      <c r="J811" s="147">
        <v>25269.599999999999</v>
      </c>
      <c r="K811" s="147">
        <v>15590</v>
      </c>
      <c r="L811" s="104">
        <f t="shared" si="33"/>
        <v>47177</v>
      </c>
    </row>
    <row r="812" spans="1:12">
      <c r="A812" s="103" t="s">
        <v>2557</v>
      </c>
      <c r="B812" s="82" t="s">
        <v>1744</v>
      </c>
      <c r="C812" s="146">
        <v>17431.64</v>
      </c>
      <c r="D812" s="146">
        <v>18208.55</v>
      </c>
      <c r="E812" s="147">
        <v>985</v>
      </c>
      <c r="F812" s="146">
        <f t="shared" si="34"/>
        <v>36625.19</v>
      </c>
      <c r="G812" s="117"/>
      <c r="H812" s="147">
        <v>5810.5</v>
      </c>
      <c r="I812" s="147">
        <v>0</v>
      </c>
      <c r="J812" s="147">
        <v>23242</v>
      </c>
      <c r="K812" s="147">
        <v>15590</v>
      </c>
      <c r="L812" s="104">
        <f t="shared" si="33"/>
        <v>44642.5</v>
      </c>
    </row>
    <row r="813" spans="1:12">
      <c r="A813" s="103" t="s">
        <v>2558</v>
      </c>
      <c r="B813" s="82" t="s">
        <v>1746</v>
      </c>
      <c r="C813" s="146">
        <v>16766.95</v>
      </c>
      <c r="D813" s="146">
        <v>15961.2</v>
      </c>
      <c r="E813" s="147">
        <v>985</v>
      </c>
      <c r="F813" s="146">
        <f t="shared" si="34"/>
        <v>33713.15</v>
      </c>
      <c r="G813" s="117"/>
      <c r="H813" s="147">
        <v>5589</v>
      </c>
      <c r="I813" s="147">
        <v>0</v>
      </c>
      <c r="J813" s="147">
        <v>22356</v>
      </c>
      <c r="K813" s="147">
        <v>15590</v>
      </c>
      <c r="L813" s="104">
        <f t="shared" si="33"/>
        <v>43535</v>
      </c>
    </row>
    <row r="814" spans="1:12">
      <c r="A814" s="103" t="s">
        <v>2559</v>
      </c>
      <c r="B814" s="82" t="s">
        <v>1748</v>
      </c>
      <c r="C814" s="146">
        <v>11019.8</v>
      </c>
      <c r="D814" s="146">
        <v>7624.22</v>
      </c>
      <c r="E814" s="147">
        <v>985</v>
      </c>
      <c r="F814" s="146">
        <f t="shared" si="34"/>
        <v>19629.02</v>
      </c>
      <c r="G814" s="117"/>
      <c r="H814" s="147">
        <v>3673.2999999999997</v>
      </c>
      <c r="I814" s="147">
        <v>0</v>
      </c>
      <c r="J814" s="147">
        <v>14693.199999999999</v>
      </c>
      <c r="K814" s="147">
        <v>15590</v>
      </c>
      <c r="L814" s="104">
        <f t="shared" si="33"/>
        <v>33956.5</v>
      </c>
    </row>
    <row r="815" spans="1:12">
      <c r="A815" s="103" t="s">
        <v>2560</v>
      </c>
      <c r="B815" s="82" t="s">
        <v>1750</v>
      </c>
      <c r="C815" s="146">
        <v>10893.71</v>
      </c>
      <c r="D815" s="146">
        <v>6824.88</v>
      </c>
      <c r="E815" s="147">
        <v>985</v>
      </c>
      <c r="F815" s="146">
        <f t="shared" si="34"/>
        <v>18703.59</v>
      </c>
      <c r="G815" s="117"/>
      <c r="H815" s="147">
        <v>3631.2</v>
      </c>
      <c r="I815" s="147">
        <v>0</v>
      </c>
      <c r="J815" s="147">
        <v>14524.8</v>
      </c>
      <c r="K815" s="147">
        <v>15590</v>
      </c>
      <c r="L815" s="104">
        <f t="shared" si="33"/>
        <v>33746</v>
      </c>
    </row>
    <row r="816" spans="1:12">
      <c r="A816" s="103" t="s">
        <v>2561</v>
      </c>
      <c r="B816" s="82" t="s">
        <v>1752</v>
      </c>
      <c r="C816" s="146">
        <v>17882.61</v>
      </c>
      <c r="D816" s="146">
        <v>16871.68</v>
      </c>
      <c r="E816" s="147">
        <v>985</v>
      </c>
      <c r="F816" s="146">
        <f t="shared" si="34"/>
        <v>35739.29</v>
      </c>
      <c r="G816" s="117"/>
      <c r="H816" s="147">
        <v>5960.9000000000005</v>
      </c>
      <c r="I816" s="147">
        <v>0</v>
      </c>
      <c r="J816" s="147">
        <v>23843.600000000002</v>
      </c>
      <c r="K816" s="147">
        <v>15590</v>
      </c>
      <c r="L816" s="104">
        <f t="shared" si="33"/>
        <v>45394.5</v>
      </c>
    </row>
    <row r="817" spans="1:12">
      <c r="A817" s="103" t="s">
        <v>2562</v>
      </c>
      <c r="B817" s="82" t="s">
        <v>1754</v>
      </c>
      <c r="C817" s="146">
        <v>13323.79</v>
      </c>
      <c r="D817" s="146">
        <v>8748.2800000000007</v>
      </c>
      <c r="E817" s="147">
        <v>985</v>
      </c>
      <c r="F817" s="146">
        <f t="shared" si="34"/>
        <v>23057.07</v>
      </c>
      <c r="G817" s="117"/>
      <c r="H817" s="147">
        <v>4441.3</v>
      </c>
      <c r="I817" s="147">
        <v>0</v>
      </c>
      <c r="J817" s="147">
        <v>17765.2</v>
      </c>
      <c r="K817" s="147">
        <v>15590</v>
      </c>
      <c r="L817" s="104">
        <f t="shared" si="33"/>
        <v>37796.5</v>
      </c>
    </row>
    <row r="818" spans="1:12">
      <c r="A818" s="103" t="s">
        <v>2563</v>
      </c>
      <c r="B818" s="82" t="s">
        <v>1756</v>
      </c>
      <c r="C818" s="146">
        <v>18336.78</v>
      </c>
      <c r="D818" s="146">
        <v>18302.57</v>
      </c>
      <c r="E818" s="147">
        <v>985</v>
      </c>
      <c r="F818" s="146">
        <f t="shared" si="34"/>
        <v>37624.35</v>
      </c>
      <c r="G818" s="117"/>
      <c r="H818" s="147">
        <v>6112.3</v>
      </c>
      <c r="I818" s="147">
        <v>0</v>
      </c>
      <c r="J818" s="147">
        <v>24449.200000000001</v>
      </c>
      <c r="K818" s="147">
        <v>15590</v>
      </c>
      <c r="L818" s="104">
        <f t="shared" si="33"/>
        <v>46151.5</v>
      </c>
    </row>
    <row r="819" spans="1:12">
      <c r="A819" s="103" t="s">
        <v>2564</v>
      </c>
      <c r="B819" s="82" t="s">
        <v>1758</v>
      </c>
      <c r="C819" s="146">
        <v>18336.78</v>
      </c>
      <c r="D819" s="146">
        <v>18302.57</v>
      </c>
      <c r="E819" s="147">
        <v>985</v>
      </c>
      <c r="F819" s="146">
        <f t="shared" si="34"/>
        <v>37624.35</v>
      </c>
      <c r="G819" s="117"/>
      <c r="H819" s="147">
        <v>6112.3</v>
      </c>
      <c r="I819" s="147">
        <v>0</v>
      </c>
      <c r="J819" s="147">
        <v>24449.200000000001</v>
      </c>
      <c r="K819" s="147">
        <v>15590</v>
      </c>
      <c r="L819" s="104">
        <f t="shared" si="33"/>
        <v>46151.5</v>
      </c>
    </row>
    <row r="820" spans="1:12">
      <c r="A820" s="103" t="s">
        <v>2565</v>
      </c>
      <c r="B820" s="82" t="s">
        <v>1760</v>
      </c>
      <c r="C820" s="146">
        <v>17720.18</v>
      </c>
      <c r="D820" s="146">
        <v>18733.230000000003</v>
      </c>
      <c r="E820" s="147">
        <v>985</v>
      </c>
      <c r="F820" s="146">
        <f t="shared" si="34"/>
        <v>37438.410000000003</v>
      </c>
      <c r="G820" s="117"/>
      <c r="H820" s="147">
        <v>5906.7</v>
      </c>
      <c r="I820" s="147">
        <v>0</v>
      </c>
      <c r="J820" s="147">
        <v>23626.799999999999</v>
      </c>
      <c r="K820" s="147">
        <v>15590</v>
      </c>
      <c r="L820" s="104">
        <f t="shared" si="33"/>
        <v>45123.5</v>
      </c>
    </row>
    <row r="821" spans="1:12">
      <c r="A821" s="103" t="s">
        <v>2566</v>
      </c>
      <c r="B821" s="82" t="s">
        <v>1762</v>
      </c>
      <c r="C821" s="146">
        <v>12886.72</v>
      </c>
      <c r="D821" s="146">
        <v>12287.21</v>
      </c>
      <c r="E821" s="147">
        <v>985</v>
      </c>
      <c r="F821" s="146">
        <f t="shared" si="34"/>
        <v>26158.93</v>
      </c>
      <c r="G821" s="117"/>
      <c r="H821" s="147">
        <v>4295.6000000000004</v>
      </c>
      <c r="I821" s="147">
        <v>0</v>
      </c>
      <c r="J821" s="147">
        <v>17182.400000000001</v>
      </c>
      <c r="K821" s="147">
        <v>15590</v>
      </c>
      <c r="L821" s="104">
        <f t="shared" si="33"/>
        <v>37068</v>
      </c>
    </row>
    <row r="822" spans="1:12">
      <c r="A822" s="103" t="s">
        <v>2567</v>
      </c>
      <c r="B822" s="82" t="s">
        <v>1764</v>
      </c>
      <c r="C822" s="146">
        <v>11662.06</v>
      </c>
      <c r="D822" s="146">
        <v>11954.58</v>
      </c>
      <c r="E822" s="147">
        <v>985</v>
      </c>
      <c r="F822" s="146">
        <f t="shared" si="34"/>
        <v>24601.64</v>
      </c>
      <c r="G822" s="117"/>
      <c r="H822" s="147">
        <v>3887.4</v>
      </c>
      <c r="I822" s="147">
        <v>0</v>
      </c>
      <c r="J822" s="147">
        <v>15549.6</v>
      </c>
      <c r="K822" s="147">
        <v>15590</v>
      </c>
      <c r="L822" s="104">
        <f t="shared" si="33"/>
        <v>35027</v>
      </c>
    </row>
    <row r="823" spans="1:12">
      <c r="A823" s="103" t="s">
        <v>2568</v>
      </c>
      <c r="B823" s="82" t="s">
        <v>1766</v>
      </c>
      <c r="C823" s="146">
        <v>10240.77</v>
      </c>
      <c r="D823" s="146">
        <v>10289.790000000001</v>
      </c>
      <c r="E823" s="147">
        <v>985</v>
      </c>
      <c r="F823" s="146">
        <f t="shared" si="34"/>
        <v>21515.56</v>
      </c>
      <c r="G823" s="117"/>
      <c r="H823" s="147">
        <v>3413.6000000000004</v>
      </c>
      <c r="I823" s="147">
        <v>0</v>
      </c>
      <c r="J823" s="147">
        <v>13654.400000000001</v>
      </c>
      <c r="K823" s="147">
        <v>15590</v>
      </c>
      <c r="L823" s="104">
        <f t="shared" si="33"/>
        <v>32658</v>
      </c>
    </row>
    <row r="824" spans="1:12">
      <c r="A824" s="103" t="s">
        <v>2569</v>
      </c>
      <c r="B824" s="82" t="s">
        <v>1768</v>
      </c>
      <c r="C824" s="146">
        <v>13993.83</v>
      </c>
      <c r="D824" s="146">
        <v>8503.2200000000012</v>
      </c>
      <c r="E824" s="147">
        <v>985</v>
      </c>
      <c r="F824" s="146">
        <f t="shared" si="34"/>
        <v>23482.050000000003</v>
      </c>
      <c r="G824" s="117"/>
      <c r="H824" s="147">
        <v>4664.5999999999995</v>
      </c>
      <c r="I824" s="147">
        <v>0</v>
      </c>
      <c r="J824" s="147">
        <v>18658.399999999998</v>
      </c>
      <c r="K824" s="147">
        <v>15590</v>
      </c>
      <c r="L824" s="104">
        <f t="shared" si="33"/>
        <v>38913</v>
      </c>
    </row>
    <row r="825" spans="1:12">
      <c r="A825" s="103" t="s">
        <v>2570</v>
      </c>
      <c r="B825" s="82" t="s">
        <v>1770</v>
      </c>
      <c r="C825" s="146">
        <v>10604.1</v>
      </c>
      <c r="D825" s="146">
        <v>7066.22</v>
      </c>
      <c r="E825" s="147">
        <v>985</v>
      </c>
      <c r="F825" s="146">
        <f t="shared" si="34"/>
        <v>18655.32</v>
      </c>
      <c r="G825" s="117"/>
      <c r="H825" s="147">
        <v>3534.7000000000003</v>
      </c>
      <c r="I825" s="147">
        <v>0</v>
      </c>
      <c r="J825" s="147">
        <v>14138.800000000001</v>
      </c>
      <c r="K825" s="147">
        <v>15590</v>
      </c>
      <c r="L825" s="104">
        <f t="shared" si="33"/>
        <v>33263.5</v>
      </c>
    </row>
    <row r="826" spans="1:12">
      <c r="A826" s="103" t="s">
        <v>2571</v>
      </c>
      <c r="B826" s="82" t="s">
        <v>1772</v>
      </c>
      <c r="C826" s="146">
        <v>10727</v>
      </c>
      <c r="D826" s="146">
        <v>10057.880000000001</v>
      </c>
      <c r="E826" s="147">
        <v>985</v>
      </c>
      <c r="F826" s="146">
        <f t="shared" si="34"/>
        <v>21769.88</v>
      </c>
      <c r="G826" s="117"/>
      <c r="H826" s="147">
        <v>3575.7</v>
      </c>
      <c r="I826" s="147">
        <v>0</v>
      </c>
      <c r="J826" s="147">
        <v>14302.8</v>
      </c>
      <c r="K826" s="147">
        <v>15590</v>
      </c>
      <c r="L826" s="104">
        <f t="shared" si="33"/>
        <v>33468.5</v>
      </c>
    </row>
    <row r="827" spans="1:12">
      <c r="A827" s="103" t="s">
        <v>2572</v>
      </c>
      <c r="B827" s="82" t="s">
        <v>1774</v>
      </c>
      <c r="C827" s="146">
        <v>10604.1</v>
      </c>
      <c r="D827" s="146">
        <v>7066.22</v>
      </c>
      <c r="E827" s="147">
        <v>985</v>
      </c>
      <c r="F827" s="146">
        <f t="shared" si="34"/>
        <v>18655.32</v>
      </c>
      <c r="G827" s="117"/>
      <c r="H827" s="147">
        <v>3534.7000000000003</v>
      </c>
      <c r="I827" s="147">
        <v>0</v>
      </c>
      <c r="J827" s="147">
        <v>14138.800000000001</v>
      </c>
      <c r="K827" s="147">
        <v>15590</v>
      </c>
      <c r="L827" s="104">
        <f t="shared" si="33"/>
        <v>33263.5</v>
      </c>
    </row>
    <row r="828" spans="1:12">
      <c r="A828" s="103" t="s">
        <v>2573</v>
      </c>
      <c r="B828" s="82" t="s">
        <v>1776</v>
      </c>
      <c r="C828" s="146">
        <v>10604.1</v>
      </c>
      <c r="D828" s="146">
        <v>7066.22</v>
      </c>
      <c r="E828" s="147">
        <v>985</v>
      </c>
      <c r="F828" s="146">
        <f t="shared" si="34"/>
        <v>18655.32</v>
      </c>
      <c r="G828" s="117"/>
      <c r="H828" s="147">
        <v>3534.7000000000003</v>
      </c>
      <c r="I828" s="147">
        <v>0</v>
      </c>
      <c r="J828" s="147">
        <v>14138.800000000001</v>
      </c>
      <c r="K828" s="147">
        <v>15590</v>
      </c>
      <c r="L828" s="104">
        <f t="shared" si="33"/>
        <v>33263.5</v>
      </c>
    </row>
    <row r="829" spans="1:12">
      <c r="A829" s="103" t="s">
        <v>2574</v>
      </c>
      <c r="B829" s="82" t="s">
        <v>1778</v>
      </c>
      <c r="C829" s="146">
        <v>12383.39</v>
      </c>
      <c r="D829" s="146">
        <v>7446.3099999999995</v>
      </c>
      <c r="E829" s="147">
        <v>985</v>
      </c>
      <c r="F829" s="146">
        <f t="shared" si="34"/>
        <v>20814.699999999997</v>
      </c>
      <c r="G829" s="117"/>
      <c r="H829" s="147">
        <v>4127.7999999999993</v>
      </c>
      <c r="I829" s="147">
        <v>0</v>
      </c>
      <c r="J829" s="147">
        <v>16511.199999999997</v>
      </c>
      <c r="K829" s="147">
        <v>15590</v>
      </c>
      <c r="L829" s="104">
        <f t="shared" si="33"/>
        <v>36229</v>
      </c>
    </row>
    <row r="830" spans="1:12">
      <c r="A830" s="103" t="s">
        <v>2575</v>
      </c>
      <c r="B830" s="82" t="s">
        <v>1780</v>
      </c>
      <c r="C830" s="146">
        <v>11019.8</v>
      </c>
      <c r="D830" s="146">
        <v>7624.22</v>
      </c>
      <c r="E830" s="147">
        <v>985</v>
      </c>
      <c r="F830" s="146">
        <f t="shared" si="34"/>
        <v>19629.02</v>
      </c>
      <c r="G830" s="117"/>
      <c r="H830" s="147">
        <v>3673.2999999999997</v>
      </c>
      <c r="I830" s="147">
        <v>0</v>
      </c>
      <c r="J830" s="147">
        <v>14693.199999999999</v>
      </c>
      <c r="K830" s="147">
        <v>15590</v>
      </c>
      <c r="L830" s="104">
        <f t="shared" si="33"/>
        <v>33956.5</v>
      </c>
    </row>
    <row r="831" spans="1:12">
      <c r="A831" s="103" t="s">
        <v>2576</v>
      </c>
      <c r="B831" s="82" t="s">
        <v>1782</v>
      </c>
      <c r="C831" s="146">
        <v>10604.1</v>
      </c>
      <c r="D831" s="146">
        <v>7066.22</v>
      </c>
      <c r="E831" s="147">
        <v>985</v>
      </c>
      <c r="F831" s="146">
        <f t="shared" si="34"/>
        <v>18655.32</v>
      </c>
      <c r="G831" s="117"/>
      <c r="H831" s="147">
        <v>3534.7000000000003</v>
      </c>
      <c r="I831" s="147">
        <v>0</v>
      </c>
      <c r="J831" s="147">
        <v>14138.800000000001</v>
      </c>
      <c r="K831" s="147">
        <v>15590</v>
      </c>
      <c r="L831" s="104">
        <f t="shared" si="33"/>
        <v>33263.5</v>
      </c>
    </row>
    <row r="832" spans="1:12">
      <c r="A832" s="103" t="s">
        <v>2577</v>
      </c>
      <c r="B832" s="82" t="s">
        <v>1784</v>
      </c>
      <c r="C832" s="146">
        <v>9023.58</v>
      </c>
      <c r="D832" s="146">
        <v>5754.9400000000005</v>
      </c>
      <c r="E832" s="147">
        <v>985</v>
      </c>
      <c r="F832" s="146">
        <f t="shared" si="34"/>
        <v>15763.52</v>
      </c>
      <c r="G832" s="117"/>
      <c r="H832" s="147">
        <v>3007.9</v>
      </c>
      <c r="I832" s="147">
        <v>0</v>
      </c>
      <c r="J832" s="147">
        <v>12031.6</v>
      </c>
      <c r="K832" s="147">
        <v>15590</v>
      </c>
      <c r="L832" s="104">
        <f t="shared" si="33"/>
        <v>30629.5</v>
      </c>
    </row>
    <row r="833" spans="1:12">
      <c r="A833" s="103" t="s">
        <v>2578</v>
      </c>
      <c r="B833" s="82" t="s">
        <v>1786</v>
      </c>
      <c r="C833" s="146">
        <v>8537.36</v>
      </c>
      <c r="D833" s="146">
        <v>5310.73</v>
      </c>
      <c r="E833" s="147">
        <v>985</v>
      </c>
      <c r="F833" s="146">
        <f t="shared" si="34"/>
        <v>14833.09</v>
      </c>
      <c r="G833" s="117"/>
      <c r="H833" s="147">
        <v>2845.7999999999997</v>
      </c>
      <c r="I833" s="147">
        <v>0</v>
      </c>
      <c r="J833" s="147">
        <v>11383.199999999999</v>
      </c>
      <c r="K833" s="147">
        <v>15590</v>
      </c>
      <c r="L833" s="104">
        <f t="shared" si="33"/>
        <v>29819</v>
      </c>
    </row>
    <row r="834" spans="1:12">
      <c r="A834" s="103" t="s">
        <v>2579</v>
      </c>
      <c r="B834" s="82" t="s">
        <v>1788</v>
      </c>
      <c r="C834" s="146">
        <v>8494.61</v>
      </c>
      <c r="D834" s="146">
        <v>5206.3500000000004</v>
      </c>
      <c r="E834" s="147">
        <v>985</v>
      </c>
      <c r="F834" s="146">
        <f t="shared" si="34"/>
        <v>14685.960000000001</v>
      </c>
      <c r="G834" s="117"/>
      <c r="H834" s="147">
        <v>2831.5</v>
      </c>
      <c r="I834" s="147">
        <v>0</v>
      </c>
      <c r="J834" s="147">
        <v>11326</v>
      </c>
      <c r="K834" s="147">
        <v>15590</v>
      </c>
      <c r="L834" s="104">
        <f t="shared" si="33"/>
        <v>29747.5</v>
      </c>
    </row>
    <row r="835" spans="1:12">
      <c r="A835" s="103" t="s">
        <v>2580</v>
      </c>
      <c r="B835" s="82" t="s">
        <v>1790</v>
      </c>
      <c r="C835" s="146">
        <v>14943</v>
      </c>
      <c r="D835" s="146">
        <v>10986</v>
      </c>
      <c r="E835" s="147">
        <v>985</v>
      </c>
      <c r="F835" s="146">
        <f t="shared" si="34"/>
        <v>26914</v>
      </c>
      <c r="G835" s="117"/>
      <c r="H835" s="147">
        <v>4981</v>
      </c>
      <c r="I835" s="147">
        <v>0</v>
      </c>
      <c r="J835" s="147">
        <v>19924</v>
      </c>
      <c r="K835" s="147">
        <v>15590</v>
      </c>
      <c r="L835" s="104">
        <f t="shared" si="33"/>
        <v>40495</v>
      </c>
    </row>
    <row r="836" spans="1:12">
      <c r="A836" s="103" t="s">
        <v>2581</v>
      </c>
      <c r="B836" s="82" t="s">
        <v>1792</v>
      </c>
      <c r="C836" s="146">
        <v>11019.8</v>
      </c>
      <c r="D836" s="146">
        <v>7624.22</v>
      </c>
      <c r="E836" s="147">
        <v>985</v>
      </c>
      <c r="F836" s="146">
        <f t="shared" si="34"/>
        <v>19629.02</v>
      </c>
      <c r="G836" s="117"/>
      <c r="H836" s="147">
        <v>3673.2999999999997</v>
      </c>
      <c r="I836" s="147">
        <v>0</v>
      </c>
      <c r="J836" s="147">
        <v>14693.199999999999</v>
      </c>
      <c r="K836" s="147">
        <v>15590</v>
      </c>
      <c r="L836" s="104">
        <f t="shared" si="33"/>
        <v>33956.5</v>
      </c>
    </row>
    <row r="837" spans="1:12">
      <c r="A837" s="103" t="s">
        <v>2582</v>
      </c>
      <c r="B837" s="82" t="s">
        <v>1794</v>
      </c>
      <c r="C837" s="146">
        <v>8559.7999999999993</v>
      </c>
      <c r="D837" s="146">
        <v>5287.22</v>
      </c>
      <c r="E837" s="147">
        <v>985</v>
      </c>
      <c r="F837" s="146">
        <f t="shared" si="34"/>
        <v>14832.02</v>
      </c>
      <c r="G837" s="117"/>
      <c r="H837" s="147">
        <v>2853.2999999999997</v>
      </c>
      <c r="I837" s="147">
        <v>0</v>
      </c>
      <c r="J837" s="147">
        <v>11413.199999999999</v>
      </c>
      <c r="K837" s="147">
        <v>15590</v>
      </c>
      <c r="L837" s="104">
        <f t="shared" si="33"/>
        <v>29856.5</v>
      </c>
    </row>
    <row r="838" spans="1:12">
      <c r="A838" s="103" t="s">
        <v>2583</v>
      </c>
      <c r="B838" s="82" t="s">
        <v>1796</v>
      </c>
      <c r="C838" s="146">
        <v>9377.2999999999993</v>
      </c>
      <c r="D838" s="146">
        <v>6134.68</v>
      </c>
      <c r="E838" s="147">
        <v>985</v>
      </c>
      <c r="F838" s="146">
        <f t="shared" si="34"/>
        <v>16496.98</v>
      </c>
      <c r="G838" s="117"/>
      <c r="H838" s="147">
        <v>3125.7999999999997</v>
      </c>
      <c r="I838" s="147">
        <v>0</v>
      </c>
      <c r="J838" s="147">
        <v>12503.199999999999</v>
      </c>
      <c r="K838" s="147">
        <v>15590</v>
      </c>
      <c r="L838" s="104">
        <f t="shared" si="33"/>
        <v>31219</v>
      </c>
    </row>
    <row r="839" spans="1:12">
      <c r="A839" s="103" t="s">
        <v>2584</v>
      </c>
      <c r="B839" s="82" t="s">
        <v>1798</v>
      </c>
      <c r="C839" s="146">
        <v>10082.61</v>
      </c>
      <c r="D839" s="146">
        <v>6608.47</v>
      </c>
      <c r="E839" s="147">
        <v>985</v>
      </c>
      <c r="F839" s="146">
        <f t="shared" si="34"/>
        <v>17676.080000000002</v>
      </c>
      <c r="G839" s="117"/>
      <c r="H839" s="147">
        <v>3360.8999999999996</v>
      </c>
      <c r="I839" s="147">
        <v>0</v>
      </c>
      <c r="J839" s="147">
        <v>13443.599999999999</v>
      </c>
      <c r="K839" s="147">
        <v>15590</v>
      </c>
      <c r="L839" s="104">
        <f t="shared" si="33"/>
        <v>32394.5</v>
      </c>
    </row>
    <row r="840" spans="1:12">
      <c r="A840" s="103" t="s">
        <v>2585</v>
      </c>
      <c r="B840" s="82" t="s">
        <v>1800</v>
      </c>
      <c r="C840" s="146">
        <v>10376.49</v>
      </c>
      <c r="D840" s="146">
        <v>6806.88</v>
      </c>
      <c r="E840" s="147">
        <v>985</v>
      </c>
      <c r="F840" s="146">
        <f t="shared" si="34"/>
        <v>18168.37</v>
      </c>
      <c r="G840" s="117"/>
      <c r="H840" s="147">
        <v>3458.8</v>
      </c>
      <c r="I840" s="147">
        <v>0</v>
      </c>
      <c r="J840" s="147">
        <v>13835.2</v>
      </c>
      <c r="K840" s="147">
        <v>15590</v>
      </c>
      <c r="L840" s="104">
        <f t="shared" si="33"/>
        <v>32884</v>
      </c>
    </row>
    <row r="841" spans="1:12">
      <c r="A841" s="103" t="s">
        <v>2586</v>
      </c>
      <c r="B841" s="82" t="s">
        <v>1802</v>
      </c>
      <c r="C841" s="146">
        <v>10376.49</v>
      </c>
      <c r="D841" s="146">
        <v>6806.88</v>
      </c>
      <c r="E841" s="147">
        <v>985</v>
      </c>
      <c r="F841" s="146">
        <f t="shared" si="34"/>
        <v>18168.37</v>
      </c>
      <c r="G841" s="117"/>
      <c r="H841" s="147">
        <v>3458.8</v>
      </c>
      <c r="I841" s="147">
        <v>0</v>
      </c>
      <c r="J841" s="147">
        <v>13835.2</v>
      </c>
      <c r="K841" s="147">
        <v>15590</v>
      </c>
      <c r="L841" s="104">
        <f t="shared" si="33"/>
        <v>32884</v>
      </c>
    </row>
    <row r="842" spans="1:12">
      <c r="A842" s="103" t="s">
        <v>2587</v>
      </c>
      <c r="B842" s="82" t="s">
        <v>1804</v>
      </c>
      <c r="C842" s="146">
        <v>10082.61</v>
      </c>
      <c r="D842" s="146">
        <v>6608.47</v>
      </c>
      <c r="E842" s="147">
        <v>985</v>
      </c>
      <c r="F842" s="146">
        <f t="shared" si="34"/>
        <v>17676.080000000002</v>
      </c>
      <c r="G842" s="117"/>
      <c r="H842" s="147">
        <v>3360.8999999999996</v>
      </c>
      <c r="I842" s="147">
        <v>0</v>
      </c>
      <c r="J842" s="147">
        <v>13443.599999999999</v>
      </c>
      <c r="K842" s="147">
        <v>15590</v>
      </c>
      <c r="L842" s="104">
        <f t="shared" si="33"/>
        <v>32394.5</v>
      </c>
    </row>
    <row r="843" spans="1:12">
      <c r="A843" s="103" t="s">
        <v>2588</v>
      </c>
      <c r="B843" s="82" t="s">
        <v>1806</v>
      </c>
      <c r="C843" s="146">
        <v>8559.7999999999993</v>
      </c>
      <c r="D843" s="146">
        <v>5287.22</v>
      </c>
      <c r="E843" s="147">
        <v>985</v>
      </c>
      <c r="F843" s="146">
        <f t="shared" si="34"/>
        <v>14832.02</v>
      </c>
      <c r="G843" s="117"/>
      <c r="H843" s="147">
        <v>2853.2999999999997</v>
      </c>
      <c r="I843" s="147">
        <v>0</v>
      </c>
      <c r="J843" s="147">
        <v>11413.199999999999</v>
      </c>
      <c r="K843" s="147">
        <v>15590</v>
      </c>
      <c r="L843" s="104">
        <f t="shared" si="33"/>
        <v>29856.5</v>
      </c>
    </row>
    <row r="844" spans="1:12">
      <c r="A844" s="103" t="s">
        <v>2589</v>
      </c>
      <c r="B844" s="82" t="s">
        <v>1808</v>
      </c>
      <c r="C844" s="146">
        <v>10376.49</v>
      </c>
      <c r="D844" s="146">
        <v>6806.88</v>
      </c>
      <c r="E844" s="147">
        <v>985</v>
      </c>
      <c r="F844" s="146">
        <f t="shared" si="34"/>
        <v>18168.37</v>
      </c>
      <c r="G844" s="117"/>
      <c r="H844" s="147">
        <v>3458.8</v>
      </c>
      <c r="I844" s="147">
        <v>0</v>
      </c>
      <c r="J844" s="147">
        <v>13835.2</v>
      </c>
      <c r="K844" s="147">
        <v>15590</v>
      </c>
      <c r="L844" s="104">
        <f t="shared" si="33"/>
        <v>32884</v>
      </c>
    </row>
    <row r="845" spans="1:12">
      <c r="A845" s="103" t="s">
        <v>2590</v>
      </c>
      <c r="B845" s="82" t="s">
        <v>1810</v>
      </c>
      <c r="C845" s="146">
        <v>8559.7999999999993</v>
      </c>
      <c r="D845" s="146">
        <v>5287.22</v>
      </c>
      <c r="E845" s="147">
        <v>985</v>
      </c>
      <c r="F845" s="146">
        <f t="shared" si="34"/>
        <v>14832.02</v>
      </c>
      <c r="G845" s="117"/>
      <c r="H845" s="147">
        <v>2853.2999999999997</v>
      </c>
      <c r="I845" s="147">
        <v>0</v>
      </c>
      <c r="J845" s="147">
        <v>11413.199999999999</v>
      </c>
      <c r="K845" s="147">
        <v>15590</v>
      </c>
      <c r="L845" s="104">
        <f t="shared" si="33"/>
        <v>29856.5</v>
      </c>
    </row>
    <row r="846" spans="1:12">
      <c r="A846" s="103" t="s">
        <v>2591</v>
      </c>
      <c r="B846" s="82" t="s">
        <v>1812</v>
      </c>
      <c r="C846" s="146">
        <v>17387.830000000002</v>
      </c>
      <c r="D846" s="146">
        <v>15575.41</v>
      </c>
      <c r="E846" s="147">
        <v>985</v>
      </c>
      <c r="F846" s="146">
        <f t="shared" si="34"/>
        <v>33948.240000000005</v>
      </c>
      <c r="G846" s="117"/>
      <c r="H846" s="147">
        <v>5795.9000000000005</v>
      </c>
      <c r="I846" s="147">
        <v>0</v>
      </c>
      <c r="J846" s="147">
        <v>23183.600000000002</v>
      </c>
      <c r="K846" s="147">
        <v>15590</v>
      </c>
      <c r="L846" s="104">
        <f t="shared" si="33"/>
        <v>44569.5</v>
      </c>
    </row>
    <row r="847" spans="1:12">
      <c r="A847" s="103" t="s">
        <v>2592</v>
      </c>
      <c r="B847" s="82" t="s">
        <v>1814</v>
      </c>
      <c r="C847" s="146">
        <v>9023.58</v>
      </c>
      <c r="D847" s="146">
        <v>5754.9400000000005</v>
      </c>
      <c r="E847" s="147">
        <v>985</v>
      </c>
      <c r="F847" s="146">
        <f t="shared" si="34"/>
        <v>15763.52</v>
      </c>
      <c r="G847" s="117"/>
      <c r="H847" s="147">
        <v>3007.9</v>
      </c>
      <c r="I847" s="147">
        <v>0</v>
      </c>
      <c r="J847" s="147">
        <v>12031.6</v>
      </c>
      <c r="K847" s="147">
        <v>15590</v>
      </c>
      <c r="L847" s="104">
        <f t="shared" si="33"/>
        <v>30629.5</v>
      </c>
    </row>
    <row r="848" spans="1:12">
      <c r="A848" s="103" t="s">
        <v>2593</v>
      </c>
      <c r="B848" s="82" t="s">
        <v>1816</v>
      </c>
      <c r="C848" s="146">
        <v>8559.7999999999993</v>
      </c>
      <c r="D848" s="146">
        <v>5287.22</v>
      </c>
      <c r="E848" s="147">
        <v>985</v>
      </c>
      <c r="F848" s="146">
        <f t="shared" si="34"/>
        <v>14832.02</v>
      </c>
      <c r="G848" s="117"/>
      <c r="H848" s="147">
        <v>2853.2999999999997</v>
      </c>
      <c r="I848" s="147">
        <v>0</v>
      </c>
      <c r="J848" s="147">
        <v>11413.199999999999</v>
      </c>
      <c r="K848" s="147">
        <v>15590</v>
      </c>
      <c r="L848" s="104">
        <f t="shared" si="33"/>
        <v>29856.5</v>
      </c>
    </row>
    <row r="849" spans="1:12">
      <c r="A849" s="103" t="s">
        <v>2594</v>
      </c>
      <c r="B849" s="82" t="s">
        <v>1818</v>
      </c>
      <c r="C849" s="146">
        <v>8559.7999999999993</v>
      </c>
      <c r="D849" s="146">
        <v>5141.16</v>
      </c>
      <c r="E849" s="147">
        <v>985</v>
      </c>
      <c r="F849" s="146">
        <f t="shared" si="34"/>
        <v>14685.96</v>
      </c>
      <c r="G849" s="117"/>
      <c r="H849" s="147">
        <v>2853.2999999999997</v>
      </c>
      <c r="I849" s="147">
        <v>0</v>
      </c>
      <c r="J849" s="147">
        <v>11413.199999999999</v>
      </c>
      <c r="K849" s="147">
        <v>15590</v>
      </c>
      <c r="L849" s="104">
        <f t="shared" si="33"/>
        <v>29856.5</v>
      </c>
    </row>
    <row r="850" spans="1:12">
      <c r="A850" s="103" t="s">
        <v>2595</v>
      </c>
      <c r="B850" s="82" t="s">
        <v>1820</v>
      </c>
      <c r="C850" s="146">
        <v>10604.1</v>
      </c>
      <c r="D850" s="146">
        <v>7066.23</v>
      </c>
      <c r="E850" s="147">
        <v>985</v>
      </c>
      <c r="F850" s="146">
        <f t="shared" si="34"/>
        <v>18655.330000000002</v>
      </c>
      <c r="G850" s="117"/>
      <c r="H850" s="147">
        <v>3534.7000000000003</v>
      </c>
      <c r="I850" s="147">
        <v>0</v>
      </c>
      <c r="J850" s="147">
        <v>14138.800000000001</v>
      </c>
      <c r="K850" s="147">
        <v>15590</v>
      </c>
      <c r="L850" s="104">
        <f t="shared" si="33"/>
        <v>33263.5</v>
      </c>
    </row>
    <row r="851" spans="1:12">
      <c r="A851" s="103" t="s">
        <v>2596</v>
      </c>
      <c r="B851" s="82" t="s">
        <v>1822</v>
      </c>
      <c r="C851" s="146">
        <v>9023.58</v>
      </c>
      <c r="D851" s="146">
        <v>5754.9400000000005</v>
      </c>
      <c r="E851" s="147">
        <v>985</v>
      </c>
      <c r="F851" s="146">
        <f t="shared" si="34"/>
        <v>15763.52</v>
      </c>
      <c r="G851" s="117"/>
      <c r="H851" s="147">
        <v>3007.9</v>
      </c>
      <c r="I851" s="147">
        <v>0</v>
      </c>
      <c r="J851" s="147">
        <v>12031.6</v>
      </c>
      <c r="K851" s="147">
        <v>15590</v>
      </c>
      <c r="L851" s="104">
        <f t="shared" si="33"/>
        <v>30629.5</v>
      </c>
    </row>
    <row r="852" spans="1:12">
      <c r="A852" s="103" t="s">
        <v>2597</v>
      </c>
      <c r="B852" s="82" t="s">
        <v>1824</v>
      </c>
      <c r="C852" s="146">
        <v>11617.18</v>
      </c>
      <c r="D852" s="146">
        <v>7145.3099999999995</v>
      </c>
      <c r="E852" s="147">
        <v>985</v>
      </c>
      <c r="F852" s="146">
        <f t="shared" si="34"/>
        <v>19747.489999999998</v>
      </c>
      <c r="G852" s="117"/>
      <c r="H852" s="147">
        <v>3872.4</v>
      </c>
      <c r="I852" s="147">
        <v>0</v>
      </c>
      <c r="J852" s="147">
        <v>15489.6</v>
      </c>
      <c r="K852" s="147">
        <v>15590</v>
      </c>
      <c r="L852" s="104">
        <f t="shared" si="33"/>
        <v>34952</v>
      </c>
    </row>
    <row r="853" spans="1:12">
      <c r="A853" s="103" t="s">
        <v>2598</v>
      </c>
      <c r="B853" s="82" t="s">
        <v>1826</v>
      </c>
      <c r="C853" s="146">
        <v>10082.61</v>
      </c>
      <c r="D853" s="146">
        <v>6608.47</v>
      </c>
      <c r="E853" s="147">
        <v>985</v>
      </c>
      <c r="F853" s="146">
        <f t="shared" si="34"/>
        <v>17676.080000000002</v>
      </c>
      <c r="G853" s="117"/>
      <c r="H853" s="147">
        <v>3360.8999999999996</v>
      </c>
      <c r="I853" s="147">
        <v>0</v>
      </c>
      <c r="J853" s="147">
        <v>13443.599999999999</v>
      </c>
      <c r="K853" s="147">
        <v>15590</v>
      </c>
      <c r="L853" s="104">
        <f t="shared" si="33"/>
        <v>32394.5</v>
      </c>
    </row>
    <row r="854" spans="1:12">
      <c r="A854" s="103" t="s">
        <v>2599</v>
      </c>
      <c r="B854" s="82" t="s">
        <v>1828</v>
      </c>
      <c r="C854" s="146">
        <v>11662.06</v>
      </c>
      <c r="D854" s="146">
        <v>12040.07</v>
      </c>
      <c r="E854" s="147">
        <v>985</v>
      </c>
      <c r="F854" s="146">
        <f t="shared" si="34"/>
        <v>24687.129999999997</v>
      </c>
      <c r="G854" s="117"/>
      <c r="H854" s="147">
        <v>3887.4</v>
      </c>
      <c r="I854" s="147">
        <v>0</v>
      </c>
      <c r="J854" s="147">
        <v>15549.6</v>
      </c>
      <c r="K854" s="147">
        <v>15590</v>
      </c>
      <c r="L854" s="104">
        <f t="shared" si="33"/>
        <v>35027</v>
      </c>
    </row>
    <row r="855" spans="1:12">
      <c r="A855" s="103" t="s">
        <v>2600</v>
      </c>
      <c r="B855" s="82" t="s">
        <v>1830</v>
      </c>
      <c r="C855" s="146">
        <v>9023.58</v>
      </c>
      <c r="D855" s="146">
        <v>5754.9400000000005</v>
      </c>
      <c r="E855" s="147">
        <v>985</v>
      </c>
      <c r="F855" s="146">
        <f t="shared" si="34"/>
        <v>15763.52</v>
      </c>
      <c r="G855" s="117"/>
      <c r="H855" s="147">
        <v>3007.9</v>
      </c>
      <c r="I855" s="147">
        <v>0</v>
      </c>
      <c r="J855" s="147">
        <v>12031.6</v>
      </c>
      <c r="K855" s="147">
        <v>15590</v>
      </c>
      <c r="L855" s="104">
        <f t="shared" si="33"/>
        <v>30629.5</v>
      </c>
    </row>
    <row r="856" spans="1:12">
      <c r="A856" s="103" t="s">
        <v>2601</v>
      </c>
      <c r="B856" s="82" t="s">
        <v>1832</v>
      </c>
      <c r="C856" s="146">
        <v>10939.66</v>
      </c>
      <c r="D856" s="146">
        <v>7029</v>
      </c>
      <c r="E856" s="147">
        <v>985</v>
      </c>
      <c r="F856" s="146">
        <f t="shared" si="34"/>
        <v>18953.66</v>
      </c>
      <c r="G856" s="117"/>
      <c r="H856" s="147">
        <v>3646.6000000000004</v>
      </c>
      <c r="I856" s="147">
        <v>0</v>
      </c>
      <c r="J856" s="147">
        <v>14586.400000000001</v>
      </c>
      <c r="K856" s="147">
        <v>15590</v>
      </c>
      <c r="L856" s="104">
        <f t="shared" si="33"/>
        <v>33823</v>
      </c>
    </row>
    <row r="857" spans="1:12">
      <c r="A857" s="103" t="s">
        <v>2602</v>
      </c>
      <c r="B857" s="82" t="s">
        <v>1834</v>
      </c>
      <c r="C857" s="146">
        <v>10604.1</v>
      </c>
      <c r="D857" s="146">
        <v>7066.22</v>
      </c>
      <c r="E857" s="147">
        <v>985</v>
      </c>
      <c r="F857" s="146">
        <f t="shared" si="34"/>
        <v>18655.32</v>
      </c>
      <c r="G857" s="117"/>
      <c r="H857" s="147">
        <v>3534.7000000000003</v>
      </c>
      <c r="I857" s="147">
        <v>0</v>
      </c>
      <c r="J857" s="147">
        <v>14138.800000000001</v>
      </c>
      <c r="K857" s="147">
        <v>15590</v>
      </c>
      <c r="L857" s="104">
        <f t="shared" si="33"/>
        <v>33263.5</v>
      </c>
    </row>
    <row r="858" spans="1:12">
      <c r="A858" s="103" t="s">
        <v>2603</v>
      </c>
      <c r="B858" s="82" t="s">
        <v>1836</v>
      </c>
      <c r="C858" s="146">
        <v>10082.61</v>
      </c>
      <c r="D858" s="146">
        <v>6608.47</v>
      </c>
      <c r="E858" s="147">
        <v>985</v>
      </c>
      <c r="F858" s="146">
        <f t="shared" si="34"/>
        <v>17676.080000000002</v>
      </c>
      <c r="G858" s="117"/>
      <c r="H858" s="147">
        <v>3360.8999999999996</v>
      </c>
      <c r="I858" s="147">
        <v>0</v>
      </c>
      <c r="J858" s="147">
        <v>13443.599999999999</v>
      </c>
      <c r="K858" s="147">
        <v>15590</v>
      </c>
      <c r="L858" s="104">
        <f t="shared" si="33"/>
        <v>32394.5</v>
      </c>
    </row>
    <row r="859" spans="1:12">
      <c r="A859" s="103" t="s">
        <v>2604</v>
      </c>
      <c r="B859" s="82" t="s">
        <v>1838</v>
      </c>
      <c r="C859" s="146">
        <v>18369.91</v>
      </c>
      <c r="D859" s="146">
        <v>18562.25</v>
      </c>
      <c r="E859" s="147">
        <v>985</v>
      </c>
      <c r="F859" s="146">
        <f t="shared" si="34"/>
        <v>37917.160000000003</v>
      </c>
      <c r="G859" s="117"/>
      <c r="H859" s="147">
        <v>6123.3</v>
      </c>
      <c r="I859" s="147">
        <v>0</v>
      </c>
      <c r="J859" s="147">
        <v>24493.200000000001</v>
      </c>
      <c r="K859" s="147">
        <v>15590</v>
      </c>
      <c r="L859" s="104">
        <f t="shared" si="33"/>
        <v>46206.5</v>
      </c>
    </row>
    <row r="860" spans="1:12">
      <c r="A860" s="103" t="s">
        <v>2605</v>
      </c>
      <c r="B860" s="82" t="s">
        <v>1840</v>
      </c>
      <c r="C860" s="146">
        <v>15637.4</v>
      </c>
      <c r="D860" s="146">
        <v>13930.779999999999</v>
      </c>
      <c r="E860" s="147">
        <v>985</v>
      </c>
      <c r="F860" s="146">
        <f t="shared" si="34"/>
        <v>30553.18</v>
      </c>
      <c r="G860" s="117"/>
      <c r="H860" s="147">
        <v>5212.5</v>
      </c>
      <c r="I860" s="147">
        <v>0</v>
      </c>
      <c r="J860" s="147">
        <v>20850</v>
      </c>
      <c r="K860" s="147">
        <v>15590</v>
      </c>
      <c r="L860" s="104">
        <f t="shared" si="33"/>
        <v>41652.5</v>
      </c>
    </row>
    <row r="861" spans="1:12">
      <c r="A861" s="103" t="s">
        <v>2606</v>
      </c>
      <c r="B861" s="82" t="s">
        <v>1842</v>
      </c>
      <c r="C861" s="146">
        <v>10604.1</v>
      </c>
      <c r="D861" s="146">
        <v>7066.22</v>
      </c>
      <c r="E861" s="147">
        <v>985</v>
      </c>
      <c r="F861" s="146">
        <f t="shared" si="34"/>
        <v>18655.32</v>
      </c>
      <c r="G861" s="117"/>
      <c r="H861" s="147">
        <v>3534.7000000000003</v>
      </c>
      <c r="I861" s="147">
        <v>0</v>
      </c>
      <c r="J861" s="147">
        <v>14138.800000000001</v>
      </c>
      <c r="K861" s="147">
        <v>15590</v>
      </c>
      <c r="L861" s="104">
        <f t="shared" si="33"/>
        <v>33263.5</v>
      </c>
    </row>
    <row r="862" spans="1:12">
      <c r="A862" s="103" t="s">
        <v>2607</v>
      </c>
      <c r="B862" s="82" t="s">
        <v>1844</v>
      </c>
      <c r="C862" s="146">
        <v>10604.1</v>
      </c>
      <c r="D862" s="146">
        <v>7066.22</v>
      </c>
      <c r="E862" s="147">
        <v>985</v>
      </c>
      <c r="F862" s="146">
        <f t="shared" si="34"/>
        <v>18655.32</v>
      </c>
      <c r="G862" s="117"/>
      <c r="H862" s="147">
        <v>3534.7000000000003</v>
      </c>
      <c r="I862" s="147">
        <v>0</v>
      </c>
      <c r="J862" s="147">
        <v>14138.800000000001</v>
      </c>
      <c r="K862" s="147">
        <v>15590</v>
      </c>
      <c r="L862" s="104">
        <f t="shared" si="33"/>
        <v>33263.5</v>
      </c>
    </row>
    <row r="863" spans="1:12">
      <c r="A863" s="103" t="s">
        <v>2608</v>
      </c>
      <c r="B863" s="82" t="s">
        <v>1846</v>
      </c>
      <c r="C863" s="146">
        <v>12421.86</v>
      </c>
      <c r="D863" s="146">
        <v>12617.86</v>
      </c>
      <c r="E863" s="147">
        <v>985</v>
      </c>
      <c r="F863" s="146">
        <f t="shared" si="34"/>
        <v>26024.720000000001</v>
      </c>
      <c r="G863" s="117"/>
      <c r="H863" s="147">
        <v>4140.6000000000004</v>
      </c>
      <c r="I863" s="147">
        <v>0</v>
      </c>
      <c r="J863" s="147">
        <v>16562.400000000001</v>
      </c>
      <c r="K863" s="147">
        <v>15590</v>
      </c>
      <c r="L863" s="104">
        <f t="shared" ref="L863:L926" si="35">SUM(H863:K863)</f>
        <v>36293</v>
      </c>
    </row>
    <row r="864" spans="1:12">
      <c r="A864" s="103" t="s">
        <v>2609</v>
      </c>
      <c r="B864" s="82" t="s">
        <v>1848</v>
      </c>
      <c r="C864" s="146">
        <v>11028.35</v>
      </c>
      <c r="D864" s="146">
        <v>11084.32</v>
      </c>
      <c r="E864" s="147">
        <v>985</v>
      </c>
      <c r="F864" s="146">
        <f t="shared" ref="F864:F927" si="36">SUM(C864:E864)</f>
        <v>23097.67</v>
      </c>
      <c r="G864" s="117"/>
      <c r="H864" s="147">
        <v>3676.1000000000004</v>
      </c>
      <c r="I864" s="147">
        <v>0</v>
      </c>
      <c r="J864" s="147">
        <v>14704.400000000001</v>
      </c>
      <c r="K864" s="147">
        <v>15590</v>
      </c>
      <c r="L864" s="104">
        <f t="shared" si="35"/>
        <v>33970.5</v>
      </c>
    </row>
    <row r="865" spans="1:12">
      <c r="A865" s="103" t="s">
        <v>2610</v>
      </c>
      <c r="B865" s="82" t="s">
        <v>1850</v>
      </c>
      <c r="C865" s="146">
        <v>11662.06</v>
      </c>
      <c r="D865" s="146">
        <v>11954.58</v>
      </c>
      <c r="E865" s="147">
        <v>985</v>
      </c>
      <c r="F865" s="146">
        <f t="shared" si="36"/>
        <v>24601.64</v>
      </c>
      <c r="G865" s="117"/>
      <c r="H865" s="147">
        <v>3887.4</v>
      </c>
      <c r="I865" s="147">
        <v>0</v>
      </c>
      <c r="J865" s="147">
        <v>15549.6</v>
      </c>
      <c r="K865" s="147">
        <v>15590</v>
      </c>
      <c r="L865" s="104">
        <f t="shared" si="35"/>
        <v>35027</v>
      </c>
    </row>
    <row r="866" spans="1:12">
      <c r="A866" s="103" t="s">
        <v>2611</v>
      </c>
      <c r="B866" s="82" t="s">
        <v>1852</v>
      </c>
      <c r="C866" s="146">
        <v>15075.29</v>
      </c>
      <c r="D866" s="146">
        <v>11573.369999999999</v>
      </c>
      <c r="E866" s="147">
        <v>985</v>
      </c>
      <c r="F866" s="146">
        <f t="shared" si="36"/>
        <v>27633.66</v>
      </c>
      <c r="G866" s="117"/>
      <c r="H866" s="147">
        <v>5025.1000000000004</v>
      </c>
      <c r="I866" s="147">
        <v>0</v>
      </c>
      <c r="J866" s="147">
        <v>20100.400000000001</v>
      </c>
      <c r="K866" s="147">
        <v>15590</v>
      </c>
      <c r="L866" s="104">
        <f t="shared" si="35"/>
        <v>40715.5</v>
      </c>
    </row>
    <row r="867" spans="1:12">
      <c r="A867" s="103" t="s">
        <v>2612</v>
      </c>
      <c r="B867" s="82" t="s">
        <v>1854</v>
      </c>
      <c r="C867" s="146">
        <v>11201.48</v>
      </c>
      <c r="D867" s="146">
        <v>11064.02</v>
      </c>
      <c r="E867" s="147">
        <v>985</v>
      </c>
      <c r="F867" s="146">
        <f t="shared" si="36"/>
        <v>23250.5</v>
      </c>
      <c r="G867" s="117"/>
      <c r="H867" s="147">
        <v>3733.8</v>
      </c>
      <c r="I867" s="147">
        <v>0</v>
      </c>
      <c r="J867" s="147">
        <v>14935.2</v>
      </c>
      <c r="K867" s="147">
        <v>15590</v>
      </c>
      <c r="L867" s="104">
        <f t="shared" si="35"/>
        <v>34259</v>
      </c>
    </row>
    <row r="868" spans="1:12">
      <c r="A868" s="103" t="s">
        <v>2613</v>
      </c>
      <c r="B868" s="82" t="s">
        <v>1856</v>
      </c>
      <c r="C868" s="146">
        <v>10396.790000000001</v>
      </c>
      <c r="D868" s="146">
        <v>8376.369999999999</v>
      </c>
      <c r="E868" s="147">
        <v>985</v>
      </c>
      <c r="F868" s="146">
        <f t="shared" si="36"/>
        <v>19758.16</v>
      </c>
      <c r="G868" s="117"/>
      <c r="H868" s="147">
        <v>3465.6</v>
      </c>
      <c r="I868" s="147">
        <v>0</v>
      </c>
      <c r="J868" s="147">
        <v>13862.4</v>
      </c>
      <c r="K868" s="147">
        <v>15590</v>
      </c>
      <c r="L868" s="104">
        <f t="shared" si="35"/>
        <v>32918</v>
      </c>
    </row>
    <row r="869" spans="1:12">
      <c r="A869" s="103" t="s">
        <v>2614</v>
      </c>
      <c r="B869" s="82" t="s">
        <v>1858</v>
      </c>
      <c r="C869" s="146">
        <v>13706.36</v>
      </c>
      <c r="D869" s="146">
        <v>14195.810000000001</v>
      </c>
      <c r="E869" s="147">
        <v>985</v>
      </c>
      <c r="F869" s="146">
        <f t="shared" si="36"/>
        <v>28887.170000000002</v>
      </c>
      <c r="G869" s="117"/>
      <c r="H869" s="147">
        <v>4568.8</v>
      </c>
      <c r="I869" s="147">
        <v>0</v>
      </c>
      <c r="J869" s="147">
        <v>18275.2</v>
      </c>
      <c r="K869" s="147">
        <v>15590</v>
      </c>
      <c r="L869" s="104">
        <f t="shared" si="35"/>
        <v>38434</v>
      </c>
    </row>
    <row r="870" spans="1:12">
      <c r="A870" s="103" t="s">
        <v>2615</v>
      </c>
      <c r="B870" s="82" t="s">
        <v>1860</v>
      </c>
      <c r="C870" s="146">
        <v>17431.64</v>
      </c>
      <c r="D870" s="146">
        <v>18208.55</v>
      </c>
      <c r="E870" s="147">
        <v>985</v>
      </c>
      <c r="F870" s="146">
        <f t="shared" si="36"/>
        <v>36625.19</v>
      </c>
      <c r="G870" s="117"/>
      <c r="H870" s="147">
        <v>5810.5</v>
      </c>
      <c r="I870" s="147">
        <v>0</v>
      </c>
      <c r="J870" s="147">
        <v>23242</v>
      </c>
      <c r="K870" s="147">
        <v>15590</v>
      </c>
      <c r="L870" s="104">
        <f t="shared" si="35"/>
        <v>44642.5</v>
      </c>
    </row>
    <row r="871" spans="1:12">
      <c r="A871" s="103" t="s">
        <v>2616</v>
      </c>
      <c r="B871" s="82" t="s">
        <v>1862</v>
      </c>
      <c r="C871" s="146">
        <v>18265.18</v>
      </c>
      <c r="D871" s="146">
        <v>18493.870000000003</v>
      </c>
      <c r="E871" s="147">
        <v>985</v>
      </c>
      <c r="F871" s="146">
        <f t="shared" si="36"/>
        <v>37744.050000000003</v>
      </c>
      <c r="G871" s="117"/>
      <c r="H871" s="147">
        <v>6088.4000000000005</v>
      </c>
      <c r="I871" s="147">
        <v>0</v>
      </c>
      <c r="J871" s="147">
        <v>24353.600000000002</v>
      </c>
      <c r="K871" s="147">
        <v>15590</v>
      </c>
      <c r="L871" s="104">
        <f t="shared" si="35"/>
        <v>46032</v>
      </c>
    </row>
    <row r="872" spans="1:12">
      <c r="A872" s="103" t="s">
        <v>2617</v>
      </c>
      <c r="B872" s="82" t="s">
        <v>1864</v>
      </c>
      <c r="C872" s="146">
        <v>18952.310000000001</v>
      </c>
      <c r="D872" s="146">
        <v>19416.11</v>
      </c>
      <c r="E872" s="147">
        <v>985</v>
      </c>
      <c r="F872" s="146">
        <f t="shared" si="36"/>
        <v>39353.42</v>
      </c>
      <c r="G872" s="117"/>
      <c r="H872" s="147">
        <v>6317.4</v>
      </c>
      <c r="I872" s="147">
        <v>0</v>
      </c>
      <c r="J872" s="147">
        <v>25269.599999999999</v>
      </c>
      <c r="K872" s="147">
        <v>15590</v>
      </c>
      <c r="L872" s="104">
        <f t="shared" si="35"/>
        <v>47177</v>
      </c>
    </row>
    <row r="873" spans="1:12">
      <c r="A873" s="103" t="s">
        <v>2618</v>
      </c>
      <c r="B873" s="82" t="s">
        <v>1866</v>
      </c>
      <c r="C873" s="146">
        <v>19210.919999999998</v>
      </c>
      <c r="D873" s="146">
        <v>20588.400000000001</v>
      </c>
      <c r="E873" s="147">
        <v>985</v>
      </c>
      <c r="F873" s="146">
        <f t="shared" si="36"/>
        <v>40784.32</v>
      </c>
      <c r="G873" s="117"/>
      <c r="H873" s="147">
        <v>6403.6</v>
      </c>
      <c r="I873" s="147">
        <v>0</v>
      </c>
      <c r="J873" s="147">
        <v>25614.400000000001</v>
      </c>
      <c r="K873" s="147">
        <v>15590</v>
      </c>
      <c r="L873" s="104">
        <f t="shared" si="35"/>
        <v>47608</v>
      </c>
    </row>
    <row r="874" spans="1:12">
      <c r="A874" s="103" t="s">
        <v>2619</v>
      </c>
      <c r="B874" s="82" t="s">
        <v>1868</v>
      </c>
      <c r="C874" s="146">
        <v>17431.64</v>
      </c>
      <c r="D874" s="146">
        <v>18208.55</v>
      </c>
      <c r="E874" s="147">
        <v>985</v>
      </c>
      <c r="F874" s="146">
        <f t="shared" si="36"/>
        <v>36625.19</v>
      </c>
      <c r="G874" s="117"/>
      <c r="H874" s="147">
        <v>5810.5</v>
      </c>
      <c r="I874" s="147">
        <v>0</v>
      </c>
      <c r="J874" s="147">
        <v>23242</v>
      </c>
      <c r="K874" s="147">
        <v>15590</v>
      </c>
      <c r="L874" s="104">
        <f t="shared" si="35"/>
        <v>44642.5</v>
      </c>
    </row>
    <row r="875" spans="1:12">
      <c r="A875" s="103" t="s">
        <v>2620</v>
      </c>
      <c r="B875" s="82" t="s">
        <v>1870</v>
      </c>
      <c r="C875" s="146">
        <v>18265.18</v>
      </c>
      <c r="D875" s="146">
        <v>18493.870000000003</v>
      </c>
      <c r="E875" s="147">
        <v>985</v>
      </c>
      <c r="F875" s="146">
        <f t="shared" si="36"/>
        <v>37744.050000000003</v>
      </c>
      <c r="G875" s="117"/>
      <c r="H875" s="147">
        <v>6088.4000000000005</v>
      </c>
      <c r="I875" s="147">
        <v>0</v>
      </c>
      <c r="J875" s="147">
        <v>24353.600000000002</v>
      </c>
      <c r="K875" s="147">
        <v>15590</v>
      </c>
      <c r="L875" s="104">
        <f t="shared" si="35"/>
        <v>46032</v>
      </c>
    </row>
    <row r="876" spans="1:12">
      <c r="A876" s="103" t="s">
        <v>2621</v>
      </c>
      <c r="B876" s="82" t="s">
        <v>1872</v>
      </c>
      <c r="C876" s="146">
        <v>11019.8</v>
      </c>
      <c r="D876" s="146">
        <v>7624.22</v>
      </c>
      <c r="E876" s="147">
        <v>985</v>
      </c>
      <c r="F876" s="146">
        <f t="shared" si="36"/>
        <v>19629.02</v>
      </c>
      <c r="G876" s="117"/>
      <c r="H876" s="147">
        <v>3673.2999999999997</v>
      </c>
      <c r="I876" s="147">
        <v>0</v>
      </c>
      <c r="J876" s="147">
        <v>14693.199999999999</v>
      </c>
      <c r="K876" s="147">
        <v>15590</v>
      </c>
      <c r="L876" s="104">
        <f t="shared" si="35"/>
        <v>33956.5</v>
      </c>
    </row>
    <row r="877" spans="1:12">
      <c r="A877" s="103" t="s">
        <v>2622</v>
      </c>
      <c r="B877" s="82" t="s">
        <v>1874</v>
      </c>
      <c r="C877" s="146">
        <v>10893.71</v>
      </c>
      <c r="D877" s="146">
        <v>6824.88</v>
      </c>
      <c r="E877" s="147">
        <v>985</v>
      </c>
      <c r="F877" s="146">
        <f t="shared" si="36"/>
        <v>18703.59</v>
      </c>
      <c r="G877" s="117"/>
      <c r="H877" s="147">
        <v>3631.2</v>
      </c>
      <c r="I877" s="147">
        <v>0</v>
      </c>
      <c r="J877" s="147">
        <v>14524.8</v>
      </c>
      <c r="K877" s="147">
        <v>15590</v>
      </c>
      <c r="L877" s="104">
        <f t="shared" si="35"/>
        <v>33746</v>
      </c>
    </row>
    <row r="878" spans="1:12">
      <c r="A878" s="103" t="s">
        <v>2623</v>
      </c>
      <c r="B878" s="82" t="s">
        <v>1876</v>
      </c>
      <c r="C878" s="146">
        <v>9377.2999999999993</v>
      </c>
      <c r="D878" s="146">
        <v>6134.68</v>
      </c>
      <c r="E878" s="147">
        <v>985</v>
      </c>
      <c r="F878" s="146">
        <f t="shared" si="36"/>
        <v>16496.98</v>
      </c>
      <c r="G878" s="117"/>
      <c r="H878" s="147">
        <v>3125.7999999999997</v>
      </c>
      <c r="I878" s="147">
        <v>0</v>
      </c>
      <c r="J878" s="147">
        <v>12503.199999999999</v>
      </c>
      <c r="K878" s="147">
        <v>15590</v>
      </c>
      <c r="L878" s="104">
        <f t="shared" si="35"/>
        <v>31219</v>
      </c>
    </row>
    <row r="879" spans="1:12">
      <c r="A879" s="103" t="s">
        <v>2624</v>
      </c>
      <c r="B879" s="82" t="s">
        <v>1878</v>
      </c>
      <c r="C879" s="146">
        <v>10893.71</v>
      </c>
      <c r="D879" s="146">
        <v>6824.88</v>
      </c>
      <c r="E879" s="147">
        <v>985</v>
      </c>
      <c r="F879" s="146">
        <f t="shared" si="36"/>
        <v>18703.59</v>
      </c>
      <c r="G879" s="117"/>
      <c r="H879" s="147">
        <v>3631.2</v>
      </c>
      <c r="I879" s="147">
        <v>0</v>
      </c>
      <c r="J879" s="147">
        <v>14524.8</v>
      </c>
      <c r="K879" s="147">
        <v>15590</v>
      </c>
      <c r="L879" s="104">
        <f t="shared" si="35"/>
        <v>33746</v>
      </c>
    </row>
    <row r="880" spans="1:12">
      <c r="A880" s="103" t="s">
        <v>2625</v>
      </c>
      <c r="B880" s="82" t="s">
        <v>1880</v>
      </c>
      <c r="C880" s="146">
        <v>10604.1</v>
      </c>
      <c r="D880" s="146">
        <v>7066.22</v>
      </c>
      <c r="E880" s="147">
        <v>985</v>
      </c>
      <c r="F880" s="146">
        <f t="shared" si="36"/>
        <v>18655.32</v>
      </c>
      <c r="G880" s="117"/>
      <c r="H880" s="147">
        <v>3534.7000000000003</v>
      </c>
      <c r="I880" s="147">
        <v>0</v>
      </c>
      <c r="J880" s="147">
        <v>14138.800000000001</v>
      </c>
      <c r="K880" s="147">
        <v>15590</v>
      </c>
      <c r="L880" s="104">
        <f t="shared" si="35"/>
        <v>33263.5</v>
      </c>
    </row>
    <row r="881" spans="1:12">
      <c r="A881" s="103" t="s">
        <v>2626</v>
      </c>
      <c r="B881" s="82" t="s">
        <v>1882</v>
      </c>
      <c r="C881" s="146">
        <v>8559.7999999999993</v>
      </c>
      <c r="D881" s="146">
        <v>5287.22</v>
      </c>
      <c r="E881" s="147">
        <v>985</v>
      </c>
      <c r="F881" s="146">
        <f t="shared" si="36"/>
        <v>14832.02</v>
      </c>
      <c r="G881" s="117"/>
      <c r="H881" s="147">
        <v>2853.2999999999997</v>
      </c>
      <c r="I881" s="147">
        <v>0</v>
      </c>
      <c r="J881" s="147">
        <v>11413.199999999999</v>
      </c>
      <c r="K881" s="147">
        <v>15590</v>
      </c>
      <c r="L881" s="104">
        <f t="shared" si="35"/>
        <v>29856.5</v>
      </c>
    </row>
    <row r="882" spans="1:12">
      <c r="A882" s="103" t="s">
        <v>2627</v>
      </c>
      <c r="B882" s="82" t="s">
        <v>1884</v>
      </c>
      <c r="C882" s="146">
        <v>9023.58</v>
      </c>
      <c r="D882" s="146">
        <v>5754.9400000000005</v>
      </c>
      <c r="E882" s="147">
        <v>985</v>
      </c>
      <c r="F882" s="146">
        <f t="shared" si="36"/>
        <v>15763.52</v>
      </c>
      <c r="G882" s="117"/>
      <c r="H882" s="147">
        <v>3007.9</v>
      </c>
      <c r="I882" s="147">
        <v>0</v>
      </c>
      <c r="J882" s="147">
        <v>12031.6</v>
      </c>
      <c r="K882" s="147">
        <v>15590</v>
      </c>
      <c r="L882" s="104">
        <f t="shared" si="35"/>
        <v>30629.5</v>
      </c>
    </row>
    <row r="883" spans="1:12">
      <c r="A883" s="103" t="s">
        <v>2628</v>
      </c>
      <c r="B883" s="82" t="s">
        <v>1886</v>
      </c>
      <c r="C883" s="146">
        <v>15637.4</v>
      </c>
      <c r="D883" s="146">
        <v>13927.58</v>
      </c>
      <c r="E883" s="147">
        <v>985</v>
      </c>
      <c r="F883" s="146">
        <f t="shared" si="36"/>
        <v>30549.98</v>
      </c>
      <c r="G883" s="117"/>
      <c r="H883" s="147">
        <v>5212.5</v>
      </c>
      <c r="I883" s="147">
        <v>0</v>
      </c>
      <c r="J883" s="147">
        <v>20850</v>
      </c>
      <c r="K883" s="147">
        <v>15590</v>
      </c>
      <c r="L883" s="104">
        <f t="shared" si="35"/>
        <v>41652.5</v>
      </c>
    </row>
    <row r="884" spans="1:12">
      <c r="A884" s="103" t="s">
        <v>2629</v>
      </c>
      <c r="B884" s="82" t="s">
        <v>1888</v>
      </c>
      <c r="C884" s="146">
        <v>16556.43</v>
      </c>
      <c r="D884" s="146">
        <v>14694.86</v>
      </c>
      <c r="E884" s="147">
        <v>985</v>
      </c>
      <c r="F884" s="146">
        <f t="shared" si="36"/>
        <v>32236.29</v>
      </c>
      <c r="G884" s="117"/>
      <c r="H884" s="147">
        <v>5518.8</v>
      </c>
      <c r="I884" s="147">
        <v>0</v>
      </c>
      <c r="J884" s="147">
        <v>22075.200000000001</v>
      </c>
      <c r="K884" s="147">
        <v>15590</v>
      </c>
      <c r="L884" s="104">
        <f t="shared" si="35"/>
        <v>43184</v>
      </c>
    </row>
    <row r="885" spans="1:12">
      <c r="A885" s="103" t="s">
        <v>2630</v>
      </c>
      <c r="B885" s="82" t="s">
        <v>1890</v>
      </c>
      <c r="C885" s="146">
        <v>17387.830000000002</v>
      </c>
      <c r="D885" s="146">
        <v>14797.45</v>
      </c>
      <c r="E885" s="147">
        <v>985</v>
      </c>
      <c r="F885" s="146">
        <f t="shared" si="36"/>
        <v>33170.28</v>
      </c>
      <c r="G885" s="117"/>
      <c r="H885" s="147">
        <v>5795.9000000000005</v>
      </c>
      <c r="I885" s="147">
        <v>0</v>
      </c>
      <c r="J885" s="147">
        <v>23183.600000000002</v>
      </c>
      <c r="K885" s="147">
        <v>15590</v>
      </c>
      <c r="L885" s="104">
        <f t="shared" si="35"/>
        <v>44569.5</v>
      </c>
    </row>
    <row r="886" spans="1:12">
      <c r="A886" s="103" t="s">
        <v>2631</v>
      </c>
      <c r="B886" s="82" t="s">
        <v>1892</v>
      </c>
      <c r="C886" s="146">
        <v>17882.61</v>
      </c>
      <c r="D886" s="146">
        <v>16877.02</v>
      </c>
      <c r="E886" s="147">
        <v>985</v>
      </c>
      <c r="F886" s="146">
        <f t="shared" si="36"/>
        <v>35744.630000000005</v>
      </c>
      <c r="G886" s="117"/>
      <c r="H886" s="147">
        <v>5960.9000000000005</v>
      </c>
      <c r="I886" s="147">
        <v>0</v>
      </c>
      <c r="J886" s="147">
        <v>23843.600000000002</v>
      </c>
      <c r="K886" s="147">
        <v>15590</v>
      </c>
      <c r="L886" s="104">
        <f t="shared" si="35"/>
        <v>45394.5</v>
      </c>
    </row>
    <row r="887" spans="1:12">
      <c r="A887" s="103" t="s">
        <v>2632</v>
      </c>
      <c r="B887" s="82" t="s">
        <v>1894</v>
      </c>
      <c r="C887" s="146">
        <v>15637.4</v>
      </c>
      <c r="D887" s="146">
        <v>13930.779999999999</v>
      </c>
      <c r="E887" s="147">
        <v>985</v>
      </c>
      <c r="F887" s="146">
        <f t="shared" si="36"/>
        <v>30553.18</v>
      </c>
      <c r="G887" s="117"/>
      <c r="H887" s="147">
        <v>5212.5</v>
      </c>
      <c r="I887" s="147">
        <v>0</v>
      </c>
      <c r="J887" s="147">
        <v>20850</v>
      </c>
      <c r="K887" s="147">
        <v>15590</v>
      </c>
      <c r="L887" s="104">
        <f t="shared" si="35"/>
        <v>41652.5</v>
      </c>
    </row>
    <row r="888" spans="1:12">
      <c r="A888" s="103" t="s">
        <v>2633</v>
      </c>
      <c r="B888" s="82" t="s">
        <v>1896</v>
      </c>
      <c r="C888" s="146">
        <v>14784.62</v>
      </c>
      <c r="D888" s="146">
        <v>11880.060000000001</v>
      </c>
      <c r="E888" s="147">
        <v>985</v>
      </c>
      <c r="F888" s="146">
        <f t="shared" si="36"/>
        <v>27649.68</v>
      </c>
      <c r="G888" s="117"/>
      <c r="H888" s="147">
        <v>4928.2</v>
      </c>
      <c r="I888" s="147">
        <v>0</v>
      </c>
      <c r="J888" s="147">
        <v>19712.8</v>
      </c>
      <c r="K888" s="147">
        <v>15590</v>
      </c>
      <c r="L888" s="104">
        <f t="shared" si="35"/>
        <v>40231</v>
      </c>
    </row>
    <row r="889" spans="1:12">
      <c r="A889" s="103" t="s">
        <v>2634</v>
      </c>
      <c r="B889" s="82" t="s">
        <v>1898</v>
      </c>
      <c r="C889" s="146">
        <v>14865.84</v>
      </c>
      <c r="D889" s="146">
        <v>13114.34</v>
      </c>
      <c r="E889" s="147">
        <v>985</v>
      </c>
      <c r="F889" s="146">
        <f t="shared" si="36"/>
        <v>28965.18</v>
      </c>
      <c r="G889" s="117"/>
      <c r="H889" s="147">
        <v>4955.2999999999993</v>
      </c>
      <c r="I889" s="147">
        <v>0</v>
      </c>
      <c r="J889" s="147">
        <v>19821.199999999997</v>
      </c>
      <c r="K889" s="147">
        <v>15590</v>
      </c>
      <c r="L889" s="104">
        <f t="shared" si="35"/>
        <v>40366.5</v>
      </c>
    </row>
    <row r="890" spans="1:12">
      <c r="A890" s="103" t="s">
        <v>2635</v>
      </c>
      <c r="B890" s="82" t="s">
        <v>1900</v>
      </c>
      <c r="C890" s="146">
        <v>15276.19</v>
      </c>
      <c r="D890" s="146">
        <v>13603.779999999999</v>
      </c>
      <c r="E890" s="147">
        <v>985</v>
      </c>
      <c r="F890" s="146">
        <f t="shared" si="36"/>
        <v>29864.97</v>
      </c>
      <c r="G890" s="117"/>
      <c r="H890" s="147">
        <v>5092.0999999999995</v>
      </c>
      <c r="I890" s="147">
        <v>0</v>
      </c>
      <c r="J890" s="147">
        <v>20368.399999999998</v>
      </c>
      <c r="K890" s="147">
        <v>15590</v>
      </c>
      <c r="L890" s="104">
        <f t="shared" si="35"/>
        <v>41050.5</v>
      </c>
    </row>
    <row r="891" spans="1:12">
      <c r="A891" s="103" t="s">
        <v>2636</v>
      </c>
      <c r="B891" s="82" t="s">
        <v>1902</v>
      </c>
      <c r="C891" s="146">
        <v>16336.28</v>
      </c>
      <c r="D891" s="146">
        <v>14553.779999999999</v>
      </c>
      <c r="E891" s="147">
        <v>985</v>
      </c>
      <c r="F891" s="146">
        <f t="shared" si="36"/>
        <v>31875.059999999998</v>
      </c>
      <c r="G891" s="117"/>
      <c r="H891" s="147">
        <v>5445.4</v>
      </c>
      <c r="I891" s="147">
        <v>0</v>
      </c>
      <c r="J891" s="147">
        <v>21781.599999999999</v>
      </c>
      <c r="K891" s="147">
        <v>15590</v>
      </c>
      <c r="L891" s="104">
        <f t="shared" si="35"/>
        <v>42817</v>
      </c>
    </row>
    <row r="892" spans="1:12">
      <c r="A892" s="103" t="s">
        <v>2637</v>
      </c>
      <c r="B892" s="82" t="s">
        <v>1904</v>
      </c>
      <c r="C892" s="146">
        <v>15637.4</v>
      </c>
      <c r="D892" s="146">
        <v>13930.779999999999</v>
      </c>
      <c r="E892" s="147">
        <v>985</v>
      </c>
      <c r="F892" s="146">
        <f t="shared" si="36"/>
        <v>30553.18</v>
      </c>
      <c r="G892" s="117"/>
      <c r="H892" s="147">
        <v>5212.5</v>
      </c>
      <c r="I892" s="147">
        <v>0</v>
      </c>
      <c r="J892" s="147">
        <v>20850</v>
      </c>
      <c r="K892" s="147">
        <v>15590</v>
      </c>
      <c r="L892" s="104">
        <f t="shared" si="35"/>
        <v>41652.5</v>
      </c>
    </row>
    <row r="893" spans="1:12">
      <c r="A893" s="103" t="s">
        <v>2638</v>
      </c>
      <c r="B893" s="82" t="s">
        <v>1906</v>
      </c>
      <c r="C893" s="146">
        <v>14943</v>
      </c>
      <c r="D893" s="146">
        <v>10986</v>
      </c>
      <c r="E893" s="147">
        <v>985</v>
      </c>
      <c r="F893" s="146">
        <f t="shared" si="36"/>
        <v>26914</v>
      </c>
      <c r="G893" s="117"/>
      <c r="H893" s="147">
        <v>4981</v>
      </c>
      <c r="I893" s="147">
        <v>0</v>
      </c>
      <c r="J893" s="147">
        <v>19924</v>
      </c>
      <c r="K893" s="147">
        <v>15590</v>
      </c>
      <c r="L893" s="104">
        <f t="shared" si="35"/>
        <v>40495</v>
      </c>
    </row>
    <row r="894" spans="1:12">
      <c r="A894" s="103" t="s">
        <v>2639</v>
      </c>
      <c r="B894" s="82" t="s">
        <v>1908</v>
      </c>
      <c r="C894" s="146">
        <v>15692.97</v>
      </c>
      <c r="D894" s="146">
        <v>11378.87</v>
      </c>
      <c r="E894" s="147">
        <v>985</v>
      </c>
      <c r="F894" s="146">
        <f t="shared" si="36"/>
        <v>28056.84</v>
      </c>
      <c r="G894" s="117"/>
      <c r="H894" s="147">
        <v>5231</v>
      </c>
      <c r="I894" s="147">
        <v>0</v>
      </c>
      <c r="J894" s="147">
        <v>20924</v>
      </c>
      <c r="K894" s="147">
        <v>15590</v>
      </c>
      <c r="L894" s="104">
        <f t="shared" si="35"/>
        <v>41745</v>
      </c>
    </row>
    <row r="895" spans="1:12">
      <c r="A895" s="103" t="s">
        <v>2640</v>
      </c>
      <c r="B895" s="82" t="s">
        <v>1910</v>
      </c>
      <c r="C895" s="146">
        <v>10373.27</v>
      </c>
      <c r="D895" s="146">
        <v>7133.89</v>
      </c>
      <c r="E895" s="147">
        <v>985</v>
      </c>
      <c r="F895" s="146">
        <f t="shared" si="36"/>
        <v>18492.16</v>
      </c>
      <c r="G895" s="117"/>
      <c r="H895" s="147">
        <v>3457.7999999999997</v>
      </c>
      <c r="I895" s="147">
        <v>0</v>
      </c>
      <c r="J895" s="147">
        <v>13831.199999999999</v>
      </c>
      <c r="K895" s="147">
        <v>15590</v>
      </c>
      <c r="L895" s="104">
        <f t="shared" si="35"/>
        <v>32879</v>
      </c>
    </row>
    <row r="896" spans="1:12">
      <c r="A896" s="103" t="s">
        <v>2641</v>
      </c>
      <c r="B896" s="82" t="s">
        <v>1912</v>
      </c>
      <c r="C896" s="146">
        <v>11436.58</v>
      </c>
      <c r="D896" s="146">
        <v>11869.27</v>
      </c>
      <c r="E896" s="147">
        <v>985</v>
      </c>
      <c r="F896" s="146">
        <f t="shared" si="36"/>
        <v>24290.85</v>
      </c>
      <c r="G896" s="117"/>
      <c r="H896" s="147">
        <v>3812.2000000000003</v>
      </c>
      <c r="I896" s="147">
        <v>0</v>
      </c>
      <c r="J896" s="147">
        <v>15248.800000000001</v>
      </c>
      <c r="K896" s="147">
        <v>15590</v>
      </c>
      <c r="L896" s="104">
        <f t="shared" si="35"/>
        <v>34651</v>
      </c>
    </row>
    <row r="897" spans="1:12">
      <c r="A897" s="103" t="s">
        <v>2642</v>
      </c>
      <c r="B897" s="82" t="s">
        <v>1914</v>
      </c>
      <c r="C897" s="146">
        <v>17952.07</v>
      </c>
      <c r="D897" s="146">
        <v>19143.599999999999</v>
      </c>
      <c r="E897" s="147">
        <v>985</v>
      </c>
      <c r="F897" s="146">
        <f t="shared" si="36"/>
        <v>38080.67</v>
      </c>
      <c r="G897" s="117"/>
      <c r="H897" s="147">
        <v>5984</v>
      </c>
      <c r="I897" s="147">
        <v>0</v>
      </c>
      <c r="J897" s="147">
        <v>23936</v>
      </c>
      <c r="K897" s="147">
        <v>15590</v>
      </c>
      <c r="L897" s="104">
        <f t="shared" si="35"/>
        <v>45510</v>
      </c>
    </row>
    <row r="898" spans="1:12">
      <c r="A898" s="103" t="s">
        <v>2643</v>
      </c>
      <c r="B898" s="82" t="s">
        <v>1916</v>
      </c>
      <c r="C898" s="146">
        <v>10373.27</v>
      </c>
      <c r="D898" s="146">
        <v>7133.89</v>
      </c>
      <c r="E898" s="147">
        <v>985</v>
      </c>
      <c r="F898" s="146">
        <f t="shared" si="36"/>
        <v>18492.16</v>
      </c>
      <c r="G898" s="117"/>
      <c r="H898" s="147">
        <v>3457.7999999999997</v>
      </c>
      <c r="I898" s="147">
        <v>0</v>
      </c>
      <c r="J898" s="147">
        <v>13831.199999999999</v>
      </c>
      <c r="K898" s="147">
        <v>15590</v>
      </c>
      <c r="L898" s="104">
        <f t="shared" si="35"/>
        <v>32879</v>
      </c>
    </row>
    <row r="899" spans="1:12">
      <c r="A899" s="103" t="s">
        <v>2644</v>
      </c>
      <c r="B899" s="82" t="s">
        <v>1918</v>
      </c>
      <c r="C899" s="146">
        <v>17387.830000000002</v>
      </c>
      <c r="D899" s="146">
        <v>15575.41</v>
      </c>
      <c r="E899" s="147">
        <v>985</v>
      </c>
      <c r="F899" s="146">
        <f t="shared" si="36"/>
        <v>33948.240000000005</v>
      </c>
      <c r="G899" s="117"/>
      <c r="H899" s="147">
        <v>5795.9000000000005</v>
      </c>
      <c r="I899" s="147">
        <v>0</v>
      </c>
      <c r="J899" s="147">
        <v>23183.600000000002</v>
      </c>
      <c r="K899" s="147">
        <v>15590</v>
      </c>
      <c r="L899" s="104">
        <f t="shared" si="35"/>
        <v>44569.5</v>
      </c>
    </row>
    <row r="900" spans="1:12">
      <c r="A900" s="103" t="s">
        <v>2645</v>
      </c>
      <c r="B900" s="82" t="s">
        <v>1920</v>
      </c>
      <c r="C900" s="146">
        <v>16766.95</v>
      </c>
      <c r="D900" s="146">
        <v>15961.2</v>
      </c>
      <c r="E900" s="147">
        <v>985</v>
      </c>
      <c r="F900" s="146">
        <f t="shared" si="36"/>
        <v>33713.15</v>
      </c>
      <c r="G900" s="117"/>
      <c r="H900" s="147">
        <v>5589</v>
      </c>
      <c r="I900" s="147">
        <v>0</v>
      </c>
      <c r="J900" s="147">
        <v>22356</v>
      </c>
      <c r="K900" s="147">
        <v>15590</v>
      </c>
      <c r="L900" s="104">
        <f t="shared" si="35"/>
        <v>43535</v>
      </c>
    </row>
    <row r="901" spans="1:12">
      <c r="A901" s="103" t="s">
        <v>2646</v>
      </c>
      <c r="B901" s="82" t="s">
        <v>1922</v>
      </c>
      <c r="C901" s="146">
        <v>9377.2999999999993</v>
      </c>
      <c r="D901" s="146">
        <v>6134.68</v>
      </c>
      <c r="E901" s="147">
        <v>985</v>
      </c>
      <c r="F901" s="146">
        <f t="shared" si="36"/>
        <v>16496.98</v>
      </c>
      <c r="G901" s="117"/>
      <c r="H901" s="147">
        <v>3125.7999999999997</v>
      </c>
      <c r="I901" s="147">
        <v>0</v>
      </c>
      <c r="J901" s="147">
        <v>12503.199999999999</v>
      </c>
      <c r="K901" s="147">
        <v>15590</v>
      </c>
      <c r="L901" s="104">
        <f t="shared" si="35"/>
        <v>31219</v>
      </c>
    </row>
    <row r="902" spans="1:12">
      <c r="A902" s="103" t="s">
        <v>2647</v>
      </c>
      <c r="B902" s="82" t="s">
        <v>1924</v>
      </c>
      <c r="C902" s="146">
        <v>10604.1</v>
      </c>
      <c r="D902" s="146">
        <v>7066.22</v>
      </c>
      <c r="E902" s="147">
        <v>985</v>
      </c>
      <c r="F902" s="146">
        <f t="shared" si="36"/>
        <v>18655.32</v>
      </c>
      <c r="G902" s="117"/>
      <c r="H902" s="147">
        <v>3534.7000000000003</v>
      </c>
      <c r="I902" s="147">
        <v>0</v>
      </c>
      <c r="J902" s="147">
        <v>14138.800000000001</v>
      </c>
      <c r="K902" s="147">
        <v>15590</v>
      </c>
      <c r="L902" s="104">
        <f t="shared" si="35"/>
        <v>33263.5</v>
      </c>
    </row>
    <row r="903" spans="1:12">
      <c r="A903" s="103" t="s">
        <v>2648</v>
      </c>
      <c r="B903" s="82" t="s">
        <v>1926</v>
      </c>
      <c r="C903" s="146">
        <v>8559.7999999999993</v>
      </c>
      <c r="D903" s="146">
        <v>5141.16</v>
      </c>
      <c r="E903" s="147">
        <v>985</v>
      </c>
      <c r="F903" s="146">
        <f t="shared" si="36"/>
        <v>14685.96</v>
      </c>
      <c r="G903" s="117"/>
      <c r="H903" s="147">
        <v>2853.2999999999997</v>
      </c>
      <c r="I903" s="147">
        <v>0</v>
      </c>
      <c r="J903" s="147">
        <v>11413.199999999999</v>
      </c>
      <c r="K903" s="147">
        <v>15590</v>
      </c>
      <c r="L903" s="104">
        <f t="shared" si="35"/>
        <v>29856.5</v>
      </c>
    </row>
    <row r="904" spans="1:12">
      <c r="A904" s="103" t="s">
        <v>2649</v>
      </c>
      <c r="B904" s="82" t="s">
        <v>1928</v>
      </c>
      <c r="C904" s="146">
        <v>8559.7999999999993</v>
      </c>
      <c r="D904" s="146">
        <v>5141.16</v>
      </c>
      <c r="E904" s="147">
        <v>985</v>
      </c>
      <c r="F904" s="146">
        <f t="shared" si="36"/>
        <v>14685.96</v>
      </c>
      <c r="G904" s="117"/>
      <c r="H904" s="147">
        <v>2853.2999999999997</v>
      </c>
      <c r="I904" s="147">
        <v>0</v>
      </c>
      <c r="J904" s="147">
        <v>11413.199999999999</v>
      </c>
      <c r="K904" s="147">
        <v>15590</v>
      </c>
      <c r="L904" s="104">
        <f t="shared" si="35"/>
        <v>29856.5</v>
      </c>
    </row>
    <row r="905" spans="1:12">
      <c r="A905" s="103" t="s">
        <v>2650</v>
      </c>
      <c r="B905" s="82" t="s">
        <v>1930</v>
      </c>
      <c r="C905" s="146">
        <v>17387.830000000002</v>
      </c>
      <c r="D905" s="146">
        <v>15575.41</v>
      </c>
      <c r="E905" s="147">
        <v>985</v>
      </c>
      <c r="F905" s="146">
        <f t="shared" si="36"/>
        <v>33948.240000000005</v>
      </c>
      <c r="G905" s="117"/>
      <c r="H905" s="147">
        <v>5795.9000000000005</v>
      </c>
      <c r="I905" s="147">
        <v>0</v>
      </c>
      <c r="J905" s="147">
        <v>23183.600000000002</v>
      </c>
      <c r="K905" s="147">
        <v>15590</v>
      </c>
      <c r="L905" s="104">
        <f t="shared" si="35"/>
        <v>44569.5</v>
      </c>
    </row>
    <row r="906" spans="1:12">
      <c r="A906" s="103" t="s">
        <v>2651</v>
      </c>
      <c r="B906" s="82" t="s">
        <v>1932</v>
      </c>
      <c r="C906" s="146">
        <v>10604.1</v>
      </c>
      <c r="D906" s="146">
        <v>7066.22</v>
      </c>
      <c r="E906" s="147">
        <v>985</v>
      </c>
      <c r="F906" s="146">
        <f t="shared" si="36"/>
        <v>18655.32</v>
      </c>
      <c r="G906" s="117"/>
      <c r="H906" s="147">
        <v>3534.7000000000003</v>
      </c>
      <c r="I906" s="147">
        <v>0</v>
      </c>
      <c r="J906" s="147">
        <v>14138.800000000001</v>
      </c>
      <c r="K906" s="147">
        <v>15590</v>
      </c>
      <c r="L906" s="104">
        <f t="shared" si="35"/>
        <v>33263.5</v>
      </c>
    </row>
    <row r="907" spans="1:12">
      <c r="A907" s="103" t="s">
        <v>2652</v>
      </c>
      <c r="B907" s="82" t="s">
        <v>1934</v>
      </c>
      <c r="C907" s="146">
        <v>17431.64</v>
      </c>
      <c r="D907" s="146">
        <v>18208.55</v>
      </c>
      <c r="E907" s="147">
        <v>985</v>
      </c>
      <c r="F907" s="146">
        <f t="shared" si="36"/>
        <v>36625.19</v>
      </c>
      <c r="G907" s="117"/>
      <c r="H907" s="147">
        <v>5810.5</v>
      </c>
      <c r="I907" s="147">
        <v>0</v>
      </c>
      <c r="J907" s="147">
        <v>23242</v>
      </c>
      <c r="K907" s="147">
        <v>15590</v>
      </c>
      <c r="L907" s="104">
        <f t="shared" si="35"/>
        <v>44642.5</v>
      </c>
    </row>
    <row r="908" spans="1:12">
      <c r="A908" s="103" t="s">
        <v>2653</v>
      </c>
      <c r="B908" s="82" t="s">
        <v>1936</v>
      </c>
      <c r="C908" s="146">
        <v>18265.18</v>
      </c>
      <c r="D908" s="146">
        <v>18493.870000000003</v>
      </c>
      <c r="E908" s="147">
        <v>985</v>
      </c>
      <c r="F908" s="146">
        <f t="shared" si="36"/>
        <v>37744.050000000003</v>
      </c>
      <c r="G908" s="117"/>
      <c r="H908" s="147">
        <v>6088.4000000000005</v>
      </c>
      <c r="I908" s="147">
        <v>0</v>
      </c>
      <c r="J908" s="147">
        <v>24353.600000000002</v>
      </c>
      <c r="K908" s="147">
        <v>15590</v>
      </c>
      <c r="L908" s="104">
        <f t="shared" si="35"/>
        <v>46032</v>
      </c>
    </row>
    <row r="909" spans="1:12">
      <c r="A909" s="103" t="s">
        <v>2654</v>
      </c>
      <c r="B909" s="82" t="s">
        <v>1938</v>
      </c>
      <c r="C909" s="146">
        <v>8537.36</v>
      </c>
      <c r="D909" s="146">
        <v>3973.83</v>
      </c>
      <c r="E909" s="147">
        <v>985</v>
      </c>
      <c r="F909" s="146">
        <f t="shared" si="36"/>
        <v>13496.19</v>
      </c>
      <c r="G909" s="117"/>
      <c r="H909" s="147">
        <v>2845.7999999999997</v>
      </c>
      <c r="I909" s="147">
        <v>0</v>
      </c>
      <c r="J909" s="147">
        <v>11383.199999999999</v>
      </c>
      <c r="K909" s="147">
        <v>15590</v>
      </c>
      <c r="L909" s="104">
        <f t="shared" si="35"/>
        <v>29819</v>
      </c>
    </row>
    <row r="910" spans="1:12">
      <c r="A910" s="103" t="s">
        <v>2655</v>
      </c>
      <c r="B910" s="82" t="s">
        <v>1940</v>
      </c>
      <c r="C910" s="146">
        <v>8537.36</v>
      </c>
      <c r="D910" s="146">
        <v>3973.83</v>
      </c>
      <c r="E910" s="147">
        <v>985</v>
      </c>
      <c r="F910" s="146">
        <f t="shared" si="36"/>
        <v>13496.19</v>
      </c>
      <c r="G910" s="117"/>
      <c r="H910" s="147">
        <v>2845.7999999999997</v>
      </c>
      <c r="I910" s="147">
        <v>0</v>
      </c>
      <c r="J910" s="147">
        <v>11383.199999999999</v>
      </c>
      <c r="K910" s="147">
        <v>15590</v>
      </c>
      <c r="L910" s="104">
        <f t="shared" si="35"/>
        <v>29819</v>
      </c>
    </row>
    <row r="911" spans="1:12">
      <c r="A911" s="103" t="s">
        <v>2656</v>
      </c>
      <c r="B911" s="82" t="s">
        <v>1942</v>
      </c>
      <c r="C911" s="146">
        <v>9023.58</v>
      </c>
      <c r="D911" s="146">
        <v>5754.9400000000005</v>
      </c>
      <c r="E911" s="147">
        <v>985</v>
      </c>
      <c r="F911" s="146">
        <f t="shared" si="36"/>
        <v>15763.52</v>
      </c>
      <c r="G911" s="117"/>
      <c r="H911" s="147">
        <v>3007.9</v>
      </c>
      <c r="I911" s="147">
        <v>0</v>
      </c>
      <c r="J911" s="147">
        <v>12031.6</v>
      </c>
      <c r="K911" s="147">
        <v>15590</v>
      </c>
      <c r="L911" s="104">
        <f t="shared" si="35"/>
        <v>30629.5</v>
      </c>
    </row>
    <row r="912" spans="1:12">
      <c r="A912" s="103" t="s">
        <v>2657</v>
      </c>
      <c r="B912" s="82" t="s">
        <v>1944</v>
      </c>
      <c r="C912" s="146">
        <v>8752</v>
      </c>
      <c r="D912" s="146">
        <v>6977</v>
      </c>
      <c r="E912" s="147">
        <v>985</v>
      </c>
      <c r="F912" s="146">
        <f t="shared" si="36"/>
        <v>16714</v>
      </c>
      <c r="G912" s="117"/>
      <c r="H912" s="147">
        <v>2917.3</v>
      </c>
      <c r="I912" s="147">
        <v>0</v>
      </c>
      <c r="J912" s="147">
        <v>11669.2</v>
      </c>
      <c r="K912" s="147">
        <v>15590</v>
      </c>
      <c r="L912" s="104">
        <f t="shared" si="35"/>
        <v>30176.5</v>
      </c>
    </row>
    <row r="913" spans="1:12">
      <c r="A913" s="103" t="s">
        <v>2658</v>
      </c>
      <c r="B913" s="82" t="s">
        <v>1946</v>
      </c>
      <c r="C913" s="146">
        <v>8652</v>
      </c>
      <c r="D913" s="146">
        <v>5945</v>
      </c>
      <c r="E913" s="147">
        <v>985</v>
      </c>
      <c r="F913" s="146">
        <f t="shared" si="36"/>
        <v>15582</v>
      </c>
      <c r="G913" s="117"/>
      <c r="H913" s="147">
        <v>2884</v>
      </c>
      <c r="I913" s="147">
        <v>0</v>
      </c>
      <c r="J913" s="147">
        <v>11536</v>
      </c>
      <c r="K913" s="147">
        <v>15590</v>
      </c>
      <c r="L913" s="104">
        <f t="shared" si="35"/>
        <v>30010</v>
      </c>
    </row>
    <row r="914" spans="1:12">
      <c r="A914" s="103" t="s">
        <v>2659</v>
      </c>
      <c r="B914" s="82" t="s">
        <v>1948</v>
      </c>
      <c r="C914" s="146">
        <v>8552</v>
      </c>
      <c r="D914" s="146">
        <v>5784</v>
      </c>
      <c r="E914" s="147">
        <v>985</v>
      </c>
      <c r="F914" s="146">
        <f t="shared" si="36"/>
        <v>15321</v>
      </c>
      <c r="G914" s="117"/>
      <c r="H914" s="147">
        <v>2850.7</v>
      </c>
      <c r="I914" s="147">
        <v>0</v>
      </c>
      <c r="J914" s="147">
        <v>11402.8</v>
      </c>
      <c r="K914" s="147">
        <v>15590</v>
      </c>
      <c r="L914" s="104">
        <f t="shared" si="35"/>
        <v>29843.5</v>
      </c>
    </row>
    <row r="915" spans="1:12">
      <c r="A915" s="103" t="s">
        <v>2660</v>
      </c>
      <c r="B915" s="82" t="s">
        <v>1950</v>
      </c>
      <c r="C915" s="146">
        <v>8452</v>
      </c>
      <c r="D915" s="146">
        <v>5506</v>
      </c>
      <c r="E915" s="147">
        <v>985</v>
      </c>
      <c r="F915" s="146">
        <f t="shared" si="36"/>
        <v>14943</v>
      </c>
      <c r="G915" s="117"/>
      <c r="H915" s="147">
        <v>2817.3</v>
      </c>
      <c r="I915" s="147">
        <v>0</v>
      </c>
      <c r="J915" s="147">
        <v>11269.2</v>
      </c>
      <c r="K915" s="147">
        <v>15590</v>
      </c>
      <c r="L915" s="104">
        <f t="shared" si="35"/>
        <v>29676.5</v>
      </c>
    </row>
    <row r="916" spans="1:12">
      <c r="A916" s="103" t="s">
        <v>2661</v>
      </c>
      <c r="B916" s="82" t="s">
        <v>1952</v>
      </c>
      <c r="C916" s="146">
        <v>8352</v>
      </c>
      <c r="D916" s="146">
        <v>4919</v>
      </c>
      <c r="E916" s="147">
        <v>985</v>
      </c>
      <c r="F916" s="146">
        <f t="shared" si="36"/>
        <v>14256</v>
      </c>
      <c r="G916" s="117"/>
      <c r="H916" s="147">
        <v>2784</v>
      </c>
      <c r="I916" s="147">
        <v>0</v>
      </c>
      <c r="J916" s="147">
        <v>11136</v>
      </c>
      <c r="K916" s="147">
        <v>15590</v>
      </c>
      <c r="L916" s="104">
        <f t="shared" si="35"/>
        <v>29510</v>
      </c>
    </row>
    <row r="917" spans="1:12">
      <c r="A917" s="103" t="s">
        <v>2662</v>
      </c>
      <c r="B917" s="82" t="s">
        <v>1954</v>
      </c>
      <c r="C917" s="146">
        <v>8252</v>
      </c>
      <c r="D917" s="146">
        <v>4455</v>
      </c>
      <c r="E917" s="147">
        <v>985</v>
      </c>
      <c r="F917" s="146">
        <f t="shared" si="36"/>
        <v>13692</v>
      </c>
      <c r="G917" s="117"/>
      <c r="H917" s="147">
        <v>2750.7</v>
      </c>
      <c r="I917" s="147">
        <v>0</v>
      </c>
      <c r="J917" s="147">
        <v>11002.8</v>
      </c>
      <c r="K917" s="147">
        <v>15590</v>
      </c>
      <c r="L917" s="104">
        <f t="shared" si="35"/>
        <v>29343.5</v>
      </c>
    </row>
    <row r="918" spans="1:12">
      <c r="A918" s="103" t="s">
        <v>2663</v>
      </c>
      <c r="B918" s="82" t="s">
        <v>1956</v>
      </c>
      <c r="C918" s="146">
        <v>8202</v>
      </c>
      <c r="D918" s="146">
        <v>4453</v>
      </c>
      <c r="E918" s="147">
        <v>985</v>
      </c>
      <c r="F918" s="146">
        <f t="shared" si="36"/>
        <v>13640</v>
      </c>
      <c r="G918" s="117"/>
      <c r="H918" s="147">
        <v>2734</v>
      </c>
      <c r="I918" s="147">
        <v>0</v>
      </c>
      <c r="J918" s="147">
        <v>10936</v>
      </c>
      <c r="K918" s="147">
        <v>15590</v>
      </c>
      <c r="L918" s="104">
        <f t="shared" si="35"/>
        <v>29260</v>
      </c>
    </row>
    <row r="919" spans="1:12">
      <c r="A919" s="103" t="s">
        <v>2664</v>
      </c>
      <c r="B919" s="82" t="s">
        <v>1958</v>
      </c>
      <c r="C919" s="146">
        <v>8152</v>
      </c>
      <c r="D919" s="146">
        <v>4452</v>
      </c>
      <c r="E919" s="147">
        <v>985</v>
      </c>
      <c r="F919" s="146">
        <f t="shared" si="36"/>
        <v>13589</v>
      </c>
      <c r="G919" s="117"/>
      <c r="H919" s="147">
        <v>2717.3</v>
      </c>
      <c r="I919" s="147">
        <v>0</v>
      </c>
      <c r="J919" s="147">
        <v>10869.2</v>
      </c>
      <c r="K919" s="147">
        <v>15590</v>
      </c>
      <c r="L919" s="104">
        <f t="shared" si="35"/>
        <v>29176.5</v>
      </c>
    </row>
    <row r="920" spans="1:12">
      <c r="A920" s="103" t="s">
        <v>2665</v>
      </c>
      <c r="B920" s="82" t="s">
        <v>1960</v>
      </c>
      <c r="C920" s="146">
        <v>11959.14</v>
      </c>
      <c r="D920" s="146">
        <v>15725.02</v>
      </c>
      <c r="E920" s="147">
        <v>985</v>
      </c>
      <c r="F920" s="146">
        <f t="shared" si="36"/>
        <v>28669.16</v>
      </c>
      <c r="G920" s="117"/>
      <c r="H920" s="147">
        <v>3986.3999999999996</v>
      </c>
      <c r="I920" s="147">
        <v>0</v>
      </c>
      <c r="J920" s="147">
        <v>15945.599999999999</v>
      </c>
      <c r="K920" s="147">
        <v>21360</v>
      </c>
      <c r="L920" s="104">
        <f t="shared" si="35"/>
        <v>41292</v>
      </c>
    </row>
    <row r="921" spans="1:12">
      <c r="A921" s="103" t="s">
        <v>2666</v>
      </c>
      <c r="B921" s="82" t="s">
        <v>1962</v>
      </c>
      <c r="C921" s="146">
        <v>10662.88</v>
      </c>
      <c r="D921" s="146">
        <v>14786.3</v>
      </c>
      <c r="E921" s="147">
        <v>985</v>
      </c>
      <c r="F921" s="146">
        <f t="shared" si="36"/>
        <v>26434.18</v>
      </c>
      <c r="G921" s="117"/>
      <c r="H921" s="147">
        <v>3554.3</v>
      </c>
      <c r="I921" s="147">
        <v>0</v>
      </c>
      <c r="J921" s="147">
        <v>14217.2</v>
      </c>
      <c r="K921" s="147">
        <v>21360</v>
      </c>
      <c r="L921" s="104">
        <f t="shared" si="35"/>
        <v>39131.5</v>
      </c>
    </row>
    <row r="922" spans="1:12">
      <c r="A922" s="103" t="s">
        <v>2667</v>
      </c>
      <c r="B922" s="82" t="s">
        <v>1964</v>
      </c>
      <c r="C922" s="146">
        <v>10629.75</v>
      </c>
      <c r="D922" s="146">
        <v>11285.76</v>
      </c>
      <c r="E922" s="147">
        <v>985</v>
      </c>
      <c r="F922" s="146">
        <f t="shared" si="36"/>
        <v>22900.510000000002</v>
      </c>
      <c r="G922" s="117"/>
      <c r="H922" s="147">
        <v>3543.2999999999997</v>
      </c>
      <c r="I922" s="147">
        <v>0</v>
      </c>
      <c r="J922" s="147">
        <v>14173.199999999999</v>
      </c>
      <c r="K922" s="147">
        <v>21360</v>
      </c>
      <c r="L922" s="104">
        <f t="shared" si="35"/>
        <v>39076.5</v>
      </c>
    </row>
    <row r="923" spans="1:12">
      <c r="A923" s="103" t="s">
        <v>2668</v>
      </c>
      <c r="B923" s="82" t="s">
        <v>1966</v>
      </c>
      <c r="C923" s="146">
        <v>9751.33</v>
      </c>
      <c r="D923" s="146">
        <v>9541.3700000000008</v>
      </c>
      <c r="E923" s="147">
        <v>985</v>
      </c>
      <c r="F923" s="146">
        <f t="shared" si="36"/>
        <v>20277.7</v>
      </c>
      <c r="G923" s="117"/>
      <c r="H923" s="147">
        <v>3250.4</v>
      </c>
      <c r="I923" s="147">
        <v>0</v>
      </c>
      <c r="J923" s="147">
        <v>13001.6</v>
      </c>
      <c r="K923" s="147">
        <v>21360</v>
      </c>
      <c r="L923" s="104">
        <f t="shared" si="35"/>
        <v>37612</v>
      </c>
    </row>
    <row r="924" spans="1:12">
      <c r="A924" s="103" t="s">
        <v>2669</v>
      </c>
      <c r="B924" s="82" t="s">
        <v>1968</v>
      </c>
      <c r="C924" s="146">
        <v>22299.29</v>
      </c>
      <c r="D924" s="146">
        <v>24526.33</v>
      </c>
      <c r="E924" s="147">
        <v>985</v>
      </c>
      <c r="F924" s="146">
        <f t="shared" si="36"/>
        <v>47810.62</v>
      </c>
      <c r="G924" s="117"/>
      <c r="H924" s="147">
        <v>7433.0999999999995</v>
      </c>
      <c r="I924" s="147">
        <v>0</v>
      </c>
      <c r="J924" s="147">
        <v>29732.399999999998</v>
      </c>
      <c r="K924" s="147">
        <v>21360</v>
      </c>
      <c r="L924" s="104">
        <f t="shared" si="35"/>
        <v>58525.5</v>
      </c>
    </row>
    <row r="925" spans="1:12">
      <c r="A925" s="103" t="s">
        <v>2670</v>
      </c>
      <c r="B925" s="82" t="s">
        <v>1970</v>
      </c>
      <c r="C925" s="146">
        <v>22733.16</v>
      </c>
      <c r="D925" s="146">
        <v>25717.87</v>
      </c>
      <c r="E925" s="147">
        <v>985</v>
      </c>
      <c r="F925" s="146">
        <f t="shared" si="36"/>
        <v>49436.03</v>
      </c>
      <c r="G925" s="117"/>
      <c r="H925" s="147">
        <v>7577.7</v>
      </c>
      <c r="I925" s="147">
        <v>0</v>
      </c>
      <c r="J925" s="147">
        <v>30310.799999999999</v>
      </c>
      <c r="K925" s="147">
        <v>21360</v>
      </c>
      <c r="L925" s="104">
        <f t="shared" si="35"/>
        <v>59248.5</v>
      </c>
    </row>
    <row r="926" spans="1:12">
      <c r="A926" s="103" t="s">
        <v>2671</v>
      </c>
      <c r="B926" s="82" t="s">
        <v>1972</v>
      </c>
      <c r="C926" s="146">
        <v>23915.08</v>
      </c>
      <c r="D926" s="146">
        <v>25104.46</v>
      </c>
      <c r="E926" s="147">
        <v>985</v>
      </c>
      <c r="F926" s="146">
        <f t="shared" si="36"/>
        <v>50004.54</v>
      </c>
      <c r="G926" s="117"/>
      <c r="H926" s="147">
        <v>7971.7</v>
      </c>
      <c r="I926" s="147">
        <v>0</v>
      </c>
      <c r="J926" s="147">
        <v>31886.799999999999</v>
      </c>
      <c r="K926" s="147">
        <v>21360</v>
      </c>
      <c r="L926" s="104">
        <f t="shared" si="35"/>
        <v>61218.5</v>
      </c>
    </row>
    <row r="927" spans="1:12">
      <c r="A927" s="103" t="s">
        <v>2672</v>
      </c>
      <c r="B927" s="82" t="s">
        <v>1974</v>
      </c>
      <c r="C927" s="146">
        <v>25108.75</v>
      </c>
      <c r="D927" s="146">
        <v>26422.09</v>
      </c>
      <c r="E927" s="147">
        <v>985</v>
      </c>
      <c r="F927" s="146">
        <f t="shared" si="36"/>
        <v>52515.839999999997</v>
      </c>
      <c r="G927" s="117"/>
      <c r="H927" s="147">
        <v>8369.6</v>
      </c>
      <c r="I927" s="147">
        <v>0</v>
      </c>
      <c r="J927" s="147">
        <v>33478.400000000001</v>
      </c>
      <c r="K927" s="147">
        <v>21360</v>
      </c>
      <c r="L927" s="104">
        <f t="shared" ref="L927:L990" si="37">SUM(H927:K927)</f>
        <v>63208</v>
      </c>
    </row>
    <row r="928" spans="1:12">
      <c r="A928" s="103" t="s">
        <v>2673</v>
      </c>
      <c r="B928" s="82" t="s">
        <v>1976</v>
      </c>
      <c r="C928" s="146">
        <v>25570.400000000001</v>
      </c>
      <c r="D928" s="146">
        <v>26788.629999999997</v>
      </c>
      <c r="E928" s="147">
        <v>985</v>
      </c>
      <c r="F928" s="146">
        <f t="shared" ref="F928:F991" si="38">SUM(C928:E928)</f>
        <v>53344.03</v>
      </c>
      <c r="G928" s="117"/>
      <c r="H928" s="147">
        <v>8523.5</v>
      </c>
      <c r="I928" s="147">
        <v>0</v>
      </c>
      <c r="J928" s="147">
        <v>34094</v>
      </c>
      <c r="K928" s="147">
        <v>21360</v>
      </c>
      <c r="L928" s="104">
        <f t="shared" si="37"/>
        <v>63977.5</v>
      </c>
    </row>
    <row r="929" spans="1:12">
      <c r="A929" s="103" t="s">
        <v>2674</v>
      </c>
      <c r="B929" s="82" t="s">
        <v>1978</v>
      </c>
      <c r="C929" s="146">
        <v>27832.71</v>
      </c>
      <c r="D929" s="146">
        <v>29307.43</v>
      </c>
      <c r="E929" s="147">
        <v>985</v>
      </c>
      <c r="F929" s="146">
        <f t="shared" si="38"/>
        <v>58125.14</v>
      </c>
      <c r="G929" s="117"/>
      <c r="H929" s="147">
        <v>9277.6</v>
      </c>
      <c r="I929" s="147">
        <v>0</v>
      </c>
      <c r="J929" s="147">
        <v>37110.400000000001</v>
      </c>
      <c r="K929" s="147">
        <v>21360</v>
      </c>
      <c r="L929" s="104">
        <f t="shared" si="37"/>
        <v>67748</v>
      </c>
    </row>
    <row r="930" spans="1:12">
      <c r="A930" s="103" t="s">
        <v>2675</v>
      </c>
      <c r="B930" s="82" t="s">
        <v>1980</v>
      </c>
      <c r="C930" s="146">
        <v>31560.12</v>
      </c>
      <c r="D930" s="146">
        <v>38700.76</v>
      </c>
      <c r="E930" s="147">
        <v>985</v>
      </c>
      <c r="F930" s="146">
        <f t="shared" si="38"/>
        <v>71245.88</v>
      </c>
      <c r="G930" s="117"/>
      <c r="H930" s="147">
        <v>10520</v>
      </c>
      <c r="I930" s="147">
        <v>0</v>
      </c>
      <c r="J930" s="147">
        <v>42080</v>
      </c>
      <c r="K930" s="147">
        <v>21360</v>
      </c>
      <c r="L930" s="104">
        <f t="shared" si="37"/>
        <v>73960</v>
      </c>
    </row>
    <row r="931" spans="1:12">
      <c r="A931" s="103" t="s">
        <v>2676</v>
      </c>
      <c r="B931" s="82" t="s">
        <v>1982</v>
      </c>
      <c r="C931" s="146">
        <v>31560.12</v>
      </c>
      <c r="D931" s="146">
        <v>38700.76</v>
      </c>
      <c r="E931" s="147">
        <v>985</v>
      </c>
      <c r="F931" s="146">
        <f t="shared" si="38"/>
        <v>71245.88</v>
      </c>
      <c r="G931" s="117"/>
      <c r="H931" s="147">
        <v>10520</v>
      </c>
      <c r="I931" s="147">
        <v>0</v>
      </c>
      <c r="J931" s="147">
        <v>42080</v>
      </c>
      <c r="K931" s="147">
        <v>21360</v>
      </c>
      <c r="L931" s="104">
        <f t="shared" si="37"/>
        <v>73960</v>
      </c>
    </row>
    <row r="932" spans="1:12">
      <c r="A932" s="103" t="s">
        <v>2677</v>
      </c>
      <c r="B932" s="82" t="s">
        <v>1984</v>
      </c>
      <c r="C932" s="146">
        <v>35411.49</v>
      </c>
      <c r="D932" s="146">
        <v>38380.18</v>
      </c>
      <c r="E932" s="147">
        <v>985</v>
      </c>
      <c r="F932" s="146">
        <f t="shared" si="38"/>
        <v>74776.67</v>
      </c>
      <c r="G932" s="117"/>
      <c r="H932" s="147">
        <v>11803.800000000001</v>
      </c>
      <c r="I932" s="147">
        <v>0</v>
      </c>
      <c r="J932" s="147">
        <v>47215.200000000004</v>
      </c>
      <c r="K932" s="147">
        <v>21360</v>
      </c>
      <c r="L932" s="104">
        <f t="shared" si="37"/>
        <v>80379</v>
      </c>
    </row>
    <row r="933" spans="1:12">
      <c r="A933" s="103" t="s">
        <v>2678</v>
      </c>
      <c r="B933" s="82" t="s">
        <v>1986</v>
      </c>
      <c r="C933" s="146">
        <v>22299.29</v>
      </c>
      <c r="D933" s="146">
        <v>24526.33</v>
      </c>
      <c r="E933" s="147">
        <v>985</v>
      </c>
      <c r="F933" s="146">
        <f t="shared" si="38"/>
        <v>47810.62</v>
      </c>
      <c r="G933" s="117"/>
      <c r="H933" s="147">
        <v>7433.0999999999995</v>
      </c>
      <c r="I933" s="147">
        <v>0</v>
      </c>
      <c r="J933" s="147">
        <v>29732.399999999998</v>
      </c>
      <c r="K933" s="147">
        <v>21360</v>
      </c>
      <c r="L933" s="104">
        <f t="shared" si="37"/>
        <v>58525.5</v>
      </c>
    </row>
    <row r="934" spans="1:12">
      <c r="A934" s="103" t="s">
        <v>2679</v>
      </c>
      <c r="B934" s="82" t="s">
        <v>1988</v>
      </c>
      <c r="C934" s="146">
        <v>27832.71</v>
      </c>
      <c r="D934" s="146">
        <v>29307.43</v>
      </c>
      <c r="E934" s="147">
        <v>985</v>
      </c>
      <c r="F934" s="146">
        <f t="shared" si="38"/>
        <v>58125.14</v>
      </c>
      <c r="G934" s="117"/>
      <c r="H934" s="147">
        <v>9277.6</v>
      </c>
      <c r="I934" s="147">
        <v>0</v>
      </c>
      <c r="J934" s="147">
        <v>37110.400000000001</v>
      </c>
      <c r="K934" s="147">
        <v>21360</v>
      </c>
      <c r="L934" s="104">
        <f t="shared" si="37"/>
        <v>67748</v>
      </c>
    </row>
    <row r="935" spans="1:12">
      <c r="A935" s="103" t="s">
        <v>2680</v>
      </c>
      <c r="B935" s="82" t="s">
        <v>1990</v>
      </c>
      <c r="C935" s="146">
        <v>25570.400000000001</v>
      </c>
      <c r="D935" s="146">
        <v>26788.629999999997</v>
      </c>
      <c r="E935" s="147">
        <v>985</v>
      </c>
      <c r="F935" s="146">
        <f t="shared" si="38"/>
        <v>53344.03</v>
      </c>
      <c r="G935" s="117"/>
      <c r="H935" s="147">
        <v>8523.5</v>
      </c>
      <c r="I935" s="147">
        <v>0</v>
      </c>
      <c r="J935" s="147">
        <v>34094</v>
      </c>
      <c r="K935" s="147">
        <v>21360</v>
      </c>
      <c r="L935" s="104">
        <f t="shared" si="37"/>
        <v>63977.5</v>
      </c>
    </row>
    <row r="936" spans="1:12">
      <c r="A936" s="103" t="s">
        <v>2681</v>
      </c>
      <c r="B936" s="82" t="s">
        <v>1992</v>
      </c>
      <c r="C936" s="146">
        <v>23915.08</v>
      </c>
      <c r="D936" s="146">
        <v>25104.46</v>
      </c>
      <c r="E936" s="147">
        <v>985</v>
      </c>
      <c r="F936" s="146">
        <f t="shared" si="38"/>
        <v>50004.54</v>
      </c>
      <c r="G936" s="117"/>
      <c r="H936" s="147">
        <v>7971.7</v>
      </c>
      <c r="I936" s="147">
        <v>0</v>
      </c>
      <c r="J936" s="147">
        <v>31886.799999999999</v>
      </c>
      <c r="K936" s="147">
        <v>21360</v>
      </c>
      <c r="L936" s="104">
        <f t="shared" si="37"/>
        <v>61218.5</v>
      </c>
    </row>
    <row r="937" spans="1:12">
      <c r="A937" s="103" t="s">
        <v>2682</v>
      </c>
      <c r="B937" s="82" t="s">
        <v>1994</v>
      </c>
      <c r="C937" s="146">
        <v>18204.259999999998</v>
      </c>
      <c r="D937" s="146">
        <v>19225.89</v>
      </c>
      <c r="E937" s="147">
        <v>985</v>
      </c>
      <c r="F937" s="146">
        <f t="shared" si="38"/>
        <v>38415.149999999994</v>
      </c>
      <c r="G937" s="117"/>
      <c r="H937" s="147">
        <v>6068.0999999999995</v>
      </c>
      <c r="I937" s="147">
        <v>0</v>
      </c>
      <c r="J937" s="147">
        <v>24272.399999999998</v>
      </c>
      <c r="K937" s="147">
        <v>21360</v>
      </c>
      <c r="L937" s="104">
        <f t="shared" si="37"/>
        <v>51700.5</v>
      </c>
    </row>
    <row r="938" spans="1:12">
      <c r="A938" s="103" t="s">
        <v>2683</v>
      </c>
      <c r="B938" s="82" t="s">
        <v>1996</v>
      </c>
      <c r="C938" s="146">
        <v>17704.14</v>
      </c>
      <c r="D938" s="146">
        <v>18718.28</v>
      </c>
      <c r="E938" s="147">
        <v>985</v>
      </c>
      <c r="F938" s="146">
        <f t="shared" si="38"/>
        <v>37407.42</v>
      </c>
      <c r="G938" s="117"/>
      <c r="H938" s="147">
        <v>5901.4</v>
      </c>
      <c r="I938" s="147">
        <v>0</v>
      </c>
      <c r="J938" s="147">
        <v>23605.599999999999</v>
      </c>
      <c r="K938" s="147">
        <v>21360</v>
      </c>
      <c r="L938" s="104">
        <f t="shared" si="37"/>
        <v>50867</v>
      </c>
    </row>
    <row r="939" spans="1:12">
      <c r="A939" s="103" t="s">
        <v>2684</v>
      </c>
      <c r="B939" s="82" t="s">
        <v>1998</v>
      </c>
      <c r="C939" s="146">
        <v>18933.080000000002</v>
      </c>
      <c r="D939" s="146">
        <v>19399.009999999998</v>
      </c>
      <c r="E939" s="147">
        <v>985</v>
      </c>
      <c r="F939" s="146">
        <f t="shared" si="38"/>
        <v>39317.089999999997</v>
      </c>
      <c r="G939" s="117"/>
      <c r="H939" s="147">
        <v>6311</v>
      </c>
      <c r="I939" s="147">
        <v>0</v>
      </c>
      <c r="J939" s="147">
        <v>25244</v>
      </c>
      <c r="K939" s="147">
        <v>21360</v>
      </c>
      <c r="L939" s="104">
        <f t="shared" si="37"/>
        <v>52915</v>
      </c>
    </row>
    <row r="940" spans="1:12">
      <c r="A940" s="103" t="s">
        <v>2685</v>
      </c>
      <c r="B940" s="82" t="s">
        <v>2000</v>
      </c>
      <c r="C940" s="146">
        <v>18739.66</v>
      </c>
      <c r="D940" s="146">
        <v>20975.25</v>
      </c>
      <c r="E940" s="147">
        <v>985</v>
      </c>
      <c r="F940" s="146">
        <f t="shared" si="38"/>
        <v>40699.910000000003</v>
      </c>
      <c r="G940" s="117"/>
      <c r="H940" s="147">
        <v>6246.5999999999995</v>
      </c>
      <c r="I940" s="147">
        <v>0</v>
      </c>
      <c r="J940" s="147">
        <v>24986.399999999998</v>
      </c>
      <c r="K940" s="147">
        <v>21360</v>
      </c>
      <c r="L940" s="104">
        <f t="shared" si="37"/>
        <v>52593</v>
      </c>
    </row>
    <row r="941" spans="1:12">
      <c r="A941" s="103" t="s">
        <v>2686</v>
      </c>
      <c r="B941" s="82" t="s">
        <v>2002</v>
      </c>
      <c r="C941" s="146">
        <v>17414.55</v>
      </c>
      <c r="D941" s="146">
        <v>15853.260000000002</v>
      </c>
      <c r="E941" s="147">
        <v>985</v>
      </c>
      <c r="F941" s="146">
        <f t="shared" si="38"/>
        <v>34252.81</v>
      </c>
      <c r="G941" s="117"/>
      <c r="H941" s="147">
        <v>5804.9</v>
      </c>
      <c r="I941" s="147">
        <v>0</v>
      </c>
      <c r="J941" s="147">
        <v>23219.599999999999</v>
      </c>
      <c r="K941" s="147">
        <v>21360</v>
      </c>
      <c r="L941" s="104">
        <f t="shared" si="37"/>
        <v>50384.5</v>
      </c>
    </row>
    <row r="942" spans="1:12">
      <c r="A942" s="103" t="s">
        <v>2687</v>
      </c>
      <c r="B942" s="82" t="s">
        <v>2004</v>
      </c>
      <c r="C942" s="146">
        <v>17704.14</v>
      </c>
      <c r="D942" s="146">
        <v>18714.010000000002</v>
      </c>
      <c r="E942" s="147">
        <v>985</v>
      </c>
      <c r="F942" s="146">
        <f t="shared" si="38"/>
        <v>37403.15</v>
      </c>
      <c r="G942" s="117"/>
      <c r="H942" s="147">
        <v>5901.4</v>
      </c>
      <c r="I942" s="147">
        <v>0</v>
      </c>
      <c r="J942" s="147">
        <v>23605.599999999999</v>
      </c>
      <c r="K942" s="147">
        <v>21360</v>
      </c>
      <c r="L942" s="104">
        <f t="shared" si="37"/>
        <v>50867</v>
      </c>
    </row>
    <row r="943" spans="1:12">
      <c r="A943" s="103" t="s">
        <v>2688</v>
      </c>
      <c r="B943" s="82" t="s">
        <v>2006</v>
      </c>
      <c r="C943" s="146">
        <v>18758.89</v>
      </c>
      <c r="D943" s="146">
        <v>20260.330000000002</v>
      </c>
      <c r="E943" s="147">
        <v>985</v>
      </c>
      <c r="F943" s="146">
        <f t="shared" si="38"/>
        <v>40004.22</v>
      </c>
      <c r="G943" s="117"/>
      <c r="H943" s="147">
        <v>6253</v>
      </c>
      <c r="I943" s="147">
        <v>0</v>
      </c>
      <c r="J943" s="147">
        <v>25012</v>
      </c>
      <c r="K943" s="147">
        <v>21360</v>
      </c>
      <c r="L943" s="104">
        <f t="shared" si="37"/>
        <v>52625</v>
      </c>
    </row>
    <row r="944" spans="1:12">
      <c r="A944" s="103" t="s">
        <v>2689</v>
      </c>
      <c r="B944" s="82" t="s">
        <v>2008</v>
      </c>
      <c r="C944" s="146">
        <v>19526.169999999998</v>
      </c>
      <c r="D944" s="146">
        <v>21217.82</v>
      </c>
      <c r="E944" s="147">
        <v>985</v>
      </c>
      <c r="F944" s="146">
        <f t="shared" si="38"/>
        <v>41728.99</v>
      </c>
      <c r="G944" s="117"/>
      <c r="H944" s="147">
        <v>6508.7</v>
      </c>
      <c r="I944" s="147">
        <v>0</v>
      </c>
      <c r="J944" s="147">
        <v>26034.799999999999</v>
      </c>
      <c r="K944" s="147">
        <v>21360</v>
      </c>
      <c r="L944" s="104">
        <f t="shared" si="37"/>
        <v>53903.5</v>
      </c>
    </row>
    <row r="945" spans="1:12">
      <c r="A945" s="103" t="s">
        <v>2690</v>
      </c>
      <c r="B945" s="82" t="s">
        <v>2010</v>
      </c>
      <c r="C945" s="146">
        <v>20173.759999999998</v>
      </c>
      <c r="D945" s="146">
        <v>21898.559999999998</v>
      </c>
      <c r="E945" s="147">
        <v>985</v>
      </c>
      <c r="F945" s="146">
        <f t="shared" si="38"/>
        <v>43057.319999999992</v>
      </c>
      <c r="G945" s="117"/>
      <c r="H945" s="147">
        <v>6724.6</v>
      </c>
      <c r="I945" s="147">
        <v>0</v>
      </c>
      <c r="J945" s="147">
        <v>26898.400000000001</v>
      </c>
      <c r="K945" s="147">
        <v>21360</v>
      </c>
      <c r="L945" s="104">
        <f t="shared" si="37"/>
        <v>54983</v>
      </c>
    </row>
    <row r="946" spans="1:12">
      <c r="A946" s="103" t="s">
        <v>2691</v>
      </c>
      <c r="B946" s="82" t="s">
        <v>2012</v>
      </c>
      <c r="C946" s="146">
        <v>21048.98</v>
      </c>
      <c r="D946" s="146">
        <v>22454.25</v>
      </c>
      <c r="E946" s="147">
        <v>985</v>
      </c>
      <c r="F946" s="146">
        <f t="shared" si="38"/>
        <v>44488.229999999996</v>
      </c>
      <c r="G946" s="117"/>
      <c r="H946" s="147">
        <v>7016.3</v>
      </c>
      <c r="I946" s="147">
        <v>0</v>
      </c>
      <c r="J946" s="147">
        <v>28065.200000000001</v>
      </c>
      <c r="K946" s="147">
        <v>21360</v>
      </c>
      <c r="L946" s="104">
        <f t="shared" si="37"/>
        <v>56441.5</v>
      </c>
    </row>
    <row r="947" spans="1:12">
      <c r="A947" s="103" t="s">
        <v>2692</v>
      </c>
      <c r="B947" s="82" t="s">
        <v>2014</v>
      </c>
      <c r="C947" s="146">
        <v>21941.29</v>
      </c>
      <c r="D947" s="146">
        <v>23273.89</v>
      </c>
      <c r="E947" s="147">
        <v>985</v>
      </c>
      <c r="F947" s="146">
        <f t="shared" si="38"/>
        <v>46200.18</v>
      </c>
      <c r="G947" s="117"/>
      <c r="H947" s="147">
        <v>7313.8</v>
      </c>
      <c r="I947" s="147">
        <v>0</v>
      </c>
      <c r="J947" s="147">
        <v>29255.200000000001</v>
      </c>
      <c r="K947" s="147">
        <v>21360</v>
      </c>
      <c r="L947" s="104">
        <f t="shared" si="37"/>
        <v>57929</v>
      </c>
    </row>
    <row r="948" spans="1:12">
      <c r="A948" s="103" t="s">
        <v>2693</v>
      </c>
      <c r="B948" s="82" t="s">
        <v>2016</v>
      </c>
      <c r="C948" s="146">
        <v>11137.36</v>
      </c>
      <c r="D948" s="146">
        <v>7718.0999999999995</v>
      </c>
      <c r="E948" s="147">
        <v>985</v>
      </c>
      <c r="F948" s="146">
        <f t="shared" si="38"/>
        <v>19840.46</v>
      </c>
      <c r="G948" s="117"/>
      <c r="H948" s="147">
        <v>3712.5</v>
      </c>
      <c r="I948" s="147">
        <v>0</v>
      </c>
      <c r="J948" s="147">
        <v>14850</v>
      </c>
      <c r="K948" s="147">
        <v>21360</v>
      </c>
      <c r="L948" s="104">
        <f t="shared" si="37"/>
        <v>39922.5</v>
      </c>
    </row>
    <row r="949" spans="1:12">
      <c r="A949" s="103" t="s">
        <v>2694</v>
      </c>
      <c r="B949" s="82" t="s">
        <v>2018</v>
      </c>
      <c r="C949" s="146">
        <v>16749.849999999999</v>
      </c>
      <c r="D949" s="146">
        <v>15946.23</v>
      </c>
      <c r="E949" s="147">
        <v>985</v>
      </c>
      <c r="F949" s="146">
        <f t="shared" si="38"/>
        <v>33681.08</v>
      </c>
      <c r="G949" s="117"/>
      <c r="H949" s="147">
        <v>5583.3</v>
      </c>
      <c r="I949" s="147">
        <v>0</v>
      </c>
      <c r="J949" s="147">
        <v>22333.200000000001</v>
      </c>
      <c r="K949" s="147">
        <v>21360</v>
      </c>
      <c r="L949" s="104">
        <f t="shared" si="37"/>
        <v>49276.5</v>
      </c>
    </row>
    <row r="950" spans="1:12">
      <c r="A950" s="103" t="s">
        <v>2695</v>
      </c>
      <c r="B950" s="82" t="s">
        <v>2020</v>
      </c>
      <c r="C950" s="146">
        <v>11137.36</v>
      </c>
      <c r="D950" s="146">
        <v>7718.0999999999995</v>
      </c>
      <c r="E950" s="147">
        <v>985</v>
      </c>
      <c r="F950" s="146">
        <f t="shared" si="38"/>
        <v>19840.46</v>
      </c>
      <c r="G950" s="117"/>
      <c r="H950" s="147">
        <v>3712.5</v>
      </c>
      <c r="I950" s="147">
        <v>0</v>
      </c>
      <c r="J950" s="147">
        <v>14850</v>
      </c>
      <c r="K950" s="147">
        <v>21360</v>
      </c>
      <c r="L950" s="104">
        <f t="shared" si="37"/>
        <v>39922.5</v>
      </c>
    </row>
    <row r="951" spans="1:12">
      <c r="A951" s="103" t="s">
        <v>2696</v>
      </c>
      <c r="B951" s="82" t="s">
        <v>2022</v>
      </c>
      <c r="C951" s="146">
        <v>14618.98</v>
      </c>
      <c r="D951" s="146">
        <v>8996.59</v>
      </c>
      <c r="E951" s="147">
        <v>985</v>
      </c>
      <c r="F951" s="146">
        <f t="shared" si="38"/>
        <v>24600.57</v>
      </c>
      <c r="G951" s="117"/>
      <c r="H951" s="147">
        <v>4873</v>
      </c>
      <c r="I951" s="147">
        <v>0</v>
      </c>
      <c r="J951" s="147">
        <v>19492</v>
      </c>
      <c r="K951" s="147">
        <v>21360</v>
      </c>
      <c r="L951" s="104">
        <f t="shared" si="37"/>
        <v>45725</v>
      </c>
    </row>
    <row r="952" spans="1:12">
      <c r="A952" s="103" t="s">
        <v>2697</v>
      </c>
      <c r="B952" s="82" t="s">
        <v>2024</v>
      </c>
      <c r="C952" s="146">
        <v>14938.51</v>
      </c>
      <c r="D952" s="146">
        <v>9027.59</v>
      </c>
      <c r="E952" s="147">
        <v>985</v>
      </c>
      <c r="F952" s="146">
        <f t="shared" si="38"/>
        <v>24951.1</v>
      </c>
      <c r="G952" s="117"/>
      <c r="H952" s="147">
        <v>4979.5</v>
      </c>
      <c r="I952" s="147">
        <v>0</v>
      </c>
      <c r="J952" s="147">
        <v>19918</v>
      </c>
      <c r="K952" s="147">
        <v>21360</v>
      </c>
      <c r="L952" s="104">
        <f t="shared" si="37"/>
        <v>46257.5</v>
      </c>
    </row>
    <row r="953" spans="1:12">
      <c r="A953" s="103" t="s">
        <v>2698</v>
      </c>
      <c r="B953" s="82" t="s">
        <v>2026</v>
      </c>
      <c r="C953" s="146">
        <v>11010.19</v>
      </c>
      <c r="D953" s="146">
        <v>7616.74</v>
      </c>
      <c r="E953" s="147">
        <v>985</v>
      </c>
      <c r="F953" s="146">
        <f t="shared" si="38"/>
        <v>19611.93</v>
      </c>
      <c r="G953" s="117"/>
      <c r="H953" s="147">
        <v>3670.1</v>
      </c>
      <c r="I953" s="147">
        <v>0</v>
      </c>
      <c r="J953" s="147">
        <v>14680.4</v>
      </c>
      <c r="K953" s="147">
        <v>21360</v>
      </c>
      <c r="L953" s="104">
        <f t="shared" si="37"/>
        <v>39710.5</v>
      </c>
    </row>
    <row r="954" spans="1:12">
      <c r="A954" s="103" t="s">
        <v>2699</v>
      </c>
      <c r="B954" s="82" t="s">
        <v>2028</v>
      </c>
      <c r="C954" s="146">
        <v>22733.16</v>
      </c>
      <c r="D954" s="146">
        <v>25621.68</v>
      </c>
      <c r="E954" s="147">
        <v>985</v>
      </c>
      <c r="F954" s="146">
        <f t="shared" si="38"/>
        <v>49339.839999999997</v>
      </c>
      <c r="G954" s="117"/>
      <c r="H954" s="147">
        <v>7577.7</v>
      </c>
      <c r="I954" s="147">
        <v>0</v>
      </c>
      <c r="J954" s="147">
        <v>30310.799999999999</v>
      </c>
      <c r="K954" s="147">
        <v>21360</v>
      </c>
      <c r="L954" s="104">
        <f t="shared" si="37"/>
        <v>59248.5</v>
      </c>
    </row>
    <row r="955" spans="1:12">
      <c r="A955" s="103" t="s">
        <v>2700</v>
      </c>
      <c r="B955" s="82" t="s">
        <v>2030</v>
      </c>
      <c r="C955" s="146">
        <v>20540.310000000001</v>
      </c>
      <c r="D955" s="146">
        <v>21446.52</v>
      </c>
      <c r="E955" s="147">
        <v>985</v>
      </c>
      <c r="F955" s="146">
        <f t="shared" si="38"/>
        <v>42971.83</v>
      </c>
      <c r="G955" s="117"/>
      <c r="H955" s="147">
        <v>6846.7999999999993</v>
      </c>
      <c r="I955" s="147">
        <v>0</v>
      </c>
      <c r="J955" s="147">
        <v>27387.199999999997</v>
      </c>
      <c r="K955" s="147">
        <v>21360</v>
      </c>
      <c r="L955" s="104">
        <f t="shared" si="37"/>
        <v>55594</v>
      </c>
    </row>
    <row r="956" spans="1:12">
      <c r="A956" s="103" t="s">
        <v>2701</v>
      </c>
      <c r="B956" s="82" t="s">
        <v>2032</v>
      </c>
      <c r="C956" s="146">
        <v>21170.81</v>
      </c>
      <c r="D956" s="146">
        <v>23583.79</v>
      </c>
      <c r="E956" s="147">
        <v>985</v>
      </c>
      <c r="F956" s="146">
        <f t="shared" si="38"/>
        <v>45739.600000000006</v>
      </c>
      <c r="G956" s="117"/>
      <c r="H956" s="147">
        <v>7056.9000000000005</v>
      </c>
      <c r="I956" s="147">
        <v>0</v>
      </c>
      <c r="J956" s="147">
        <v>28227.600000000002</v>
      </c>
      <c r="K956" s="147">
        <v>21360</v>
      </c>
      <c r="L956" s="104">
        <f t="shared" si="37"/>
        <v>56644.5</v>
      </c>
    </row>
    <row r="957" spans="1:12">
      <c r="A957" s="103" t="s">
        <v>2702</v>
      </c>
      <c r="B957" s="82" t="s">
        <v>2034</v>
      </c>
      <c r="C957" s="146">
        <v>22790.86</v>
      </c>
      <c r="D957" s="146">
        <v>24002.699999999997</v>
      </c>
      <c r="E957" s="147">
        <v>985</v>
      </c>
      <c r="F957" s="146">
        <f t="shared" si="38"/>
        <v>47778.559999999998</v>
      </c>
      <c r="G957" s="117"/>
      <c r="H957" s="147">
        <v>7597</v>
      </c>
      <c r="I957" s="147">
        <v>0</v>
      </c>
      <c r="J957" s="147">
        <v>30388</v>
      </c>
      <c r="K957" s="147">
        <v>21360</v>
      </c>
      <c r="L957" s="104">
        <f t="shared" si="37"/>
        <v>59345</v>
      </c>
    </row>
    <row r="958" spans="1:12">
      <c r="A958" s="103" t="s">
        <v>2703</v>
      </c>
      <c r="B958" s="82" t="s">
        <v>2036</v>
      </c>
      <c r="C958" s="146">
        <v>26363.33</v>
      </c>
      <c r="D958" s="146">
        <v>25139.739999999998</v>
      </c>
      <c r="E958" s="147">
        <v>985</v>
      </c>
      <c r="F958" s="146">
        <f t="shared" si="38"/>
        <v>52488.07</v>
      </c>
      <c r="G958" s="117"/>
      <c r="H958" s="147">
        <v>8787.7999999999993</v>
      </c>
      <c r="I958" s="147">
        <v>0</v>
      </c>
      <c r="J958" s="147">
        <v>35151.199999999997</v>
      </c>
      <c r="K958" s="147">
        <v>21360</v>
      </c>
      <c r="L958" s="104">
        <f t="shared" si="37"/>
        <v>65299</v>
      </c>
    </row>
    <row r="959" spans="1:12">
      <c r="A959" s="103" t="s">
        <v>2704</v>
      </c>
      <c r="B959" s="82" t="s">
        <v>2038</v>
      </c>
      <c r="C959" s="146">
        <v>17704.14</v>
      </c>
      <c r="D959" s="146">
        <v>18714.010000000002</v>
      </c>
      <c r="E959" s="147">
        <v>985</v>
      </c>
      <c r="F959" s="146">
        <f t="shared" si="38"/>
        <v>37403.15</v>
      </c>
      <c r="G959" s="117"/>
      <c r="H959" s="147">
        <v>5901.4</v>
      </c>
      <c r="I959" s="147">
        <v>0</v>
      </c>
      <c r="J959" s="147">
        <v>23605.599999999999</v>
      </c>
      <c r="K959" s="147">
        <v>21360</v>
      </c>
      <c r="L959" s="104">
        <f t="shared" si="37"/>
        <v>50867</v>
      </c>
    </row>
    <row r="960" spans="1:12">
      <c r="A960" s="103" t="s">
        <v>2705</v>
      </c>
      <c r="B960" s="82" t="s">
        <v>2040</v>
      </c>
      <c r="C960" s="146">
        <v>18818.740000000002</v>
      </c>
      <c r="D960" s="146">
        <v>21100.28</v>
      </c>
      <c r="E960" s="147">
        <v>985</v>
      </c>
      <c r="F960" s="146">
        <f t="shared" si="38"/>
        <v>40904.020000000004</v>
      </c>
      <c r="G960" s="117"/>
      <c r="H960" s="147">
        <v>6272.9</v>
      </c>
      <c r="I960" s="147">
        <v>0</v>
      </c>
      <c r="J960" s="147">
        <v>25091.599999999999</v>
      </c>
      <c r="K960" s="147">
        <v>21360</v>
      </c>
      <c r="L960" s="104">
        <f t="shared" si="37"/>
        <v>52724.5</v>
      </c>
    </row>
    <row r="961" spans="1:12">
      <c r="A961" s="103" t="s">
        <v>2706</v>
      </c>
      <c r="B961" s="82" t="s">
        <v>2042</v>
      </c>
      <c r="C961" s="146">
        <v>20649.310000000001</v>
      </c>
      <c r="D961" s="146">
        <v>23484.41</v>
      </c>
      <c r="E961" s="147">
        <v>985</v>
      </c>
      <c r="F961" s="146">
        <f t="shared" si="38"/>
        <v>45118.720000000001</v>
      </c>
      <c r="G961" s="117"/>
      <c r="H961" s="147">
        <v>6883.0999999999995</v>
      </c>
      <c r="I961" s="147">
        <v>0</v>
      </c>
      <c r="J961" s="147">
        <v>27532.399999999998</v>
      </c>
      <c r="K961" s="147">
        <v>21360</v>
      </c>
      <c r="L961" s="104">
        <f t="shared" si="37"/>
        <v>55775.5</v>
      </c>
    </row>
    <row r="962" spans="1:12">
      <c r="A962" s="103" t="s">
        <v>2707</v>
      </c>
      <c r="B962" s="82" t="s">
        <v>2044</v>
      </c>
      <c r="C962" s="146">
        <v>10072.99</v>
      </c>
      <c r="D962" s="146">
        <v>6592.7800000000007</v>
      </c>
      <c r="E962" s="147">
        <v>985</v>
      </c>
      <c r="F962" s="146">
        <f t="shared" si="38"/>
        <v>17650.77</v>
      </c>
      <c r="G962" s="117"/>
      <c r="H962" s="147">
        <v>3357.7</v>
      </c>
      <c r="I962" s="147">
        <v>0</v>
      </c>
      <c r="J962" s="147">
        <v>13430.8</v>
      </c>
      <c r="K962" s="147">
        <v>21360</v>
      </c>
      <c r="L962" s="104">
        <f t="shared" si="37"/>
        <v>38148.5</v>
      </c>
    </row>
    <row r="963" spans="1:12">
      <c r="A963" s="103" t="s">
        <v>2708</v>
      </c>
      <c r="B963" s="82" t="s">
        <v>2046</v>
      </c>
      <c r="C963" s="146">
        <v>10366.86</v>
      </c>
      <c r="D963" s="146">
        <v>6791.2099999999991</v>
      </c>
      <c r="E963" s="147">
        <v>985</v>
      </c>
      <c r="F963" s="146">
        <f t="shared" si="38"/>
        <v>18143.07</v>
      </c>
      <c r="G963" s="117"/>
      <c r="H963" s="147">
        <v>3455.6</v>
      </c>
      <c r="I963" s="147">
        <v>0</v>
      </c>
      <c r="J963" s="147">
        <v>13822.4</v>
      </c>
      <c r="K963" s="147">
        <v>21360</v>
      </c>
      <c r="L963" s="104">
        <f t="shared" si="37"/>
        <v>38638</v>
      </c>
    </row>
    <row r="964" spans="1:12">
      <c r="A964" s="103" t="s">
        <v>2709</v>
      </c>
      <c r="B964" s="82" t="s">
        <v>2048</v>
      </c>
      <c r="C964" s="146">
        <v>10923.63</v>
      </c>
      <c r="D964" s="146">
        <v>7206.5700000000006</v>
      </c>
      <c r="E964" s="147">
        <v>985</v>
      </c>
      <c r="F964" s="146">
        <f t="shared" si="38"/>
        <v>19115.2</v>
      </c>
      <c r="G964" s="117"/>
      <c r="H964" s="147">
        <v>3641.2</v>
      </c>
      <c r="I964" s="147">
        <v>0</v>
      </c>
      <c r="J964" s="147">
        <v>14564.8</v>
      </c>
      <c r="K964" s="147">
        <v>21360</v>
      </c>
      <c r="L964" s="104">
        <f t="shared" si="37"/>
        <v>39566</v>
      </c>
    </row>
    <row r="965" spans="1:12">
      <c r="A965" s="103" t="s">
        <v>2710</v>
      </c>
      <c r="B965" s="82" t="s">
        <v>2050</v>
      </c>
      <c r="C965" s="146">
        <v>13323.79</v>
      </c>
      <c r="D965" s="146">
        <v>10192.57</v>
      </c>
      <c r="E965" s="147">
        <v>985</v>
      </c>
      <c r="F965" s="146">
        <f t="shared" si="38"/>
        <v>24501.360000000001</v>
      </c>
      <c r="G965" s="117"/>
      <c r="H965" s="147">
        <v>4441.3</v>
      </c>
      <c r="I965" s="147">
        <v>0</v>
      </c>
      <c r="J965" s="147">
        <v>17765.2</v>
      </c>
      <c r="K965" s="147">
        <v>21360</v>
      </c>
      <c r="L965" s="104">
        <f t="shared" si="37"/>
        <v>43566.5</v>
      </c>
    </row>
    <row r="966" spans="1:12">
      <c r="A966" s="103" t="s">
        <v>2711</v>
      </c>
      <c r="B966" s="82" t="s">
        <v>2052</v>
      </c>
      <c r="C966" s="146">
        <v>17897.57</v>
      </c>
      <c r="D966" s="146">
        <v>19187.41</v>
      </c>
      <c r="E966" s="147">
        <v>985</v>
      </c>
      <c r="F966" s="146">
        <f t="shared" si="38"/>
        <v>38069.979999999996</v>
      </c>
      <c r="G966" s="117"/>
      <c r="H966" s="147">
        <v>5965.9000000000005</v>
      </c>
      <c r="I966" s="147">
        <v>0</v>
      </c>
      <c r="J966" s="147">
        <v>23863.600000000002</v>
      </c>
      <c r="K966" s="147">
        <v>21360</v>
      </c>
      <c r="L966" s="104">
        <f t="shared" si="37"/>
        <v>51189.5</v>
      </c>
    </row>
    <row r="967" spans="1:12">
      <c r="A967" s="103" t="s">
        <v>2712</v>
      </c>
      <c r="B967" s="82" t="s">
        <v>2054</v>
      </c>
      <c r="C967" s="146">
        <v>15515.57</v>
      </c>
      <c r="D967" s="146">
        <v>11672.74</v>
      </c>
      <c r="E967" s="147">
        <v>985</v>
      </c>
      <c r="F967" s="146">
        <f t="shared" si="38"/>
        <v>28173.309999999998</v>
      </c>
      <c r="G967" s="117"/>
      <c r="H967" s="147">
        <v>5171.9000000000005</v>
      </c>
      <c r="I967" s="147">
        <v>0</v>
      </c>
      <c r="J967" s="147">
        <v>20687.600000000002</v>
      </c>
      <c r="K967" s="147">
        <v>21360</v>
      </c>
      <c r="L967" s="104">
        <f t="shared" si="37"/>
        <v>47219.5</v>
      </c>
    </row>
    <row r="968" spans="1:12">
      <c r="A968" s="103" t="s">
        <v>2713</v>
      </c>
      <c r="B968" s="82" t="s">
        <v>2056</v>
      </c>
      <c r="C968" s="146">
        <v>9016.11</v>
      </c>
      <c r="D968" s="146">
        <v>5653.43</v>
      </c>
      <c r="E968" s="147">
        <v>985</v>
      </c>
      <c r="F968" s="146">
        <f t="shared" si="38"/>
        <v>15654.54</v>
      </c>
      <c r="G968" s="117"/>
      <c r="H968" s="147">
        <v>3005.4</v>
      </c>
      <c r="I968" s="147">
        <v>0</v>
      </c>
      <c r="J968" s="147">
        <v>12021.6</v>
      </c>
      <c r="K968" s="147">
        <v>21360</v>
      </c>
      <c r="L968" s="104">
        <f t="shared" si="37"/>
        <v>36387</v>
      </c>
    </row>
    <row r="969" spans="1:12">
      <c r="A969" s="103" t="s">
        <v>2714</v>
      </c>
      <c r="B969" s="82" t="s">
        <v>2058</v>
      </c>
      <c r="C969" s="146">
        <v>11010.19</v>
      </c>
      <c r="D969" s="146">
        <v>7616.75</v>
      </c>
      <c r="E969" s="147">
        <v>985</v>
      </c>
      <c r="F969" s="146">
        <f t="shared" si="38"/>
        <v>19611.940000000002</v>
      </c>
      <c r="G969" s="117"/>
      <c r="H969" s="147">
        <v>3670.1</v>
      </c>
      <c r="I969" s="147">
        <v>0</v>
      </c>
      <c r="J969" s="147">
        <v>14680.4</v>
      </c>
      <c r="K969" s="147">
        <v>21360</v>
      </c>
      <c r="L969" s="104">
        <f t="shared" si="37"/>
        <v>39710.5</v>
      </c>
    </row>
    <row r="970" spans="1:12">
      <c r="A970" s="103" t="s">
        <v>2715</v>
      </c>
      <c r="B970" s="82" t="s">
        <v>2060</v>
      </c>
      <c r="C970" s="146">
        <v>11134.15</v>
      </c>
      <c r="D970" s="146">
        <v>10663.46</v>
      </c>
      <c r="E970" s="147">
        <v>985</v>
      </c>
      <c r="F970" s="146">
        <f t="shared" si="38"/>
        <v>22782.61</v>
      </c>
      <c r="G970" s="117"/>
      <c r="H970" s="147">
        <v>3711.3999999999996</v>
      </c>
      <c r="I970" s="147">
        <v>0</v>
      </c>
      <c r="J970" s="147">
        <v>14845.599999999999</v>
      </c>
      <c r="K970" s="147">
        <v>21360</v>
      </c>
      <c r="L970" s="104">
        <f t="shared" si="37"/>
        <v>39917</v>
      </c>
    </row>
    <row r="971" spans="1:12">
      <c r="A971" s="103" t="s">
        <v>2716</v>
      </c>
      <c r="B971" s="82" t="s">
        <v>2062</v>
      </c>
      <c r="C971" s="146">
        <v>13323.79</v>
      </c>
      <c r="D971" s="146">
        <v>10192.57</v>
      </c>
      <c r="E971" s="147">
        <v>985</v>
      </c>
      <c r="F971" s="146">
        <f t="shared" si="38"/>
        <v>24501.360000000001</v>
      </c>
      <c r="G971" s="117"/>
      <c r="H971" s="147">
        <v>4441.3</v>
      </c>
      <c r="I971" s="147">
        <v>0</v>
      </c>
      <c r="J971" s="147">
        <v>17765.2</v>
      </c>
      <c r="K971" s="147">
        <v>21360</v>
      </c>
      <c r="L971" s="104">
        <f t="shared" si="37"/>
        <v>43566.5</v>
      </c>
    </row>
    <row r="972" spans="1:12">
      <c r="A972" s="103" t="s">
        <v>2717</v>
      </c>
      <c r="B972" s="82" t="s">
        <v>2064</v>
      </c>
      <c r="C972" s="146">
        <v>15061.4</v>
      </c>
      <c r="D972" s="146">
        <v>11562.69</v>
      </c>
      <c r="E972" s="147">
        <v>985</v>
      </c>
      <c r="F972" s="146">
        <f t="shared" si="38"/>
        <v>27609.09</v>
      </c>
      <c r="G972" s="117"/>
      <c r="H972" s="147">
        <v>5020.5</v>
      </c>
      <c r="I972" s="147">
        <v>0</v>
      </c>
      <c r="J972" s="147">
        <v>20082</v>
      </c>
      <c r="K972" s="147">
        <v>21360</v>
      </c>
      <c r="L972" s="104">
        <f t="shared" si="37"/>
        <v>46462.5</v>
      </c>
    </row>
    <row r="973" spans="1:12">
      <c r="A973" s="103" t="s">
        <v>2718</v>
      </c>
      <c r="B973" s="82" t="s">
        <v>2066</v>
      </c>
      <c r="C973" s="146">
        <v>15515.57</v>
      </c>
      <c r="D973" s="146">
        <v>11674.88</v>
      </c>
      <c r="E973" s="147">
        <v>985</v>
      </c>
      <c r="F973" s="146">
        <f t="shared" si="38"/>
        <v>28175.449999999997</v>
      </c>
      <c r="G973" s="117"/>
      <c r="H973" s="147">
        <v>5171.9000000000005</v>
      </c>
      <c r="I973" s="147">
        <v>0</v>
      </c>
      <c r="J973" s="147">
        <v>20687.600000000002</v>
      </c>
      <c r="K973" s="147">
        <v>21360</v>
      </c>
      <c r="L973" s="104">
        <f t="shared" si="37"/>
        <v>47219.5</v>
      </c>
    </row>
    <row r="974" spans="1:12">
      <c r="A974" s="103" t="s">
        <v>2719</v>
      </c>
      <c r="B974" s="82" t="s">
        <v>2068</v>
      </c>
      <c r="C974" s="146">
        <v>17296.990000000002</v>
      </c>
      <c r="D974" s="146">
        <v>18655.23</v>
      </c>
      <c r="E974" s="147">
        <v>985</v>
      </c>
      <c r="F974" s="146">
        <f t="shared" si="38"/>
        <v>36937.22</v>
      </c>
      <c r="G974" s="117"/>
      <c r="H974" s="147">
        <v>5765.7000000000007</v>
      </c>
      <c r="I974" s="147">
        <v>0</v>
      </c>
      <c r="J974" s="147">
        <v>23062.800000000003</v>
      </c>
      <c r="K974" s="147">
        <v>21360</v>
      </c>
      <c r="L974" s="104">
        <f t="shared" si="37"/>
        <v>50188.5</v>
      </c>
    </row>
    <row r="975" spans="1:12">
      <c r="A975" s="103" t="s">
        <v>2720</v>
      </c>
      <c r="B975" s="82" t="s">
        <v>2070</v>
      </c>
      <c r="C975" s="146">
        <v>17609.03</v>
      </c>
      <c r="D975" s="146">
        <v>18500.28</v>
      </c>
      <c r="E975" s="147">
        <v>985</v>
      </c>
      <c r="F975" s="146">
        <f t="shared" si="38"/>
        <v>37094.31</v>
      </c>
      <c r="G975" s="117"/>
      <c r="H975" s="147">
        <v>5869.7000000000007</v>
      </c>
      <c r="I975" s="147">
        <v>0</v>
      </c>
      <c r="J975" s="147">
        <v>23478.800000000003</v>
      </c>
      <c r="K975" s="147">
        <v>21360</v>
      </c>
      <c r="L975" s="104">
        <f t="shared" si="37"/>
        <v>50708.5</v>
      </c>
    </row>
    <row r="976" spans="1:12">
      <c r="A976" s="103" t="s">
        <v>2721</v>
      </c>
      <c r="B976" s="82" t="s">
        <v>2072</v>
      </c>
      <c r="C976" s="146">
        <v>18204.259999999998</v>
      </c>
      <c r="D976" s="146">
        <v>19225.89</v>
      </c>
      <c r="E976" s="147">
        <v>985</v>
      </c>
      <c r="F976" s="146">
        <f t="shared" si="38"/>
        <v>38415.149999999994</v>
      </c>
      <c r="G976" s="117"/>
      <c r="H976" s="147">
        <v>6068.0999999999995</v>
      </c>
      <c r="I976" s="147">
        <v>0</v>
      </c>
      <c r="J976" s="147">
        <v>24272.399999999998</v>
      </c>
      <c r="K976" s="147">
        <v>21360</v>
      </c>
      <c r="L976" s="104">
        <f t="shared" si="37"/>
        <v>51700.5</v>
      </c>
    </row>
    <row r="977" spans="1:12">
      <c r="A977" s="103" t="s">
        <v>2722</v>
      </c>
      <c r="B977" s="82" t="s">
        <v>2074</v>
      </c>
      <c r="C977" s="146">
        <v>18739.66</v>
      </c>
      <c r="D977" s="146">
        <v>20976.32</v>
      </c>
      <c r="E977" s="147">
        <v>985</v>
      </c>
      <c r="F977" s="146">
        <f t="shared" si="38"/>
        <v>40700.979999999996</v>
      </c>
      <c r="G977" s="117"/>
      <c r="H977" s="147">
        <v>6246.5999999999995</v>
      </c>
      <c r="I977" s="147">
        <v>0</v>
      </c>
      <c r="J977" s="147">
        <v>24986.399999999998</v>
      </c>
      <c r="K977" s="147">
        <v>21360</v>
      </c>
      <c r="L977" s="104">
        <f t="shared" si="37"/>
        <v>52593</v>
      </c>
    </row>
    <row r="978" spans="1:12">
      <c r="A978" s="103" t="s">
        <v>2723</v>
      </c>
      <c r="B978" s="82" t="s">
        <v>2076</v>
      </c>
      <c r="C978" s="146">
        <v>20036.990000000002</v>
      </c>
      <c r="D978" s="146">
        <v>20446.27</v>
      </c>
      <c r="E978" s="147">
        <v>985</v>
      </c>
      <c r="F978" s="146">
        <f t="shared" si="38"/>
        <v>41468.26</v>
      </c>
      <c r="G978" s="117"/>
      <c r="H978" s="147">
        <v>6679</v>
      </c>
      <c r="I978" s="147">
        <v>0</v>
      </c>
      <c r="J978" s="147">
        <v>26716</v>
      </c>
      <c r="K978" s="147">
        <v>21360</v>
      </c>
      <c r="L978" s="104">
        <f t="shared" si="37"/>
        <v>54755</v>
      </c>
    </row>
    <row r="979" spans="1:12">
      <c r="A979" s="103" t="s">
        <v>2724</v>
      </c>
      <c r="B979" s="82" t="s">
        <v>2078</v>
      </c>
      <c r="C979" s="146">
        <v>13981</v>
      </c>
      <c r="D979" s="146">
        <v>8495.74</v>
      </c>
      <c r="E979" s="147">
        <v>985</v>
      </c>
      <c r="F979" s="146">
        <f t="shared" si="38"/>
        <v>23461.739999999998</v>
      </c>
      <c r="G979" s="117"/>
      <c r="H979" s="147">
        <v>4660.2999999999993</v>
      </c>
      <c r="I979" s="147">
        <v>0</v>
      </c>
      <c r="J979" s="147">
        <v>18641.199999999997</v>
      </c>
      <c r="K979" s="147">
        <v>21360</v>
      </c>
      <c r="L979" s="104">
        <f t="shared" si="37"/>
        <v>44661.5</v>
      </c>
    </row>
    <row r="980" spans="1:12">
      <c r="A980" s="103" t="s">
        <v>2725</v>
      </c>
      <c r="B980" s="82" t="s">
        <v>2080</v>
      </c>
      <c r="C980" s="146">
        <v>14618.98</v>
      </c>
      <c r="D980" s="146">
        <v>8996.59</v>
      </c>
      <c r="E980" s="147">
        <v>985</v>
      </c>
      <c r="F980" s="146">
        <f t="shared" si="38"/>
        <v>24600.57</v>
      </c>
      <c r="G980" s="117"/>
      <c r="H980" s="147">
        <v>4873</v>
      </c>
      <c r="I980" s="147">
        <v>0</v>
      </c>
      <c r="J980" s="147">
        <v>19492</v>
      </c>
      <c r="K980" s="147">
        <v>21360</v>
      </c>
      <c r="L980" s="104">
        <f t="shared" si="37"/>
        <v>45725</v>
      </c>
    </row>
    <row r="981" spans="1:12">
      <c r="A981" s="103" t="s">
        <v>2726</v>
      </c>
      <c r="B981" s="82" t="s">
        <v>2082</v>
      </c>
      <c r="C981" s="146">
        <v>13323.79</v>
      </c>
      <c r="D981" s="146">
        <v>10192.57</v>
      </c>
      <c r="E981" s="147">
        <v>985</v>
      </c>
      <c r="F981" s="146">
        <f t="shared" si="38"/>
        <v>24501.360000000001</v>
      </c>
      <c r="G981" s="117"/>
      <c r="H981" s="147">
        <v>4441.3</v>
      </c>
      <c r="I981" s="147">
        <v>0</v>
      </c>
      <c r="J981" s="147">
        <v>17765.2</v>
      </c>
      <c r="K981" s="147">
        <v>21360</v>
      </c>
      <c r="L981" s="104">
        <f t="shared" si="37"/>
        <v>43566.5</v>
      </c>
    </row>
    <row r="982" spans="1:12">
      <c r="A982" s="103" t="s">
        <v>2727</v>
      </c>
      <c r="B982" s="82" t="s">
        <v>2084</v>
      </c>
      <c r="C982" s="146">
        <v>17043.72</v>
      </c>
      <c r="D982" s="146">
        <v>15351</v>
      </c>
      <c r="E982" s="147">
        <v>985</v>
      </c>
      <c r="F982" s="146">
        <f t="shared" si="38"/>
        <v>33379.72</v>
      </c>
      <c r="G982" s="117"/>
      <c r="H982" s="147">
        <v>5681.2</v>
      </c>
      <c r="I982" s="147">
        <v>0</v>
      </c>
      <c r="J982" s="147">
        <v>22724.799999999999</v>
      </c>
      <c r="K982" s="147">
        <v>21360</v>
      </c>
      <c r="L982" s="104">
        <f t="shared" si="37"/>
        <v>49766</v>
      </c>
    </row>
    <row r="983" spans="1:12">
      <c r="A983" s="103" t="s">
        <v>2728</v>
      </c>
      <c r="B983" s="82" t="s">
        <v>2086</v>
      </c>
      <c r="C983" s="146">
        <v>18739.66</v>
      </c>
      <c r="D983" s="146">
        <v>19935.46</v>
      </c>
      <c r="E983" s="147">
        <v>985</v>
      </c>
      <c r="F983" s="146">
        <f t="shared" si="38"/>
        <v>39660.119999999995</v>
      </c>
      <c r="G983" s="117"/>
      <c r="H983" s="147">
        <v>6246.5999999999995</v>
      </c>
      <c r="I983" s="147">
        <v>0</v>
      </c>
      <c r="J983" s="147">
        <v>24986.399999999998</v>
      </c>
      <c r="K983" s="147">
        <v>21360</v>
      </c>
      <c r="L983" s="104">
        <f t="shared" si="37"/>
        <v>52593</v>
      </c>
    </row>
    <row r="984" spans="1:12">
      <c r="A984" s="103" t="s">
        <v>2729</v>
      </c>
      <c r="B984" s="82" t="s">
        <v>2088</v>
      </c>
      <c r="C984" s="146">
        <v>15941.95</v>
      </c>
      <c r="D984" s="146">
        <v>16946.48</v>
      </c>
      <c r="E984" s="147">
        <v>985</v>
      </c>
      <c r="F984" s="146">
        <f t="shared" si="38"/>
        <v>33873.43</v>
      </c>
      <c r="G984" s="117"/>
      <c r="H984" s="147">
        <v>5314</v>
      </c>
      <c r="I984" s="147">
        <v>0</v>
      </c>
      <c r="J984" s="147">
        <v>21256</v>
      </c>
      <c r="K984" s="147">
        <v>21360</v>
      </c>
      <c r="L984" s="104">
        <f t="shared" si="37"/>
        <v>47930</v>
      </c>
    </row>
    <row r="985" spans="1:12">
      <c r="A985" s="103" t="s">
        <v>2730</v>
      </c>
      <c r="B985" s="82" t="s">
        <v>2090</v>
      </c>
      <c r="C985" s="146">
        <v>15941.95</v>
      </c>
      <c r="D985" s="146">
        <v>16946.48</v>
      </c>
      <c r="E985" s="147">
        <v>985</v>
      </c>
      <c r="F985" s="146">
        <f t="shared" si="38"/>
        <v>33873.43</v>
      </c>
      <c r="G985" s="117"/>
      <c r="H985" s="147">
        <v>5314</v>
      </c>
      <c r="I985" s="147">
        <v>0</v>
      </c>
      <c r="J985" s="147">
        <v>21256</v>
      </c>
      <c r="K985" s="147">
        <v>21360</v>
      </c>
      <c r="L985" s="104">
        <f t="shared" si="37"/>
        <v>47930</v>
      </c>
    </row>
    <row r="986" spans="1:12">
      <c r="A986" s="103" t="s">
        <v>2731</v>
      </c>
      <c r="B986" s="82" t="s">
        <v>2092</v>
      </c>
      <c r="C986" s="146">
        <v>23412.81</v>
      </c>
      <c r="D986" s="146">
        <v>22319.59</v>
      </c>
      <c r="E986" s="147">
        <v>985</v>
      </c>
      <c r="F986" s="146">
        <f t="shared" si="38"/>
        <v>46717.4</v>
      </c>
      <c r="G986" s="117"/>
      <c r="H986" s="147">
        <v>7804.2999999999993</v>
      </c>
      <c r="I986" s="147">
        <v>0</v>
      </c>
      <c r="J986" s="147">
        <v>31217.199999999997</v>
      </c>
      <c r="K986" s="147">
        <v>21360</v>
      </c>
      <c r="L986" s="104">
        <f t="shared" si="37"/>
        <v>60381.5</v>
      </c>
    </row>
    <row r="987" spans="1:12">
      <c r="A987" s="103" t="s">
        <v>2732</v>
      </c>
      <c r="B987" s="82" t="s">
        <v>2094</v>
      </c>
      <c r="C987" s="146">
        <v>21730.37</v>
      </c>
      <c r="D987" s="146">
        <v>21357.279999999999</v>
      </c>
      <c r="E987" s="147">
        <v>985</v>
      </c>
      <c r="F987" s="146">
        <f t="shared" si="38"/>
        <v>44072.649999999994</v>
      </c>
      <c r="G987" s="117"/>
      <c r="H987" s="147">
        <v>7243.5</v>
      </c>
      <c r="I987" s="147">
        <v>0</v>
      </c>
      <c r="J987" s="147">
        <v>28974</v>
      </c>
      <c r="K987" s="147">
        <v>21360</v>
      </c>
      <c r="L987" s="104">
        <f t="shared" si="37"/>
        <v>57577.5</v>
      </c>
    </row>
    <row r="988" spans="1:12">
      <c r="A988" s="103" t="s">
        <v>2733</v>
      </c>
      <c r="B988" s="82" t="s">
        <v>2096</v>
      </c>
      <c r="C988" s="146">
        <v>23737.43</v>
      </c>
      <c r="D988" s="146">
        <v>25639.07</v>
      </c>
      <c r="E988" s="147">
        <v>985</v>
      </c>
      <c r="F988" s="146">
        <f t="shared" si="38"/>
        <v>50361.5</v>
      </c>
      <c r="G988" s="117"/>
      <c r="H988" s="147">
        <v>7912.5</v>
      </c>
      <c r="I988" s="147">
        <v>0</v>
      </c>
      <c r="J988" s="147">
        <v>31650</v>
      </c>
      <c r="K988" s="147">
        <v>21360</v>
      </c>
      <c r="L988" s="104">
        <f t="shared" si="37"/>
        <v>60922.5</v>
      </c>
    </row>
    <row r="989" spans="1:12">
      <c r="A989" s="103" t="s">
        <v>2734</v>
      </c>
      <c r="B989" s="82" t="s">
        <v>2098</v>
      </c>
      <c r="C989" s="146">
        <v>22382.51</v>
      </c>
      <c r="D989" s="146">
        <v>21998.05</v>
      </c>
      <c r="E989" s="147">
        <v>985</v>
      </c>
      <c r="F989" s="146">
        <f t="shared" si="38"/>
        <v>45365.56</v>
      </c>
      <c r="G989" s="117"/>
      <c r="H989" s="147">
        <v>7460.8</v>
      </c>
      <c r="I989" s="147">
        <v>0</v>
      </c>
      <c r="J989" s="147">
        <v>29843.200000000001</v>
      </c>
      <c r="K989" s="147">
        <v>21360</v>
      </c>
      <c r="L989" s="104">
        <f t="shared" si="37"/>
        <v>58664</v>
      </c>
    </row>
    <row r="990" spans="1:12">
      <c r="A990" s="103" t="s">
        <v>2735</v>
      </c>
      <c r="B990" s="82" t="s">
        <v>1676</v>
      </c>
      <c r="C990" s="146">
        <v>21125.919999999998</v>
      </c>
      <c r="D990" s="146">
        <v>23420.3</v>
      </c>
      <c r="E990" s="147">
        <v>985</v>
      </c>
      <c r="F990" s="146">
        <f t="shared" si="38"/>
        <v>45531.22</v>
      </c>
      <c r="G990" s="117"/>
      <c r="H990" s="147">
        <v>7042</v>
      </c>
      <c r="I990" s="147">
        <v>0</v>
      </c>
      <c r="J990" s="147">
        <v>28168</v>
      </c>
      <c r="K990" s="147">
        <v>30880</v>
      </c>
      <c r="L990" s="104">
        <f t="shared" si="37"/>
        <v>66090</v>
      </c>
    </row>
    <row r="991" spans="1:12">
      <c r="A991" s="103" t="s">
        <v>2736</v>
      </c>
      <c r="B991" s="82" t="s">
        <v>1678</v>
      </c>
      <c r="C991" s="146">
        <v>18221.37</v>
      </c>
      <c r="D991" s="146">
        <v>19343.440000000002</v>
      </c>
      <c r="E991" s="147">
        <v>985</v>
      </c>
      <c r="F991" s="146">
        <f t="shared" si="38"/>
        <v>38549.81</v>
      </c>
      <c r="G991" s="117"/>
      <c r="H991" s="147">
        <v>6073.8</v>
      </c>
      <c r="I991" s="147">
        <v>0</v>
      </c>
      <c r="J991" s="147">
        <v>24295.200000000001</v>
      </c>
      <c r="K991" s="147">
        <v>15590</v>
      </c>
      <c r="L991" s="104">
        <f t="shared" ref="L991:L1054" si="39">SUM(H991:K991)</f>
        <v>45959</v>
      </c>
    </row>
    <row r="992" spans="1:12">
      <c r="A992" s="103" t="s">
        <v>2737</v>
      </c>
      <c r="B992" s="82" t="s">
        <v>1680</v>
      </c>
      <c r="C992" s="146">
        <v>21125.919999999998</v>
      </c>
      <c r="D992" s="146">
        <v>23419.23</v>
      </c>
      <c r="E992" s="147">
        <v>985</v>
      </c>
      <c r="F992" s="146">
        <f t="shared" ref="F992:F1055" si="40">SUM(C992:E992)</f>
        <v>45530.149999999994</v>
      </c>
      <c r="G992" s="117"/>
      <c r="H992" s="147">
        <v>7042</v>
      </c>
      <c r="I992" s="147">
        <v>0</v>
      </c>
      <c r="J992" s="147">
        <v>28168</v>
      </c>
      <c r="K992" s="147">
        <v>15590</v>
      </c>
      <c r="L992" s="104">
        <f t="shared" si="39"/>
        <v>50800</v>
      </c>
    </row>
    <row r="993" spans="1:12">
      <c r="A993" s="103" t="s">
        <v>2738</v>
      </c>
      <c r="B993" s="82" t="s">
        <v>1682</v>
      </c>
      <c r="C993" s="146">
        <v>20668.54</v>
      </c>
      <c r="D993" s="146">
        <v>23509</v>
      </c>
      <c r="E993" s="147">
        <v>985</v>
      </c>
      <c r="F993" s="146">
        <f t="shared" si="40"/>
        <v>45162.54</v>
      </c>
      <c r="G993" s="117"/>
      <c r="H993" s="147">
        <v>6889.5</v>
      </c>
      <c r="I993" s="147">
        <v>0</v>
      </c>
      <c r="J993" s="147">
        <v>27558</v>
      </c>
      <c r="K993" s="147">
        <v>15590</v>
      </c>
      <c r="L993" s="104">
        <f t="shared" si="39"/>
        <v>50037.5</v>
      </c>
    </row>
    <row r="994" spans="1:12">
      <c r="A994" s="103" t="s">
        <v>2739</v>
      </c>
      <c r="B994" s="82" t="s">
        <v>1684</v>
      </c>
      <c r="C994" s="146">
        <v>18221.37</v>
      </c>
      <c r="D994" s="146">
        <v>19343.440000000002</v>
      </c>
      <c r="E994" s="147">
        <v>985</v>
      </c>
      <c r="F994" s="146">
        <f t="shared" si="40"/>
        <v>38549.81</v>
      </c>
      <c r="G994" s="117"/>
      <c r="H994" s="147">
        <v>6073.8</v>
      </c>
      <c r="I994" s="147">
        <v>0</v>
      </c>
      <c r="J994" s="147">
        <v>24295.200000000001</v>
      </c>
      <c r="K994" s="147">
        <v>15590</v>
      </c>
      <c r="L994" s="104">
        <f t="shared" si="39"/>
        <v>45959</v>
      </c>
    </row>
    <row r="995" spans="1:12">
      <c r="A995" s="103" t="s">
        <v>2740</v>
      </c>
      <c r="B995" s="82" t="s">
        <v>1686</v>
      </c>
      <c r="C995" s="146">
        <v>17431.64</v>
      </c>
      <c r="D995" s="146">
        <v>18208.55</v>
      </c>
      <c r="E995" s="147">
        <v>985</v>
      </c>
      <c r="F995" s="146">
        <f t="shared" si="40"/>
        <v>36625.19</v>
      </c>
      <c r="G995" s="117"/>
      <c r="H995" s="147">
        <v>5810.5</v>
      </c>
      <c r="I995" s="147">
        <v>0</v>
      </c>
      <c r="J995" s="147">
        <v>23242</v>
      </c>
      <c r="K995" s="147">
        <v>15590</v>
      </c>
      <c r="L995" s="104">
        <f t="shared" si="39"/>
        <v>44642.5</v>
      </c>
    </row>
    <row r="996" spans="1:12">
      <c r="A996" s="103" t="s">
        <v>2741</v>
      </c>
      <c r="B996" s="82" t="s">
        <v>1688</v>
      </c>
      <c r="C996" s="146">
        <v>18836.900000000001</v>
      </c>
      <c r="D996" s="146">
        <v>21119.51</v>
      </c>
      <c r="E996" s="147">
        <v>985</v>
      </c>
      <c r="F996" s="146">
        <f t="shared" si="40"/>
        <v>40941.410000000003</v>
      </c>
      <c r="G996" s="117"/>
      <c r="H996" s="147">
        <v>6279</v>
      </c>
      <c r="I996" s="147">
        <v>0</v>
      </c>
      <c r="J996" s="147">
        <v>25116</v>
      </c>
      <c r="K996" s="147">
        <v>15590</v>
      </c>
      <c r="L996" s="104">
        <f t="shared" si="39"/>
        <v>46985</v>
      </c>
    </row>
    <row r="997" spans="1:12">
      <c r="A997" s="103" t="s">
        <v>2742</v>
      </c>
      <c r="B997" s="82" t="s">
        <v>1690</v>
      </c>
      <c r="C997" s="146">
        <v>20668.54</v>
      </c>
      <c r="D997" s="146">
        <v>23509</v>
      </c>
      <c r="E997" s="147">
        <v>985</v>
      </c>
      <c r="F997" s="146">
        <f t="shared" si="40"/>
        <v>45162.54</v>
      </c>
      <c r="G997" s="117"/>
      <c r="H997" s="147">
        <v>6889.5</v>
      </c>
      <c r="I997" s="147">
        <v>0</v>
      </c>
      <c r="J997" s="147">
        <v>27558</v>
      </c>
      <c r="K997" s="147">
        <v>15590</v>
      </c>
      <c r="L997" s="104">
        <f t="shared" si="39"/>
        <v>50037.5</v>
      </c>
    </row>
    <row r="998" spans="1:12">
      <c r="A998" s="103" t="s">
        <v>2743</v>
      </c>
      <c r="B998" s="82" t="s">
        <v>1692</v>
      </c>
      <c r="C998" s="146">
        <v>22320.66</v>
      </c>
      <c r="D998" s="146">
        <v>24549.85</v>
      </c>
      <c r="E998" s="147">
        <v>985</v>
      </c>
      <c r="F998" s="146">
        <f t="shared" si="40"/>
        <v>47855.509999999995</v>
      </c>
      <c r="G998" s="117"/>
      <c r="H998" s="147">
        <v>7440.2</v>
      </c>
      <c r="I998" s="147">
        <v>0</v>
      </c>
      <c r="J998" s="147">
        <v>29760.799999999999</v>
      </c>
      <c r="K998" s="147">
        <v>15590</v>
      </c>
      <c r="L998" s="104">
        <f t="shared" si="39"/>
        <v>52791</v>
      </c>
    </row>
    <row r="999" spans="1:12">
      <c r="A999" s="103" t="s">
        <v>2744</v>
      </c>
      <c r="B999" s="82" t="s">
        <v>1694</v>
      </c>
      <c r="C999" s="146">
        <v>25133.32</v>
      </c>
      <c r="D999" s="146">
        <v>26447.739999999998</v>
      </c>
      <c r="E999" s="147">
        <v>985</v>
      </c>
      <c r="F999" s="146">
        <f t="shared" si="40"/>
        <v>52566.06</v>
      </c>
      <c r="G999" s="117"/>
      <c r="H999" s="147">
        <v>8377.7999999999993</v>
      </c>
      <c r="I999" s="147">
        <v>0</v>
      </c>
      <c r="J999" s="147">
        <v>33511.199999999997</v>
      </c>
      <c r="K999" s="147">
        <v>15590</v>
      </c>
      <c r="L999" s="104">
        <f t="shared" si="39"/>
        <v>57479</v>
      </c>
    </row>
    <row r="1000" spans="1:12">
      <c r="A1000" s="103" t="s">
        <v>2745</v>
      </c>
      <c r="B1000" s="82" t="s">
        <v>1696</v>
      </c>
      <c r="C1000" s="146">
        <v>21125.919999999998</v>
      </c>
      <c r="D1000" s="146">
        <v>23418.16</v>
      </c>
      <c r="E1000" s="147">
        <v>985</v>
      </c>
      <c r="F1000" s="146">
        <f t="shared" si="40"/>
        <v>45529.08</v>
      </c>
      <c r="G1000" s="117"/>
      <c r="H1000" s="147">
        <v>7042</v>
      </c>
      <c r="I1000" s="147">
        <v>0</v>
      </c>
      <c r="J1000" s="147">
        <v>28168</v>
      </c>
      <c r="K1000" s="147">
        <v>15590</v>
      </c>
      <c r="L1000" s="104">
        <f t="shared" si="39"/>
        <v>50800</v>
      </c>
    </row>
    <row r="1001" spans="1:12">
      <c r="A1001" s="103" t="s">
        <v>2746</v>
      </c>
      <c r="B1001" s="82" t="s">
        <v>1698</v>
      </c>
      <c r="C1001" s="146">
        <v>18265.18</v>
      </c>
      <c r="D1001" s="146">
        <v>18496.009999999998</v>
      </c>
      <c r="E1001" s="147">
        <v>985</v>
      </c>
      <c r="F1001" s="146">
        <f t="shared" si="40"/>
        <v>37746.19</v>
      </c>
      <c r="G1001" s="117"/>
      <c r="H1001" s="147">
        <v>6088.4000000000005</v>
      </c>
      <c r="I1001" s="147">
        <v>0</v>
      </c>
      <c r="J1001" s="147">
        <v>24353.600000000002</v>
      </c>
      <c r="K1001" s="147">
        <v>15590</v>
      </c>
      <c r="L1001" s="104">
        <f t="shared" si="39"/>
        <v>46032</v>
      </c>
    </row>
    <row r="1002" spans="1:12">
      <c r="A1002" s="103" t="s">
        <v>2747</v>
      </c>
      <c r="B1002" s="82" t="s">
        <v>1700</v>
      </c>
      <c r="C1002" s="146">
        <v>19210.919999999998</v>
      </c>
      <c r="D1002" s="146">
        <v>20588.400000000001</v>
      </c>
      <c r="E1002" s="147">
        <v>985</v>
      </c>
      <c r="F1002" s="146">
        <f t="shared" si="40"/>
        <v>40784.32</v>
      </c>
      <c r="G1002" s="117"/>
      <c r="H1002" s="147">
        <v>6403.6</v>
      </c>
      <c r="I1002" s="147">
        <v>0</v>
      </c>
      <c r="J1002" s="147">
        <v>25614.400000000001</v>
      </c>
      <c r="K1002" s="147">
        <v>15590</v>
      </c>
      <c r="L1002" s="104">
        <f t="shared" si="39"/>
        <v>47608</v>
      </c>
    </row>
    <row r="1003" spans="1:12">
      <c r="A1003" s="103" t="s">
        <v>2748</v>
      </c>
      <c r="B1003" s="82" t="s">
        <v>1702</v>
      </c>
      <c r="C1003" s="146">
        <v>25133.32</v>
      </c>
      <c r="D1003" s="146">
        <v>26447.739999999998</v>
      </c>
      <c r="E1003" s="147">
        <v>985</v>
      </c>
      <c r="F1003" s="146">
        <f t="shared" si="40"/>
        <v>52566.06</v>
      </c>
      <c r="G1003" s="117"/>
      <c r="H1003" s="147">
        <v>8377.7999999999993</v>
      </c>
      <c r="I1003" s="147">
        <v>0</v>
      </c>
      <c r="J1003" s="147">
        <v>33511.199999999997</v>
      </c>
      <c r="K1003" s="147">
        <v>15590</v>
      </c>
      <c r="L1003" s="104">
        <f t="shared" si="39"/>
        <v>57479</v>
      </c>
    </row>
    <row r="1004" spans="1:12">
      <c r="A1004" s="103" t="s">
        <v>2749</v>
      </c>
      <c r="B1004" s="82" t="s">
        <v>1704</v>
      </c>
      <c r="C1004" s="146">
        <v>16766.95</v>
      </c>
      <c r="D1004" s="146">
        <v>15961.2</v>
      </c>
      <c r="E1004" s="147">
        <v>985</v>
      </c>
      <c r="F1004" s="146">
        <f t="shared" si="40"/>
        <v>33713.15</v>
      </c>
      <c r="G1004" s="117"/>
      <c r="H1004" s="147">
        <v>5589</v>
      </c>
      <c r="I1004" s="147">
        <v>0</v>
      </c>
      <c r="J1004" s="147">
        <v>22356</v>
      </c>
      <c r="K1004" s="147">
        <v>15590</v>
      </c>
      <c r="L1004" s="104">
        <f t="shared" si="39"/>
        <v>43535</v>
      </c>
    </row>
    <row r="1005" spans="1:12">
      <c r="A1005" s="103" t="s">
        <v>2750</v>
      </c>
      <c r="B1005" s="82" t="s">
        <v>1706</v>
      </c>
      <c r="C1005" s="146">
        <v>16766.95</v>
      </c>
      <c r="D1005" s="146">
        <v>15961.2</v>
      </c>
      <c r="E1005" s="147">
        <v>985</v>
      </c>
      <c r="F1005" s="146">
        <f t="shared" si="40"/>
        <v>33713.15</v>
      </c>
      <c r="G1005" s="117"/>
      <c r="H1005" s="147">
        <v>5589</v>
      </c>
      <c r="I1005" s="147">
        <v>0</v>
      </c>
      <c r="J1005" s="147">
        <v>22356</v>
      </c>
      <c r="K1005" s="147">
        <v>15590</v>
      </c>
      <c r="L1005" s="104">
        <f t="shared" si="39"/>
        <v>43535</v>
      </c>
    </row>
    <row r="1006" spans="1:12">
      <c r="A1006" s="103" t="s">
        <v>2751</v>
      </c>
      <c r="B1006" s="82" t="s">
        <v>1708</v>
      </c>
      <c r="C1006" s="146">
        <v>10604.1</v>
      </c>
      <c r="D1006" s="146">
        <v>7066.22</v>
      </c>
      <c r="E1006" s="147">
        <v>985</v>
      </c>
      <c r="F1006" s="146">
        <f t="shared" si="40"/>
        <v>18655.32</v>
      </c>
      <c r="G1006" s="117"/>
      <c r="H1006" s="147">
        <v>3534.7000000000003</v>
      </c>
      <c r="I1006" s="147">
        <v>0</v>
      </c>
      <c r="J1006" s="147">
        <v>14138.800000000001</v>
      </c>
      <c r="K1006" s="147">
        <v>15590</v>
      </c>
      <c r="L1006" s="104">
        <f t="shared" si="39"/>
        <v>33263.5</v>
      </c>
    </row>
    <row r="1007" spans="1:12">
      <c r="A1007" s="103" t="s">
        <v>2752</v>
      </c>
      <c r="B1007" s="82" t="s">
        <v>1710</v>
      </c>
      <c r="C1007" s="146">
        <v>10604.1</v>
      </c>
      <c r="D1007" s="146">
        <v>7066.22</v>
      </c>
      <c r="E1007" s="147">
        <v>985</v>
      </c>
      <c r="F1007" s="146">
        <f t="shared" si="40"/>
        <v>18655.32</v>
      </c>
      <c r="G1007" s="117"/>
      <c r="H1007" s="147">
        <v>3534.7000000000003</v>
      </c>
      <c r="I1007" s="147">
        <v>0</v>
      </c>
      <c r="J1007" s="147">
        <v>14138.800000000001</v>
      </c>
      <c r="K1007" s="147">
        <v>15590</v>
      </c>
      <c r="L1007" s="104">
        <f t="shared" si="39"/>
        <v>33263.5</v>
      </c>
    </row>
    <row r="1008" spans="1:12">
      <c r="A1008" s="103" t="s">
        <v>2753</v>
      </c>
      <c r="B1008" s="82" t="s">
        <v>1712</v>
      </c>
      <c r="C1008" s="146">
        <v>9023.58</v>
      </c>
      <c r="D1008" s="146">
        <v>5754.9400000000005</v>
      </c>
      <c r="E1008" s="147">
        <v>985</v>
      </c>
      <c r="F1008" s="146">
        <f t="shared" si="40"/>
        <v>15763.52</v>
      </c>
      <c r="G1008" s="117"/>
      <c r="H1008" s="147">
        <v>3007.9</v>
      </c>
      <c r="I1008" s="147">
        <v>0</v>
      </c>
      <c r="J1008" s="147">
        <v>12031.6</v>
      </c>
      <c r="K1008" s="147">
        <v>15590</v>
      </c>
      <c r="L1008" s="104">
        <f t="shared" si="39"/>
        <v>30629.5</v>
      </c>
    </row>
    <row r="1009" spans="1:12">
      <c r="A1009" s="103" t="s">
        <v>2754</v>
      </c>
      <c r="B1009" s="82" t="s">
        <v>1714</v>
      </c>
      <c r="C1009" s="146">
        <v>10939.66</v>
      </c>
      <c r="D1009" s="146">
        <v>7029</v>
      </c>
      <c r="E1009" s="147">
        <v>985</v>
      </c>
      <c r="F1009" s="146">
        <f t="shared" si="40"/>
        <v>18953.66</v>
      </c>
      <c r="G1009" s="117"/>
      <c r="H1009" s="147">
        <v>3646.6000000000004</v>
      </c>
      <c r="I1009" s="147">
        <v>0</v>
      </c>
      <c r="J1009" s="147">
        <v>14586.400000000001</v>
      </c>
      <c r="K1009" s="147">
        <v>15590</v>
      </c>
      <c r="L1009" s="104">
        <f t="shared" si="39"/>
        <v>33823</v>
      </c>
    </row>
    <row r="1010" spans="1:12">
      <c r="A1010" s="103" t="s">
        <v>2755</v>
      </c>
      <c r="B1010" s="82" t="s">
        <v>1716</v>
      </c>
      <c r="C1010" s="146">
        <v>10604.1</v>
      </c>
      <c r="D1010" s="146">
        <v>7066.22</v>
      </c>
      <c r="E1010" s="147">
        <v>985</v>
      </c>
      <c r="F1010" s="146">
        <f t="shared" si="40"/>
        <v>18655.32</v>
      </c>
      <c r="G1010" s="117"/>
      <c r="H1010" s="147">
        <v>3534.7000000000003</v>
      </c>
      <c r="I1010" s="147">
        <v>0</v>
      </c>
      <c r="J1010" s="147">
        <v>14138.800000000001</v>
      </c>
      <c r="K1010" s="147">
        <v>15590</v>
      </c>
      <c r="L1010" s="104">
        <f t="shared" si="39"/>
        <v>33263.5</v>
      </c>
    </row>
    <row r="1011" spans="1:12">
      <c r="A1011" s="103" t="s">
        <v>2756</v>
      </c>
      <c r="B1011" s="82" t="s">
        <v>1718</v>
      </c>
      <c r="C1011" s="146">
        <v>13993.83</v>
      </c>
      <c r="D1011" s="146">
        <v>8503.2200000000012</v>
      </c>
      <c r="E1011" s="147">
        <v>985</v>
      </c>
      <c r="F1011" s="146">
        <f t="shared" si="40"/>
        <v>23482.050000000003</v>
      </c>
      <c r="G1011" s="117"/>
      <c r="H1011" s="147">
        <v>4664.5999999999995</v>
      </c>
      <c r="I1011" s="147">
        <v>0</v>
      </c>
      <c r="J1011" s="147">
        <v>18658.399999999998</v>
      </c>
      <c r="K1011" s="147">
        <v>15590</v>
      </c>
      <c r="L1011" s="104">
        <f t="shared" si="39"/>
        <v>38913</v>
      </c>
    </row>
    <row r="1012" spans="1:12">
      <c r="A1012" s="103" t="s">
        <v>2757</v>
      </c>
      <c r="B1012" s="82" t="s">
        <v>1720</v>
      </c>
      <c r="C1012" s="146">
        <v>10604.1</v>
      </c>
      <c r="D1012" s="146">
        <v>7066.22</v>
      </c>
      <c r="E1012" s="147">
        <v>985</v>
      </c>
      <c r="F1012" s="146">
        <f t="shared" si="40"/>
        <v>18655.32</v>
      </c>
      <c r="G1012" s="117"/>
      <c r="H1012" s="147">
        <v>3534.7000000000003</v>
      </c>
      <c r="I1012" s="147">
        <v>0</v>
      </c>
      <c r="J1012" s="147">
        <v>14138.800000000001</v>
      </c>
      <c r="K1012" s="147">
        <v>15590</v>
      </c>
      <c r="L1012" s="104">
        <f t="shared" si="39"/>
        <v>33263.5</v>
      </c>
    </row>
    <row r="1013" spans="1:12">
      <c r="A1013" s="103" t="s">
        <v>2758</v>
      </c>
      <c r="B1013" s="82" t="s">
        <v>1722</v>
      </c>
      <c r="C1013" s="146">
        <v>10727</v>
      </c>
      <c r="D1013" s="146">
        <v>10057.880000000001</v>
      </c>
      <c r="E1013" s="147">
        <v>985</v>
      </c>
      <c r="F1013" s="146">
        <f t="shared" si="40"/>
        <v>21769.88</v>
      </c>
      <c r="G1013" s="117"/>
      <c r="H1013" s="147">
        <v>3575.7</v>
      </c>
      <c r="I1013" s="147">
        <v>0</v>
      </c>
      <c r="J1013" s="147">
        <v>14302.8</v>
      </c>
      <c r="K1013" s="147">
        <v>15590</v>
      </c>
      <c r="L1013" s="104">
        <f t="shared" si="39"/>
        <v>33468.5</v>
      </c>
    </row>
    <row r="1014" spans="1:12">
      <c r="A1014" s="103" t="s">
        <v>2759</v>
      </c>
      <c r="B1014" s="82" t="s">
        <v>1724</v>
      </c>
      <c r="C1014" s="146">
        <v>11019.8</v>
      </c>
      <c r="D1014" s="146">
        <v>7624.22</v>
      </c>
      <c r="E1014" s="147">
        <v>985</v>
      </c>
      <c r="F1014" s="146">
        <f t="shared" si="40"/>
        <v>19629.02</v>
      </c>
      <c r="G1014" s="117"/>
      <c r="H1014" s="147">
        <v>3673.2999999999997</v>
      </c>
      <c r="I1014" s="147">
        <v>0</v>
      </c>
      <c r="J1014" s="147">
        <v>14693.199999999999</v>
      </c>
      <c r="K1014" s="147">
        <v>15590</v>
      </c>
      <c r="L1014" s="104">
        <f t="shared" si="39"/>
        <v>33956.5</v>
      </c>
    </row>
    <row r="1015" spans="1:12">
      <c r="A1015" s="103" t="s">
        <v>2760</v>
      </c>
      <c r="B1015" s="82" t="s">
        <v>1726</v>
      </c>
      <c r="C1015" s="146">
        <v>10604.1</v>
      </c>
      <c r="D1015" s="146">
        <v>7066.22</v>
      </c>
      <c r="E1015" s="147">
        <v>985</v>
      </c>
      <c r="F1015" s="146">
        <f t="shared" si="40"/>
        <v>18655.32</v>
      </c>
      <c r="G1015" s="117"/>
      <c r="H1015" s="147">
        <v>3534.7000000000003</v>
      </c>
      <c r="I1015" s="147">
        <v>0</v>
      </c>
      <c r="J1015" s="147">
        <v>14138.800000000001</v>
      </c>
      <c r="K1015" s="147">
        <v>15590</v>
      </c>
      <c r="L1015" s="104">
        <f t="shared" si="39"/>
        <v>33263.5</v>
      </c>
    </row>
    <row r="1016" spans="1:12">
      <c r="A1016" s="103" t="s">
        <v>2761</v>
      </c>
      <c r="B1016" s="82" t="s">
        <v>1728</v>
      </c>
      <c r="C1016" s="146">
        <v>10604.1</v>
      </c>
      <c r="D1016" s="146">
        <v>7066.22</v>
      </c>
      <c r="E1016" s="147">
        <v>985</v>
      </c>
      <c r="F1016" s="146">
        <f t="shared" si="40"/>
        <v>18655.32</v>
      </c>
      <c r="G1016" s="117"/>
      <c r="H1016" s="147">
        <v>3534.7000000000003</v>
      </c>
      <c r="I1016" s="147">
        <v>0</v>
      </c>
      <c r="J1016" s="147">
        <v>14138.800000000001</v>
      </c>
      <c r="K1016" s="147">
        <v>15590</v>
      </c>
      <c r="L1016" s="104">
        <f t="shared" si="39"/>
        <v>33263.5</v>
      </c>
    </row>
    <row r="1017" spans="1:12">
      <c r="A1017" s="103" t="s">
        <v>2762</v>
      </c>
      <c r="B1017" s="82" t="s">
        <v>1730</v>
      </c>
      <c r="C1017" s="146">
        <v>10604.1</v>
      </c>
      <c r="D1017" s="146">
        <v>7066.22</v>
      </c>
      <c r="E1017" s="147">
        <v>985</v>
      </c>
      <c r="F1017" s="146">
        <f t="shared" si="40"/>
        <v>18655.32</v>
      </c>
      <c r="G1017" s="117"/>
      <c r="H1017" s="147">
        <v>3534.7000000000003</v>
      </c>
      <c r="I1017" s="147">
        <v>0</v>
      </c>
      <c r="J1017" s="147">
        <v>14138.800000000001</v>
      </c>
      <c r="K1017" s="147">
        <v>15590</v>
      </c>
      <c r="L1017" s="104">
        <f t="shared" si="39"/>
        <v>33263.5</v>
      </c>
    </row>
    <row r="1018" spans="1:12">
      <c r="A1018" s="103" t="s">
        <v>2763</v>
      </c>
      <c r="B1018" s="82" t="s">
        <v>1732</v>
      </c>
      <c r="C1018" s="146">
        <v>15637.4</v>
      </c>
      <c r="D1018" s="146">
        <v>13930.779999999999</v>
      </c>
      <c r="E1018" s="147">
        <v>985</v>
      </c>
      <c r="F1018" s="146">
        <f t="shared" si="40"/>
        <v>30553.18</v>
      </c>
      <c r="G1018" s="117"/>
      <c r="H1018" s="147">
        <v>5212.5</v>
      </c>
      <c r="I1018" s="147">
        <v>0</v>
      </c>
      <c r="J1018" s="147">
        <v>20850</v>
      </c>
      <c r="K1018" s="147">
        <v>15590</v>
      </c>
      <c r="L1018" s="104">
        <f t="shared" si="39"/>
        <v>41652.5</v>
      </c>
    </row>
    <row r="1019" spans="1:12">
      <c r="A1019" s="103" t="s">
        <v>2764</v>
      </c>
      <c r="B1019" s="82" t="s">
        <v>1734</v>
      </c>
      <c r="C1019" s="146">
        <v>10604.1</v>
      </c>
      <c r="D1019" s="146">
        <v>7066.22</v>
      </c>
      <c r="E1019" s="147">
        <v>985</v>
      </c>
      <c r="F1019" s="146">
        <f t="shared" si="40"/>
        <v>18655.32</v>
      </c>
      <c r="G1019" s="117"/>
      <c r="H1019" s="147">
        <v>3534.7000000000003</v>
      </c>
      <c r="I1019" s="147">
        <v>0</v>
      </c>
      <c r="J1019" s="147">
        <v>14138.800000000001</v>
      </c>
      <c r="K1019" s="147">
        <v>15590</v>
      </c>
      <c r="L1019" s="104">
        <f t="shared" si="39"/>
        <v>33263.5</v>
      </c>
    </row>
    <row r="1020" spans="1:12">
      <c r="A1020" s="103" t="s">
        <v>2765</v>
      </c>
      <c r="B1020" s="82" t="s">
        <v>1736</v>
      </c>
      <c r="C1020" s="146">
        <v>10604.1</v>
      </c>
      <c r="D1020" s="146">
        <v>7066.22</v>
      </c>
      <c r="E1020" s="147">
        <v>985</v>
      </c>
      <c r="F1020" s="146">
        <f t="shared" si="40"/>
        <v>18655.32</v>
      </c>
      <c r="G1020" s="117"/>
      <c r="H1020" s="147">
        <v>3534.7000000000003</v>
      </c>
      <c r="I1020" s="147">
        <v>0</v>
      </c>
      <c r="J1020" s="147">
        <v>14138.800000000001</v>
      </c>
      <c r="K1020" s="147">
        <v>15590</v>
      </c>
      <c r="L1020" s="104">
        <f t="shared" si="39"/>
        <v>33263.5</v>
      </c>
    </row>
    <row r="1021" spans="1:12">
      <c r="A1021" s="103" t="s">
        <v>2766</v>
      </c>
      <c r="B1021" s="82" t="s">
        <v>1738</v>
      </c>
      <c r="C1021" s="146">
        <v>10604.1</v>
      </c>
      <c r="D1021" s="146">
        <v>7066.22</v>
      </c>
      <c r="E1021" s="147">
        <v>985</v>
      </c>
      <c r="F1021" s="146">
        <f t="shared" si="40"/>
        <v>18655.32</v>
      </c>
      <c r="G1021" s="117"/>
      <c r="H1021" s="147">
        <v>3534.7000000000003</v>
      </c>
      <c r="I1021" s="147">
        <v>0</v>
      </c>
      <c r="J1021" s="147">
        <v>14138.800000000001</v>
      </c>
      <c r="K1021" s="147">
        <v>15590</v>
      </c>
      <c r="L1021" s="104">
        <f t="shared" si="39"/>
        <v>33263.5</v>
      </c>
    </row>
    <row r="1022" spans="1:12">
      <c r="A1022" s="103" t="s">
        <v>2767</v>
      </c>
      <c r="B1022" s="82" t="s">
        <v>1740</v>
      </c>
      <c r="C1022" s="146">
        <v>10604.1</v>
      </c>
      <c r="D1022" s="146">
        <v>7066.22</v>
      </c>
      <c r="E1022" s="147">
        <v>985</v>
      </c>
      <c r="F1022" s="146">
        <f t="shared" si="40"/>
        <v>18655.32</v>
      </c>
      <c r="G1022" s="117"/>
      <c r="H1022" s="147">
        <v>3534.7000000000003</v>
      </c>
      <c r="I1022" s="147">
        <v>0</v>
      </c>
      <c r="J1022" s="147">
        <v>14138.800000000001</v>
      </c>
      <c r="K1022" s="147">
        <v>15590</v>
      </c>
      <c r="L1022" s="104">
        <f t="shared" si="39"/>
        <v>33263.5</v>
      </c>
    </row>
    <row r="1023" spans="1:12">
      <c r="A1023" s="103" t="s">
        <v>2768</v>
      </c>
      <c r="B1023" s="82" t="s">
        <v>1742</v>
      </c>
      <c r="C1023" s="146">
        <v>18952.310000000001</v>
      </c>
      <c r="D1023" s="146">
        <v>19416.11</v>
      </c>
      <c r="E1023" s="147">
        <v>985</v>
      </c>
      <c r="F1023" s="146">
        <f t="shared" si="40"/>
        <v>39353.42</v>
      </c>
      <c r="G1023" s="117"/>
      <c r="H1023" s="147">
        <v>6317.4</v>
      </c>
      <c r="I1023" s="147">
        <v>0</v>
      </c>
      <c r="J1023" s="147">
        <v>25269.599999999999</v>
      </c>
      <c r="K1023" s="147">
        <v>15590</v>
      </c>
      <c r="L1023" s="104">
        <f t="shared" si="39"/>
        <v>47177</v>
      </c>
    </row>
    <row r="1024" spans="1:12">
      <c r="A1024" s="103" t="s">
        <v>2769</v>
      </c>
      <c r="B1024" s="82" t="s">
        <v>1744</v>
      </c>
      <c r="C1024" s="146">
        <v>17431.64</v>
      </c>
      <c r="D1024" s="146">
        <v>18208.55</v>
      </c>
      <c r="E1024" s="147">
        <v>985</v>
      </c>
      <c r="F1024" s="146">
        <f t="shared" si="40"/>
        <v>36625.19</v>
      </c>
      <c r="G1024" s="117"/>
      <c r="H1024" s="147">
        <v>5810.5</v>
      </c>
      <c r="I1024" s="147">
        <v>0</v>
      </c>
      <c r="J1024" s="147">
        <v>23242</v>
      </c>
      <c r="K1024" s="147">
        <v>15590</v>
      </c>
      <c r="L1024" s="104">
        <f t="shared" si="39"/>
        <v>44642.5</v>
      </c>
    </row>
    <row r="1025" spans="1:12">
      <c r="A1025" s="103" t="s">
        <v>2770</v>
      </c>
      <c r="B1025" s="82" t="s">
        <v>1746</v>
      </c>
      <c r="C1025" s="146">
        <v>16766.95</v>
      </c>
      <c r="D1025" s="146">
        <v>15961.2</v>
      </c>
      <c r="E1025" s="147">
        <v>985</v>
      </c>
      <c r="F1025" s="146">
        <f t="shared" si="40"/>
        <v>33713.15</v>
      </c>
      <c r="G1025" s="117"/>
      <c r="H1025" s="147">
        <v>5589</v>
      </c>
      <c r="I1025" s="147">
        <v>0</v>
      </c>
      <c r="J1025" s="147">
        <v>22356</v>
      </c>
      <c r="K1025" s="147">
        <v>15590</v>
      </c>
      <c r="L1025" s="104">
        <f t="shared" si="39"/>
        <v>43535</v>
      </c>
    </row>
    <row r="1026" spans="1:12">
      <c r="A1026" s="103" t="s">
        <v>2771</v>
      </c>
      <c r="B1026" s="82" t="s">
        <v>1748</v>
      </c>
      <c r="C1026" s="146">
        <v>11019.8</v>
      </c>
      <c r="D1026" s="146">
        <v>7624.22</v>
      </c>
      <c r="E1026" s="147">
        <v>985</v>
      </c>
      <c r="F1026" s="146">
        <f t="shared" si="40"/>
        <v>19629.02</v>
      </c>
      <c r="G1026" s="117"/>
      <c r="H1026" s="147">
        <v>3673.2999999999997</v>
      </c>
      <c r="I1026" s="147">
        <v>0</v>
      </c>
      <c r="J1026" s="147">
        <v>14693.199999999999</v>
      </c>
      <c r="K1026" s="147">
        <v>15590</v>
      </c>
      <c r="L1026" s="104">
        <f t="shared" si="39"/>
        <v>33956.5</v>
      </c>
    </row>
    <row r="1027" spans="1:12">
      <c r="A1027" s="103" t="s">
        <v>2772</v>
      </c>
      <c r="B1027" s="82" t="s">
        <v>1750</v>
      </c>
      <c r="C1027" s="146">
        <v>10893.71</v>
      </c>
      <c r="D1027" s="146">
        <v>6824.88</v>
      </c>
      <c r="E1027" s="147">
        <v>985</v>
      </c>
      <c r="F1027" s="146">
        <f t="shared" si="40"/>
        <v>18703.59</v>
      </c>
      <c r="G1027" s="117"/>
      <c r="H1027" s="147">
        <v>3631.2</v>
      </c>
      <c r="I1027" s="147">
        <v>0</v>
      </c>
      <c r="J1027" s="147">
        <v>14524.8</v>
      </c>
      <c r="K1027" s="147">
        <v>15590</v>
      </c>
      <c r="L1027" s="104">
        <f t="shared" si="39"/>
        <v>33746</v>
      </c>
    </row>
    <row r="1028" spans="1:12">
      <c r="A1028" s="103" t="s">
        <v>2773</v>
      </c>
      <c r="B1028" s="82" t="s">
        <v>1752</v>
      </c>
      <c r="C1028" s="146">
        <v>17882.61</v>
      </c>
      <c r="D1028" s="146">
        <v>16871.68</v>
      </c>
      <c r="E1028" s="147">
        <v>985</v>
      </c>
      <c r="F1028" s="146">
        <f t="shared" si="40"/>
        <v>35739.29</v>
      </c>
      <c r="G1028" s="117"/>
      <c r="H1028" s="147">
        <v>5960.9000000000005</v>
      </c>
      <c r="I1028" s="147">
        <v>0</v>
      </c>
      <c r="J1028" s="147">
        <v>23843.600000000002</v>
      </c>
      <c r="K1028" s="147">
        <v>15590</v>
      </c>
      <c r="L1028" s="104">
        <f t="shared" si="39"/>
        <v>45394.5</v>
      </c>
    </row>
    <row r="1029" spans="1:12">
      <c r="A1029" s="103" t="s">
        <v>2774</v>
      </c>
      <c r="B1029" s="82" t="s">
        <v>1754</v>
      </c>
      <c r="C1029" s="146">
        <v>13323.79</v>
      </c>
      <c r="D1029" s="146">
        <v>8748.2800000000007</v>
      </c>
      <c r="E1029" s="147">
        <v>985</v>
      </c>
      <c r="F1029" s="146">
        <f t="shared" si="40"/>
        <v>23057.07</v>
      </c>
      <c r="G1029" s="117"/>
      <c r="H1029" s="147">
        <v>4441.3</v>
      </c>
      <c r="I1029" s="147">
        <v>0</v>
      </c>
      <c r="J1029" s="147">
        <v>17765.2</v>
      </c>
      <c r="K1029" s="147">
        <v>15590</v>
      </c>
      <c r="L1029" s="104">
        <f t="shared" si="39"/>
        <v>37796.5</v>
      </c>
    </row>
    <row r="1030" spans="1:12">
      <c r="A1030" s="103" t="s">
        <v>2775</v>
      </c>
      <c r="B1030" s="82" t="s">
        <v>1756</v>
      </c>
      <c r="C1030" s="146">
        <v>18336.78</v>
      </c>
      <c r="D1030" s="146">
        <v>18302.57</v>
      </c>
      <c r="E1030" s="147">
        <v>985</v>
      </c>
      <c r="F1030" s="146">
        <f t="shared" si="40"/>
        <v>37624.35</v>
      </c>
      <c r="G1030" s="117"/>
      <c r="H1030" s="147">
        <v>6112.3</v>
      </c>
      <c r="I1030" s="147">
        <v>0</v>
      </c>
      <c r="J1030" s="147">
        <v>24449.200000000001</v>
      </c>
      <c r="K1030" s="147">
        <v>15590</v>
      </c>
      <c r="L1030" s="104">
        <f t="shared" si="39"/>
        <v>46151.5</v>
      </c>
    </row>
    <row r="1031" spans="1:12">
      <c r="A1031" s="103" t="s">
        <v>2776</v>
      </c>
      <c r="B1031" s="82" t="s">
        <v>1758</v>
      </c>
      <c r="C1031" s="146">
        <v>18336.78</v>
      </c>
      <c r="D1031" s="146">
        <v>18302.57</v>
      </c>
      <c r="E1031" s="147">
        <v>985</v>
      </c>
      <c r="F1031" s="146">
        <f t="shared" si="40"/>
        <v>37624.35</v>
      </c>
      <c r="G1031" s="117"/>
      <c r="H1031" s="147">
        <v>6112.3</v>
      </c>
      <c r="I1031" s="147">
        <v>0</v>
      </c>
      <c r="J1031" s="147">
        <v>24449.200000000001</v>
      </c>
      <c r="K1031" s="147">
        <v>15590</v>
      </c>
      <c r="L1031" s="104">
        <f t="shared" si="39"/>
        <v>46151.5</v>
      </c>
    </row>
    <row r="1032" spans="1:12">
      <c r="A1032" s="103" t="s">
        <v>2777</v>
      </c>
      <c r="B1032" s="82" t="s">
        <v>1760</v>
      </c>
      <c r="C1032" s="146">
        <v>17720.18</v>
      </c>
      <c r="D1032" s="146">
        <v>18733.230000000003</v>
      </c>
      <c r="E1032" s="147">
        <v>985</v>
      </c>
      <c r="F1032" s="146">
        <f t="shared" si="40"/>
        <v>37438.410000000003</v>
      </c>
      <c r="G1032" s="117"/>
      <c r="H1032" s="147">
        <v>5906.7</v>
      </c>
      <c r="I1032" s="147">
        <v>0</v>
      </c>
      <c r="J1032" s="147">
        <v>23626.799999999999</v>
      </c>
      <c r="K1032" s="147">
        <v>15590</v>
      </c>
      <c r="L1032" s="104">
        <f t="shared" si="39"/>
        <v>45123.5</v>
      </c>
    </row>
    <row r="1033" spans="1:12">
      <c r="A1033" s="103" t="s">
        <v>2778</v>
      </c>
      <c r="B1033" s="82" t="s">
        <v>1762</v>
      </c>
      <c r="C1033" s="146">
        <v>12886.72</v>
      </c>
      <c r="D1033" s="146">
        <v>12287.21</v>
      </c>
      <c r="E1033" s="147">
        <v>985</v>
      </c>
      <c r="F1033" s="146">
        <f t="shared" si="40"/>
        <v>26158.93</v>
      </c>
      <c r="G1033" s="117"/>
      <c r="H1033" s="147">
        <v>4295.6000000000004</v>
      </c>
      <c r="I1033" s="147">
        <v>0</v>
      </c>
      <c r="J1033" s="147">
        <v>17182.400000000001</v>
      </c>
      <c r="K1033" s="147">
        <v>15590</v>
      </c>
      <c r="L1033" s="104">
        <f t="shared" si="39"/>
        <v>37068</v>
      </c>
    </row>
    <row r="1034" spans="1:12">
      <c r="A1034" s="103" t="s">
        <v>2779</v>
      </c>
      <c r="B1034" s="82" t="s">
        <v>1764</v>
      </c>
      <c r="C1034" s="146">
        <v>11662.06</v>
      </c>
      <c r="D1034" s="146">
        <v>11954.58</v>
      </c>
      <c r="E1034" s="147">
        <v>985</v>
      </c>
      <c r="F1034" s="146">
        <f t="shared" si="40"/>
        <v>24601.64</v>
      </c>
      <c r="G1034" s="117"/>
      <c r="H1034" s="147">
        <v>3887.4</v>
      </c>
      <c r="I1034" s="147">
        <v>0</v>
      </c>
      <c r="J1034" s="147">
        <v>15549.6</v>
      </c>
      <c r="K1034" s="147">
        <v>15590</v>
      </c>
      <c r="L1034" s="104">
        <f t="shared" si="39"/>
        <v>35027</v>
      </c>
    </row>
    <row r="1035" spans="1:12">
      <c r="A1035" s="103" t="s">
        <v>2780</v>
      </c>
      <c r="B1035" s="82" t="s">
        <v>1766</v>
      </c>
      <c r="C1035" s="146">
        <v>10240.77</v>
      </c>
      <c r="D1035" s="146">
        <v>10289.790000000001</v>
      </c>
      <c r="E1035" s="147">
        <v>985</v>
      </c>
      <c r="F1035" s="146">
        <f t="shared" si="40"/>
        <v>21515.56</v>
      </c>
      <c r="G1035" s="117"/>
      <c r="H1035" s="147">
        <v>3413.6000000000004</v>
      </c>
      <c r="I1035" s="147">
        <v>0</v>
      </c>
      <c r="J1035" s="147">
        <v>13654.400000000001</v>
      </c>
      <c r="K1035" s="147">
        <v>15590</v>
      </c>
      <c r="L1035" s="104">
        <f t="shared" si="39"/>
        <v>32658</v>
      </c>
    </row>
    <row r="1036" spans="1:12">
      <c r="A1036" s="103" t="s">
        <v>2781</v>
      </c>
      <c r="B1036" s="82" t="s">
        <v>1768</v>
      </c>
      <c r="C1036" s="146">
        <v>13993.83</v>
      </c>
      <c r="D1036" s="146">
        <v>8503.2200000000012</v>
      </c>
      <c r="E1036" s="147">
        <v>985</v>
      </c>
      <c r="F1036" s="146">
        <f t="shared" si="40"/>
        <v>23482.050000000003</v>
      </c>
      <c r="G1036" s="117"/>
      <c r="H1036" s="147">
        <v>4664.5999999999995</v>
      </c>
      <c r="I1036" s="147">
        <v>0</v>
      </c>
      <c r="J1036" s="147">
        <v>18658.399999999998</v>
      </c>
      <c r="K1036" s="147">
        <v>15590</v>
      </c>
      <c r="L1036" s="104">
        <f t="shared" si="39"/>
        <v>38913</v>
      </c>
    </row>
    <row r="1037" spans="1:12">
      <c r="A1037" s="103" t="s">
        <v>2782</v>
      </c>
      <c r="B1037" s="82" t="s">
        <v>1770</v>
      </c>
      <c r="C1037" s="146">
        <v>10604.1</v>
      </c>
      <c r="D1037" s="146">
        <v>7066.22</v>
      </c>
      <c r="E1037" s="147">
        <v>985</v>
      </c>
      <c r="F1037" s="146">
        <f t="shared" si="40"/>
        <v>18655.32</v>
      </c>
      <c r="G1037" s="117"/>
      <c r="H1037" s="147">
        <v>3534.7000000000003</v>
      </c>
      <c r="I1037" s="147">
        <v>0</v>
      </c>
      <c r="J1037" s="147">
        <v>14138.800000000001</v>
      </c>
      <c r="K1037" s="147">
        <v>15590</v>
      </c>
      <c r="L1037" s="104">
        <f t="shared" si="39"/>
        <v>33263.5</v>
      </c>
    </row>
    <row r="1038" spans="1:12">
      <c r="A1038" s="103" t="s">
        <v>2783</v>
      </c>
      <c r="B1038" s="82" t="s">
        <v>1772</v>
      </c>
      <c r="C1038" s="146">
        <v>10727</v>
      </c>
      <c r="D1038" s="146">
        <v>10057.880000000001</v>
      </c>
      <c r="E1038" s="147">
        <v>985</v>
      </c>
      <c r="F1038" s="146">
        <f t="shared" si="40"/>
        <v>21769.88</v>
      </c>
      <c r="G1038" s="117"/>
      <c r="H1038" s="147">
        <v>3575.7</v>
      </c>
      <c r="I1038" s="147">
        <v>0</v>
      </c>
      <c r="J1038" s="147">
        <v>14302.8</v>
      </c>
      <c r="K1038" s="147">
        <v>15590</v>
      </c>
      <c r="L1038" s="104">
        <f t="shared" si="39"/>
        <v>33468.5</v>
      </c>
    </row>
    <row r="1039" spans="1:12">
      <c r="A1039" s="103" t="s">
        <v>2784</v>
      </c>
      <c r="B1039" s="82" t="s">
        <v>1774</v>
      </c>
      <c r="C1039" s="146">
        <v>10604.1</v>
      </c>
      <c r="D1039" s="146">
        <v>7066.22</v>
      </c>
      <c r="E1039" s="147">
        <v>985</v>
      </c>
      <c r="F1039" s="146">
        <f t="shared" si="40"/>
        <v>18655.32</v>
      </c>
      <c r="G1039" s="117"/>
      <c r="H1039" s="147">
        <v>3534.7000000000003</v>
      </c>
      <c r="I1039" s="147">
        <v>0</v>
      </c>
      <c r="J1039" s="147">
        <v>14138.800000000001</v>
      </c>
      <c r="K1039" s="147">
        <v>15590</v>
      </c>
      <c r="L1039" s="104">
        <f t="shared" si="39"/>
        <v>33263.5</v>
      </c>
    </row>
    <row r="1040" spans="1:12">
      <c r="A1040" s="103" t="s">
        <v>2785</v>
      </c>
      <c r="B1040" s="82" t="s">
        <v>1776</v>
      </c>
      <c r="C1040" s="146">
        <v>10604.1</v>
      </c>
      <c r="D1040" s="146">
        <v>7066.22</v>
      </c>
      <c r="E1040" s="147">
        <v>985</v>
      </c>
      <c r="F1040" s="146">
        <f t="shared" si="40"/>
        <v>18655.32</v>
      </c>
      <c r="G1040" s="117"/>
      <c r="H1040" s="147">
        <v>3534.7000000000003</v>
      </c>
      <c r="I1040" s="147">
        <v>0</v>
      </c>
      <c r="J1040" s="147">
        <v>14138.800000000001</v>
      </c>
      <c r="K1040" s="147">
        <v>15590</v>
      </c>
      <c r="L1040" s="104">
        <f t="shared" si="39"/>
        <v>33263.5</v>
      </c>
    </row>
    <row r="1041" spans="1:12">
      <c r="A1041" s="103" t="s">
        <v>2786</v>
      </c>
      <c r="B1041" s="82" t="s">
        <v>1778</v>
      </c>
      <c r="C1041" s="146">
        <v>12383.39</v>
      </c>
      <c r="D1041" s="146">
        <v>7446.3099999999995</v>
      </c>
      <c r="E1041" s="147">
        <v>985</v>
      </c>
      <c r="F1041" s="146">
        <f t="shared" si="40"/>
        <v>20814.699999999997</v>
      </c>
      <c r="G1041" s="117"/>
      <c r="H1041" s="147">
        <v>4127.7999999999993</v>
      </c>
      <c r="I1041" s="147">
        <v>0</v>
      </c>
      <c r="J1041" s="147">
        <v>16511.199999999997</v>
      </c>
      <c r="K1041" s="147">
        <v>15590</v>
      </c>
      <c r="L1041" s="104">
        <f t="shared" si="39"/>
        <v>36229</v>
      </c>
    </row>
    <row r="1042" spans="1:12">
      <c r="A1042" s="103" t="s">
        <v>2787</v>
      </c>
      <c r="B1042" s="82" t="s">
        <v>1780</v>
      </c>
      <c r="C1042" s="146">
        <v>11019.8</v>
      </c>
      <c r="D1042" s="146">
        <v>7624.22</v>
      </c>
      <c r="E1042" s="147">
        <v>985</v>
      </c>
      <c r="F1042" s="146">
        <f t="shared" si="40"/>
        <v>19629.02</v>
      </c>
      <c r="G1042" s="117"/>
      <c r="H1042" s="147">
        <v>3673.2999999999997</v>
      </c>
      <c r="I1042" s="147">
        <v>0</v>
      </c>
      <c r="J1042" s="147">
        <v>14693.199999999999</v>
      </c>
      <c r="K1042" s="147">
        <v>15590</v>
      </c>
      <c r="L1042" s="104">
        <f t="shared" si="39"/>
        <v>33956.5</v>
      </c>
    </row>
    <row r="1043" spans="1:12">
      <c r="A1043" s="103" t="s">
        <v>2788</v>
      </c>
      <c r="B1043" s="82" t="s">
        <v>1782</v>
      </c>
      <c r="C1043" s="146">
        <v>10604.1</v>
      </c>
      <c r="D1043" s="146">
        <v>7066.22</v>
      </c>
      <c r="E1043" s="147">
        <v>985</v>
      </c>
      <c r="F1043" s="146">
        <f t="shared" si="40"/>
        <v>18655.32</v>
      </c>
      <c r="G1043" s="117"/>
      <c r="H1043" s="147">
        <v>3534.7000000000003</v>
      </c>
      <c r="I1043" s="147">
        <v>0</v>
      </c>
      <c r="J1043" s="147">
        <v>14138.800000000001</v>
      </c>
      <c r="K1043" s="147">
        <v>15590</v>
      </c>
      <c r="L1043" s="104">
        <f t="shared" si="39"/>
        <v>33263.5</v>
      </c>
    </row>
    <row r="1044" spans="1:12">
      <c r="A1044" s="103" t="s">
        <v>2789</v>
      </c>
      <c r="B1044" s="82" t="s">
        <v>1784</v>
      </c>
      <c r="C1044" s="146">
        <v>9023.58</v>
      </c>
      <c r="D1044" s="146">
        <v>5754.9400000000005</v>
      </c>
      <c r="E1044" s="147">
        <v>985</v>
      </c>
      <c r="F1044" s="146">
        <f t="shared" si="40"/>
        <v>15763.52</v>
      </c>
      <c r="G1044" s="117"/>
      <c r="H1044" s="147">
        <v>3007.9</v>
      </c>
      <c r="I1044" s="147">
        <v>0</v>
      </c>
      <c r="J1044" s="147">
        <v>12031.6</v>
      </c>
      <c r="K1044" s="147">
        <v>15590</v>
      </c>
      <c r="L1044" s="104">
        <f t="shared" si="39"/>
        <v>30629.5</v>
      </c>
    </row>
    <row r="1045" spans="1:12">
      <c r="A1045" s="103" t="s">
        <v>2790</v>
      </c>
      <c r="B1045" s="82" t="s">
        <v>1786</v>
      </c>
      <c r="C1045" s="146">
        <v>8537.36</v>
      </c>
      <c r="D1045" s="146">
        <v>5310.73</v>
      </c>
      <c r="E1045" s="147">
        <v>985</v>
      </c>
      <c r="F1045" s="146">
        <f t="shared" si="40"/>
        <v>14833.09</v>
      </c>
      <c r="G1045" s="117"/>
      <c r="H1045" s="147">
        <v>2845.7999999999997</v>
      </c>
      <c r="I1045" s="147">
        <v>0</v>
      </c>
      <c r="J1045" s="147">
        <v>11383.199999999999</v>
      </c>
      <c r="K1045" s="147">
        <v>15590</v>
      </c>
      <c r="L1045" s="104">
        <f t="shared" si="39"/>
        <v>29819</v>
      </c>
    </row>
    <row r="1046" spans="1:12">
      <c r="A1046" s="103" t="s">
        <v>2791</v>
      </c>
      <c r="B1046" s="82" t="s">
        <v>1788</v>
      </c>
      <c r="C1046" s="146">
        <v>8494.61</v>
      </c>
      <c r="D1046" s="146">
        <v>5206.3500000000004</v>
      </c>
      <c r="E1046" s="147">
        <v>985</v>
      </c>
      <c r="F1046" s="146">
        <f t="shared" si="40"/>
        <v>14685.960000000001</v>
      </c>
      <c r="G1046" s="117"/>
      <c r="H1046" s="147">
        <v>2831.5</v>
      </c>
      <c r="I1046" s="147">
        <v>0</v>
      </c>
      <c r="J1046" s="147">
        <v>11326</v>
      </c>
      <c r="K1046" s="147">
        <v>15590</v>
      </c>
      <c r="L1046" s="104">
        <f t="shared" si="39"/>
        <v>29747.5</v>
      </c>
    </row>
    <row r="1047" spans="1:12">
      <c r="A1047" s="103" t="s">
        <v>2792</v>
      </c>
      <c r="B1047" s="82" t="s">
        <v>1790</v>
      </c>
      <c r="C1047" s="146">
        <v>14943</v>
      </c>
      <c r="D1047" s="146">
        <v>10986</v>
      </c>
      <c r="E1047" s="147">
        <v>985</v>
      </c>
      <c r="F1047" s="146">
        <f t="shared" si="40"/>
        <v>26914</v>
      </c>
      <c r="G1047" s="117"/>
      <c r="H1047" s="147">
        <v>4981</v>
      </c>
      <c r="I1047" s="147">
        <v>0</v>
      </c>
      <c r="J1047" s="147">
        <v>19924</v>
      </c>
      <c r="K1047" s="147">
        <v>15590</v>
      </c>
      <c r="L1047" s="104">
        <f t="shared" si="39"/>
        <v>40495</v>
      </c>
    </row>
    <row r="1048" spans="1:12">
      <c r="A1048" s="103" t="s">
        <v>2793</v>
      </c>
      <c r="B1048" s="82" t="s">
        <v>1792</v>
      </c>
      <c r="C1048" s="146">
        <v>11019.8</v>
      </c>
      <c r="D1048" s="146">
        <v>7624.22</v>
      </c>
      <c r="E1048" s="147">
        <v>985</v>
      </c>
      <c r="F1048" s="146">
        <f t="shared" si="40"/>
        <v>19629.02</v>
      </c>
      <c r="G1048" s="117"/>
      <c r="H1048" s="147">
        <v>3673.2999999999997</v>
      </c>
      <c r="I1048" s="147">
        <v>0</v>
      </c>
      <c r="J1048" s="147">
        <v>14693.199999999999</v>
      </c>
      <c r="K1048" s="147">
        <v>15590</v>
      </c>
      <c r="L1048" s="104">
        <f t="shared" si="39"/>
        <v>33956.5</v>
      </c>
    </row>
    <row r="1049" spans="1:12">
      <c r="A1049" s="103" t="s">
        <v>2794</v>
      </c>
      <c r="B1049" s="82" t="s">
        <v>1794</v>
      </c>
      <c r="C1049" s="146">
        <v>8559.7999999999993</v>
      </c>
      <c r="D1049" s="146">
        <v>5287.22</v>
      </c>
      <c r="E1049" s="147">
        <v>985</v>
      </c>
      <c r="F1049" s="146">
        <f t="shared" si="40"/>
        <v>14832.02</v>
      </c>
      <c r="G1049" s="117"/>
      <c r="H1049" s="147">
        <v>2853.2999999999997</v>
      </c>
      <c r="I1049" s="147">
        <v>0</v>
      </c>
      <c r="J1049" s="147">
        <v>11413.199999999999</v>
      </c>
      <c r="K1049" s="147">
        <v>15590</v>
      </c>
      <c r="L1049" s="104">
        <f t="shared" si="39"/>
        <v>29856.5</v>
      </c>
    </row>
    <row r="1050" spans="1:12">
      <c r="A1050" s="103" t="s">
        <v>2795</v>
      </c>
      <c r="B1050" s="82" t="s">
        <v>1796</v>
      </c>
      <c r="C1050" s="146">
        <v>9377.2999999999993</v>
      </c>
      <c r="D1050" s="146">
        <v>6134.68</v>
      </c>
      <c r="E1050" s="147">
        <v>985</v>
      </c>
      <c r="F1050" s="146">
        <f t="shared" si="40"/>
        <v>16496.98</v>
      </c>
      <c r="G1050" s="117"/>
      <c r="H1050" s="147">
        <v>3125.7999999999997</v>
      </c>
      <c r="I1050" s="147">
        <v>0</v>
      </c>
      <c r="J1050" s="147">
        <v>12503.199999999999</v>
      </c>
      <c r="K1050" s="147">
        <v>15590</v>
      </c>
      <c r="L1050" s="104">
        <f t="shared" si="39"/>
        <v>31219</v>
      </c>
    </row>
    <row r="1051" spans="1:12">
      <c r="A1051" s="103" t="s">
        <v>2796</v>
      </c>
      <c r="B1051" s="82" t="s">
        <v>1798</v>
      </c>
      <c r="C1051" s="146">
        <v>10082.61</v>
      </c>
      <c r="D1051" s="146">
        <v>6608.47</v>
      </c>
      <c r="E1051" s="147">
        <v>985</v>
      </c>
      <c r="F1051" s="146">
        <f t="shared" si="40"/>
        <v>17676.080000000002</v>
      </c>
      <c r="G1051" s="117"/>
      <c r="H1051" s="147">
        <v>3360.8999999999996</v>
      </c>
      <c r="I1051" s="147">
        <v>0</v>
      </c>
      <c r="J1051" s="147">
        <v>13443.599999999999</v>
      </c>
      <c r="K1051" s="147">
        <v>15590</v>
      </c>
      <c r="L1051" s="104">
        <f t="shared" si="39"/>
        <v>32394.5</v>
      </c>
    </row>
    <row r="1052" spans="1:12">
      <c r="A1052" s="103" t="s">
        <v>2797</v>
      </c>
      <c r="B1052" s="82" t="s">
        <v>1800</v>
      </c>
      <c r="C1052" s="146">
        <v>10376.49</v>
      </c>
      <c r="D1052" s="146">
        <v>6806.88</v>
      </c>
      <c r="E1052" s="147">
        <v>985</v>
      </c>
      <c r="F1052" s="146">
        <f t="shared" si="40"/>
        <v>18168.37</v>
      </c>
      <c r="G1052" s="117"/>
      <c r="H1052" s="147">
        <v>3458.8</v>
      </c>
      <c r="I1052" s="147">
        <v>0</v>
      </c>
      <c r="J1052" s="147">
        <v>13835.2</v>
      </c>
      <c r="K1052" s="147">
        <v>15590</v>
      </c>
      <c r="L1052" s="104">
        <f t="shared" si="39"/>
        <v>32884</v>
      </c>
    </row>
    <row r="1053" spans="1:12">
      <c r="A1053" s="103" t="s">
        <v>2798</v>
      </c>
      <c r="B1053" s="82" t="s">
        <v>1802</v>
      </c>
      <c r="C1053" s="146">
        <v>10376.49</v>
      </c>
      <c r="D1053" s="146">
        <v>6806.88</v>
      </c>
      <c r="E1053" s="147">
        <v>985</v>
      </c>
      <c r="F1053" s="146">
        <f t="shared" si="40"/>
        <v>18168.37</v>
      </c>
      <c r="G1053" s="117"/>
      <c r="H1053" s="147">
        <v>3458.8</v>
      </c>
      <c r="I1053" s="147">
        <v>0</v>
      </c>
      <c r="J1053" s="147">
        <v>13835.2</v>
      </c>
      <c r="K1053" s="147">
        <v>15590</v>
      </c>
      <c r="L1053" s="104">
        <f t="shared" si="39"/>
        <v>32884</v>
      </c>
    </row>
    <row r="1054" spans="1:12">
      <c r="A1054" s="103" t="s">
        <v>2799</v>
      </c>
      <c r="B1054" s="82" t="s">
        <v>1804</v>
      </c>
      <c r="C1054" s="146">
        <v>10082.61</v>
      </c>
      <c r="D1054" s="146">
        <v>6608.47</v>
      </c>
      <c r="E1054" s="147">
        <v>985</v>
      </c>
      <c r="F1054" s="146">
        <f t="shared" si="40"/>
        <v>17676.080000000002</v>
      </c>
      <c r="G1054" s="117"/>
      <c r="H1054" s="147">
        <v>3360.8999999999996</v>
      </c>
      <c r="I1054" s="147">
        <v>0</v>
      </c>
      <c r="J1054" s="147">
        <v>13443.599999999999</v>
      </c>
      <c r="K1054" s="147">
        <v>15590</v>
      </c>
      <c r="L1054" s="104">
        <f t="shared" si="39"/>
        <v>32394.5</v>
      </c>
    </row>
    <row r="1055" spans="1:12">
      <c r="A1055" s="103" t="s">
        <v>2800</v>
      </c>
      <c r="B1055" s="82" t="s">
        <v>1806</v>
      </c>
      <c r="C1055" s="146">
        <v>8559.7999999999993</v>
      </c>
      <c r="D1055" s="146">
        <v>5287.22</v>
      </c>
      <c r="E1055" s="147">
        <v>985</v>
      </c>
      <c r="F1055" s="146">
        <f t="shared" si="40"/>
        <v>14832.02</v>
      </c>
      <c r="G1055" s="117"/>
      <c r="H1055" s="147">
        <v>2853.2999999999997</v>
      </c>
      <c r="I1055" s="147">
        <v>0</v>
      </c>
      <c r="J1055" s="147">
        <v>11413.199999999999</v>
      </c>
      <c r="K1055" s="147">
        <v>15590</v>
      </c>
      <c r="L1055" s="104">
        <f t="shared" ref="L1055:L1118" si="41">SUM(H1055:K1055)</f>
        <v>29856.5</v>
      </c>
    </row>
    <row r="1056" spans="1:12">
      <c r="A1056" s="103" t="s">
        <v>2801</v>
      </c>
      <c r="B1056" s="82" t="s">
        <v>1808</v>
      </c>
      <c r="C1056" s="146">
        <v>10376.49</v>
      </c>
      <c r="D1056" s="146">
        <v>6806.88</v>
      </c>
      <c r="E1056" s="147">
        <v>985</v>
      </c>
      <c r="F1056" s="146">
        <f t="shared" ref="F1056:F1119" si="42">SUM(C1056:E1056)</f>
        <v>18168.37</v>
      </c>
      <c r="G1056" s="117"/>
      <c r="H1056" s="147">
        <v>3458.8</v>
      </c>
      <c r="I1056" s="147">
        <v>0</v>
      </c>
      <c r="J1056" s="147">
        <v>13835.2</v>
      </c>
      <c r="K1056" s="147">
        <v>15590</v>
      </c>
      <c r="L1056" s="104">
        <f t="shared" si="41"/>
        <v>32884</v>
      </c>
    </row>
    <row r="1057" spans="1:12">
      <c r="A1057" s="103" t="s">
        <v>2802</v>
      </c>
      <c r="B1057" s="82" t="s">
        <v>1810</v>
      </c>
      <c r="C1057" s="146">
        <v>8559.7999999999993</v>
      </c>
      <c r="D1057" s="146">
        <v>5287.22</v>
      </c>
      <c r="E1057" s="147">
        <v>985</v>
      </c>
      <c r="F1057" s="146">
        <f t="shared" si="42"/>
        <v>14832.02</v>
      </c>
      <c r="G1057" s="117"/>
      <c r="H1057" s="147">
        <v>2853.2999999999997</v>
      </c>
      <c r="I1057" s="147">
        <v>0</v>
      </c>
      <c r="J1057" s="147">
        <v>11413.199999999999</v>
      </c>
      <c r="K1057" s="147">
        <v>15590</v>
      </c>
      <c r="L1057" s="104">
        <f t="shared" si="41"/>
        <v>29856.5</v>
      </c>
    </row>
    <row r="1058" spans="1:12">
      <c r="A1058" s="103" t="s">
        <v>2803</v>
      </c>
      <c r="B1058" s="82" t="s">
        <v>1812</v>
      </c>
      <c r="C1058" s="146">
        <v>17387.830000000002</v>
      </c>
      <c r="D1058" s="146">
        <v>15575.41</v>
      </c>
      <c r="E1058" s="147">
        <v>985</v>
      </c>
      <c r="F1058" s="146">
        <f t="shared" si="42"/>
        <v>33948.240000000005</v>
      </c>
      <c r="G1058" s="117"/>
      <c r="H1058" s="147">
        <v>5795.9000000000005</v>
      </c>
      <c r="I1058" s="147">
        <v>0</v>
      </c>
      <c r="J1058" s="147">
        <v>23183.600000000002</v>
      </c>
      <c r="K1058" s="147">
        <v>15590</v>
      </c>
      <c r="L1058" s="104">
        <f t="shared" si="41"/>
        <v>44569.5</v>
      </c>
    </row>
    <row r="1059" spans="1:12">
      <c r="A1059" s="103" t="s">
        <v>2804</v>
      </c>
      <c r="B1059" s="82" t="s">
        <v>1814</v>
      </c>
      <c r="C1059" s="146">
        <v>9023.58</v>
      </c>
      <c r="D1059" s="146">
        <v>5754.9400000000005</v>
      </c>
      <c r="E1059" s="147">
        <v>985</v>
      </c>
      <c r="F1059" s="146">
        <f t="shared" si="42"/>
        <v>15763.52</v>
      </c>
      <c r="G1059" s="117"/>
      <c r="H1059" s="147">
        <v>3007.9</v>
      </c>
      <c r="I1059" s="147">
        <v>0</v>
      </c>
      <c r="J1059" s="147">
        <v>12031.6</v>
      </c>
      <c r="K1059" s="147">
        <v>15590</v>
      </c>
      <c r="L1059" s="104">
        <f t="shared" si="41"/>
        <v>30629.5</v>
      </c>
    </row>
    <row r="1060" spans="1:12">
      <c r="A1060" s="103" t="s">
        <v>2805</v>
      </c>
      <c r="B1060" s="82" t="s">
        <v>1816</v>
      </c>
      <c r="C1060" s="146">
        <v>8559.7999999999993</v>
      </c>
      <c r="D1060" s="146">
        <v>5287.22</v>
      </c>
      <c r="E1060" s="147">
        <v>985</v>
      </c>
      <c r="F1060" s="146">
        <f t="shared" si="42"/>
        <v>14832.02</v>
      </c>
      <c r="G1060" s="117"/>
      <c r="H1060" s="147">
        <v>2853.2999999999997</v>
      </c>
      <c r="I1060" s="147">
        <v>0</v>
      </c>
      <c r="J1060" s="147">
        <v>11413.199999999999</v>
      </c>
      <c r="K1060" s="147">
        <v>15590</v>
      </c>
      <c r="L1060" s="104">
        <f t="shared" si="41"/>
        <v>29856.5</v>
      </c>
    </row>
    <row r="1061" spans="1:12">
      <c r="A1061" s="103" t="s">
        <v>2806</v>
      </c>
      <c r="B1061" s="82" t="s">
        <v>1818</v>
      </c>
      <c r="C1061" s="146">
        <v>8559.7999999999993</v>
      </c>
      <c r="D1061" s="146">
        <v>5141.16</v>
      </c>
      <c r="E1061" s="147">
        <v>985</v>
      </c>
      <c r="F1061" s="146">
        <f t="shared" si="42"/>
        <v>14685.96</v>
      </c>
      <c r="G1061" s="117"/>
      <c r="H1061" s="147">
        <v>2853.2999999999997</v>
      </c>
      <c r="I1061" s="147">
        <v>0</v>
      </c>
      <c r="J1061" s="147">
        <v>11413.199999999999</v>
      </c>
      <c r="K1061" s="147">
        <v>15590</v>
      </c>
      <c r="L1061" s="104">
        <f t="shared" si="41"/>
        <v>29856.5</v>
      </c>
    </row>
    <row r="1062" spans="1:12">
      <c r="A1062" s="103" t="s">
        <v>2807</v>
      </c>
      <c r="B1062" s="82" t="s">
        <v>1820</v>
      </c>
      <c r="C1062" s="146">
        <v>10604.1</v>
      </c>
      <c r="D1062" s="146">
        <v>7066.23</v>
      </c>
      <c r="E1062" s="147">
        <v>985</v>
      </c>
      <c r="F1062" s="146">
        <f t="shared" si="42"/>
        <v>18655.330000000002</v>
      </c>
      <c r="G1062" s="117"/>
      <c r="H1062" s="147">
        <v>3534.7000000000003</v>
      </c>
      <c r="I1062" s="147">
        <v>0</v>
      </c>
      <c r="J1062" s="147">
        <v>14138.800000000001</v>
      </c>
      <c r="K1062" s="147">
        <v>15590</v>
      </c>
      <c r="L1062" s="104">
        <f t="shared" si="41"/>
        <v>33263.5</v>
      </c>
    </row>
    <row r="1063" spans="1:12">
      <c r="A1063" s="103" t="s">
        <v>2808</v>
      </c>
      <c r="B1063" s="82" t="s">
        <v>1822</v>
      </c>
      <c r="C1063" s="146">
        <v>9023.58</v>
      </c>
      <c r="D1063" s="146">
        <v>5754.9400000000005</v>
      </c>
      <c r="E1063" s="147">
        <v>985</v>
      </c>
      <c r="F1063" s="146">
        <f t="shared" si="42"/>
        <v>15763.52</v>
      </c>
      <c r="G1063" s="117"/>
      <c r="H1063" s="147">
        <v>3007.9</v>
      </c>
      <c r="I1063" s="147">
        <v>0</v>
      </c>
      <c r="J1063" s="147">
        <v>12031.6</v>
      </c>
      <c r="K1063" s="147">
        <v>15590</v>
      </c>
      <c r="L1063" s="104">
        <f t="shared" si="41"/>
        <v>30629.5</v>
      </c>
    </row>
    <row r="1064" spans="1:12">
      <c r="A1064" s="103" t="s">
        <v>2809</v>
      </c>
      <c r="B1064" s="82" t="s">
        <v>1824</v>
      </c>
      <c r="C1064" s="146">
        <v>11617.18</v>
      </c>
      <c r="D1064" s="146">
        <v>7145.3099999999995</v>
      </c>
      <c r="E1064" s="147">
        <v>985</v>
      </c>
      <c r="F1064" s="146">
        <f t="shared" si="42"/>
        <v>19747.489999999998</v>
      </c>
      <c r="G1064" s="117"/>
      <c r="H1064" s="147">
        <v>3872.4</v>
      </c>
      <c r="I1064" s="147">
        <v>0</v>
      </c>
      <c r="J1064" s="147">
        <v>15489.6</v>
      </c>
      <c r="K1064" s="147">
        <v>15590</v>
      </c>
      <c r="L1064" s="104">
        <f t="shared" si="41"/>
        <v>34952</v>
      </c>
    </row>
    <row r="1065" spans="1:12">
      <c r="A1065" s="103" t="s">
        <v>2810</v>
      </c>
      <c r="B1065" s="82" t="s">
        <v>1826</v>
      </c>
      <c r="C1065" s="146">
        <v>10082.61</v>
      </c>
      <c r="D1065" s="146">
        <v>6608.47</v>
      </c>
      <c r="E1065" s="147">
        <v>985</v>
      </c>
      <c r="F1065" s="146">
        <f t="shared" si="42"/>
        <v>17676.080000000002</v>
      </c>
      <c r="G1065" s="117"/>
      <c r="H1065" s="147">
        <v>3360.8999999999996</v>
      </c>
      <c r="I1065" s="147">
        <v>0</v>
      </c>
      <c r="J1065" s="147">
        <v>13443.599999999999</v>
      </c>
      <c r="K1065" s="147">
        <v>15590</v>
      </c>
      <c r="L1065" s="104">
        <f t="shared" si="41"/>
        <v>32394.5</v>
      </c>
    </row>
    <row r="1066" spans="1:12">
      <c r="A1066" s="103" t="s">
        <v>2811</v>
      </c>
      <c r="B1066" s="82" t="s">
        <v>1828</v>
      </c>
      <c r="C1066" s="146">
        <v>11662.06</v>
      </c>
      <c r="D1066" s="146">
        <v>12040.07</v>
      </c>
      <c r="E1066" s="147">
        <v>985</v>
      </c>
      <c r="F1066" s="146">
        <f t="shared" si="42"/>
        <v>24687.129999999997</v>
      </c>
      <c r="G1066" s="117"/>
      <c r="H1066" s="147">
        <v>3887.4</v>
      </c>
      <c r="I1066" s="147">
        <v>0</v>
      </c>
      <c r="J1066" s="147">
        <v>15549.6</v>
      </c>
      <c r="K1066" s="147">
        <v>15590</v>
      </c>
      <c r="L1066" s="104">
        <f t="shared" si="41"/>
        <v>35027</v>
      </c>
    </row>
    <row r="1067" spans="1:12">
      <c r="A1067" s="103" t="s">
        <v>2812</v>
      </c>
      <c r="B1067" s="82" t="s">
        <v>1830</v>
      </c>
      <c r="C1067" s="146">
        <v>9023.58</v>
      </c>
      <c r="D1067" s="146">
        <v>5754.9400000000005</v>
      </c>
      <c r="E1067" s="147">
        <v>985</v>
      </c>
      <c r="F1067" s="146">
        <f t="shared" si="42"/>
        <v>15763.52</v>
      </c>
      <c r="G1067" s="117"/>
      <c r="H1067" s="147">
        <v>3007.9</v>
      </c>
      <c r="I1067" s="147">
        <v>0</v>
      </c>
      <c r="J1067" s="147">
        <v>12031.6</v>
      </c>
      <c r="K1067" s="147">
        <v>15590</v>
      </c>
      <c r="L1067" s="104">
        <f t="shared" si="41"/>
        <v>30629.5</v>
      </c>
    </row>
    <row r="1068" spans="1:12">
      <c r="A1068" s="103" t="s">
        <v>2813</v>
      </c>
      <c r="B1068" s="82" t="s">
        <v>1832</v>
      </c>
      <c r="C1068" s="146">
        <v>10939.66</v>
      </c>
      <c r="D1068" s="146">
        <v>7029</v>
      </c>
      <c r="E1068" s="147">
        <v>985</v>
      </c>
      <c r="F1068" s="146">
        <f t="shared" si="42"/>
        <v>18953.66</v>
      </c>
      <c r="G1068" s="117"/>
      <c r="H1068" s="147">
        <v>3646.6000000000004</v>
      </c>
      <c r="I1068" s="147">
        <v>0</v>
      </c>
      <c r="J1068" s="147">
        <v>14586.400000000001</v>
      </c>
      <c r="K1068" s="147">
        <v>15590</v>
      </c>
      <c r="L1068" s="104">
        <f t="shared" si="41"/>
        <v>33823</v>
      </c>
    </row>
    <row r="1069" spans="1:12">
      <c r="A1069" s="103" t="s">
        <v>2814</v>
      </c>
      <c r="B1069" s="82" t="s">
        <v>1834</v>
      </c>
      <c r="C1069" s="146">
        <v>10604.1</v>
      </c>
      <c r="D1069" s="146">
        <v>7066.22</v>
      </c>
      <c r="E1069" s="147">
        <v>985</v>
      </c>
      <c r="F1069" s="146">
        <f t="shared" si="42"/>
        <v>18655.32</v>
      </c>
      <c r="G1069" s="117"/>
      <c r="H1069" s="147">
        <v>3534.7000000000003</v>
      </c>
      <c r="I1069" s="147">
        <v>0</v>
      </c>
      <c r="J1069" s="147">
        <v>14138.800000000001</v>
      </c>
      <c r="K1069" s="147">
        <v>15590</v>
      </c>
      <c r="L1069" s="104">
        <f t="shared" si="41"/>
        <v>33263.5</v>
      </c>
    </row>
    <row r="1070" spans="1:12">
      <c r="A1070" s="103" t="s">
        <v>2815</v>
      </c>
      <c r="B1070" s="82" t="s">
        <v>1836</v>
      </c>
      <c r="C1070" s="146">
        <v>10082.61</v>
      </c>
      <c r="D1070" s="146">
        <v>6608.47</v>
      </c>
      <c r="E1070" s="147">
        <v>985</v>
      </c>
      <c r="F1070" s="146">
        <f t="shared" si="42"/>
        <v>17676.080000000002</v>
      </c>
      <c r="G1070" s="117"/>
      <c r="H1070" s="147">
        <v>3360.8999999999996</v>
      </c>
      <c r="I1070" s="147">
        <v>0</v>
      </c>
      <c r="J1070" s="147">
        <v>13443.599999999999</v>
      </c>
      <c r="K1070" s="147">
        <v>15590</v>
      </c>
      <c r="L1070" s="104">
        <f t="shared" si="41"/>
        <v>32394.5</v>
      </c>
    </row>
    <row r="1071" spans="1:12">
      <c r="A1071" s="103" t="s">
        <v>2816</v>
      </c>
      <c r="B1071" s="82" t="s">
        <v>1838</v>
      </c>
      <c r="C1071" s="146">
        <v>18369.91</v>
      </c>
      <c r="D1071" s="146">
        <v>18562.25</v>
      </c>
      <c r="E1071" s="147">
        <v>985</v>
      </c>
      <c r="F1071" s="146">
        <f t="shared" si="42"/>
        <v>37917.160000000003</v>
      </c>
      <c r="G1071" s="117"/>
      <c r="H1071" s="147">
        <v>6123.3</v>
      </c>
      <c r="I1071" s="147">
        <v>0</v>
      </c>
      <c r="J1071" s="147">
        <v>24493.200000000001</v>
      </c>
      <c r="K1071" s="147">
        <v>15590</v>
      </c>
      <c r="L1071" s="104">
        <f t="shared" si="41"/>
        <v>46206.5</v>
      </c>
    </row>
    <row r="1072" spans="1:12">
      <c r="A1072" s="103" t="s">
        <v>2817</v>
      </c>
      <c r="B1072" s="82" t="s">
        <v>1840</v>
      </c>
      <c r="C1072" s="146">
        <v>15637.4</v>
      </c>
      <c r="D1072" s="146">
        <v>13930.779999999999</v>
      </c>
      <c r="E1072" s="147">
        <v>985</v>
      </c>
      <c r="F1072" s="146">
        <f t="shared" si="42"/>
        <v>30553.18</v>
      </c>
      <c r="G1072" s="117"/>
      <c r="H1072" s="147">
        <v>5212.5</v>
      </c>
      <c r="I1072" s="147">
        <v>0</v>
      </c>
      <c r="J1072" s="147">
        <v>20850</v>
      </c>
      <c r="K1072" s="147">
        <v>15590</v>
      </c>
      <c r="L1072" s="104">
        <f t="shared" si="41"/>
        <v>41652.5</v>
      </c>
    </row>
    <row r="1073" spans="1:12">
      <c r="A1073" s="103" t="s">
        <v>2818</v>
      </c>
      <c r="B1073" s="82" t="s">
        <v>1842</v>
      </c>
      <c r="C1073" s="146">
        <v>10604.1</v>
      </c>
      <c r="D1073" s="146">
        <v>7066.22</v>
      </c>
      <c r="E1073" s="147">
        <v>985</v>
      </c>
      <c r="F1073" s="146">
        <f t="shared" si="42"/>
        <v>18655.32</v>
      </c>
      <c r="G1073" s="117"/>
      <c r="H1073" s="147">
        <v>3534.7000000000003</v>
      </c>
      <c r="I1073" s="147">
        <v>0</v>
      </c>
      <c r="J1073" s="147">
        <v>14138.800000000001</v>
      </c>
      <c r="K1073" s="147">
        <v>15590</v>
      </c>
      <c r="L1073" s="104">
        <f t="shared" si="41"/>
        <v>33263.5</v>
      </c>
    </row>
    <row r="1074" spans="1:12">
      <c r="A1074" s="103" t="s">
        <v>2819</v>
      </c>
      <c r="B1074" s="82" t="s">
        <v>1844</v>
      </c>
      <c r="C1074" s="146">
        <v>10604.1</v>
      </c>
      <c r="D1074" s="146">
        <v>7066.22</v>
      </c>
      <c r="E1074" s="147">
        <v>985</v>
      </c>
      <c r="F1074" s="146">
        <f t="shared" si="42"/>
        <v>18655.32</v>
      </c>
      <c r="G1074" s="117"/>
      <c r="H1074" s="147">
        <v>3534.7000000000003</v>
      </c>
      <c r="I1074" s="147">
        <v>0</v>
      </c>
      <c r="J1074" s="147">
        <v>14138.800000000001</v>
      </c>
      <c r="K1074" s="147">
        <v>15590</v>
      </c>
      <c r="L1074" s="104">
        <f t="shared" si="41"/>
        <v>33263.5</v>
      </c>
    </row>
    <row r="1075" spans="1:12">
      <c r="A1075" s="103" t="s">
        <v>2820</v>
      </c>
      <c r="B1075" s="82" t="s">
        <v>1846</v>
      </c>
      <c r="C1075" s="146">
        <v>12421.86</v>
      </c>
      <c r="D1075" s="146">
        <v>12617.86</v>
      </c>
      <c r="E1075" s="147">
        <v>985</v>
      </c>
      <c r="F1075" s="146">
        <f t="shared" si="42"/>
        <v>26024.720000000001</v>
      </c>
      <c r="G1075" s="117"/>
      <c r="H1075" s="147">
        <v>4140.6000000000004</v>
      </c>
      <c r="I1075" s="147">
        <v>0</v>
      </c>
      <c r="J1075" s="147">
        <v>16562.400000000001</v>
      </c>
      <c r="K1075" s="147">
        <v>15590</v>
      </c>
      <c r="L1075" s="104">
        <f t="shared" si="41"/>
        <v>36293</v>
      </c>
    </row>
    <row r="1076" spans="1:12">
      <c r="A1076" s="103" t="s">
        <v>2821</v>
      </c>
      <c r="B1076" s="82" t="s">
        <v>1848</v>
      </c>
      <c r="C1076" s="146">
        <v>11028.35</v>
      </c>
      <c r="D1076" s="146">
        <v>11084.32</v>
      </c>
      <c r="E1076" s="147">
        <v>985</v>
      </c>
      <c r="F1076" s="146">
        <f t="shared" si="42"/>
        <v>23097.67</v>
      </c>
      <c r="G1076" s="117"/>
      <c r="H1076" s="147">
        <v>3676.1000000000004</v>
      </c>
      <c r="I1076" s="147">
        <v>0</v>
      </c>
      <c r="J1076" s="147">
        <v>14704.400000000001</v>
      </c>
      <c r="K1076" s="147">
        <v>15590</v>
      </c>
      <c r="L1076" s="104">
        <f t="shared" si="41"/>
        <v>33970.5</v>
      </c>
    </row>
    <row r="1077" spans="1:12">
      <c r="A1077" s="103" t="s">
        <v>2822</v>
      </c>
      <c r="B1077" s="82" t="s">
        <v>1850</v>
      </c>
      <c r="C1077" s="146">
        <v>11662.06</v>
      </c>
      <c r="D1077" s="146">
        <v>11954.58</v>
      </c>
      <c r="E1077" s="147">
        <v>985</v>
      </c>
      <c r="F1077" s="146">
        <f t="shared" si="42"/>
        <v>24601.64</v>
      </c>
      <c r="G1077" s="117"/>
      <c r="H1077" s="147">
        <v>3887.4</v>
      </c>
      <c r="I1077" s="147">
        <v>0</v>
      </c>
      <c r="J1077" s="147">
        <v>15549.6</v>
      </c>
      <c r="K1077" s="147">
        <v>15590</v>
      </c>
      <c r="L1077" s="104">
        <f t="shared" si="41"/>
        <v>35027</v>
      </c>
    </row>
    <row r="1078" spans="1:12">
      <c r="A1078" s="103" t="s">
        <v>2823</v>
      </c>
      <c r="B1078" s="82" t="s">
        <v>1852</v>
      </c>
      <c r="C1078" s="146">
        <v>15075.29</v>
      </c>
      <c r="D1078" s="146">
        <v>11573.369999999999</v>
      </c>
      <c r="E1078" s="147">
        <v>985</v>
      </c>
      <c r="F1078" s="146">
        <f t="shared" si="42"/>
        <v>27633.66</v>
      </c>
      <c r="G1078" s="117"/>
      <c r="H1078" s="147">
        <v>5025.1000000000004</v>
      </c>
      <c r="I1078" s="147">
        <v>0</v>
      </c>
      <c r="J1078" s="147">
        <v>20100.400000000001</v>
      </c>
      <c r="K1078" s="147">
        <v>15590</v>
      </c>
      <c r="L1078" s="104">
        <f t="shared" si="41"/>
        <v>40715.5</v>
      </c>
    </row>
    <row r="1079" spans="1:12">
      <c r="A1079" s="103" t="s">
        <v>2824</v>
      </c>
      <c r="B1079" s="82" t="s">
        <v>1854</v>
      </c>
      <c r="C1079" s="146">
        <v>11201.48</v>
      </c>
      <c r="D1079" s="146">
        <v>11064.02</v>
      </c>
      <c r="E1079" s="147">
        <v>985</v>
      </c>
      <c r="F1079" s="146">
        <f t="shared" si="42"/>
        <v>23250.5</v>
      </c>
      <c r="G1079" s="117"/>
      <c r="H1079" s="147">
        <v>3733.8</v>
      </c>
      <c r="I1079" s="147">
        <v>0</v>
      </c>
      <c r="J1079" s="147">
        <v>14935.2</v>
      </c>
      <c r="K1079" s="147">
        <v>15590</v>
      </c>
      <c r="L1079" s="104">
        <f t="shared" si="41"/>
        <v>34259</v>
      </c>
    </row>
    <row r="1080" spans="1:12">
      <c r="A1080" s="103" t="s">
        <v>2825</v>
      </c>
      <c r="B1080" s="82" t="s">
        <v>1856</v>
      </c>
      <c r="C1080" s="146">
        <v>10396.790000000001</v>
      </c>
      <c r="D1080" s="146">
        <v>8376.369999999999</v>
      </c>
      <c r="E1080" s="147">
        <v>985</v>
      </c>
      <c r="F1080" s="146">
        <f t="shared" si="42"/>
        <v>19758.16</v>
      </c>
      <c r="G1080" s="117"/>
      <c r="H1080" s="147">
        <v>3465.6</v>
      </c>
      <c r="I1080" s="147">
        <v>0</v>
      </c>
      <c r="J1080" s="147">
        <v>13862.4</v>
      </c>
      <c r="K1080" s="147">
        <v>15590</v>
      </c>
      <c r="L1080" s="104">
        <f t="shared" si="41"/>
        <v>32918</v>
      </c>
    </row>
    <row r="1081" spans="1:12">
      <c r="A1081" s="103" t="s">
        <v>2826</v>
      </c>
      <c r="B1081" s="82" t="s">
        <v>1858</v>
      </c>
      <c r="C1081" s="146">
        <v>13706.36</v>
      </c>
      <c r="D1081" s="146">
        <v>14195.810000000001</v>
      </c>
      <c r="E1081" s="147">
        <v>985</v>
      </c>
      <c r="F1081" s="146">
        <f t="shared" si="42"/>
        <v>28887.170000000002</v>
      </c>
      <c r="G1081" s="117"/>
      <c r="H1081" s="147">
        <v>4568.8</v>
      </c>
      <c r="I1081" s="147">
        <v>0</v>
      </c>
      <c r="J1081" s="147">
        <v>18275.2</v>
      </c>
      <c r="K1081" s="147">
        <v>15590</v>
      </c>
      <c r="L1081" s="104">
        <f t="shared" si="41"/>
        <v>38434</v>
      </c>
    </row>
    <row r="1082" spans="1:12">
      <c r="A1082" s="103" t="s">
        <v>2827</v>
      </c>
      <c r="B1082" s="82" t="s">
        <v>1860</v>
      </c>
      <c r="C1082" s="146">
        <v>17431.64</v>
      </c>
      <c r="D1082" s="146">
        <v>18208.55</v>
      </c>
      <c r="E1082" s="147">
        <v>985</v>
      </c>
      <c r="F1082" s="146">
        <f t="shared" si="42"/>
        <v>36625.19</v>
      </c>
      <c r="G1082" s="117"/>
      <c r="H1082" s="147">
        <v>5810.5</v>
      </c>
      <c r="I1082" s="147">
        <v>0</v>
      </c>
      <c r="J1082" s="147">
        <v>23242</v>
      </c>
      <c r="K1082" s="147">
        <v>15590</v>
      </c>
      <c r="L1082" s="104">
        <f t="shared" si="41"/>
        <v>44642.5</v>
      </c>
    </row>
    <row r="1083" spans="1:12">
      <c r="A1083" s="103" t="s">
        <v>2828</v>
      </c>
      <c r="B1083" s="82" t="s">
        <v>1862</v>
      </c>
      <c r="C1083" s="146">
        <v>18265.18</v>
      </c>
      <c r="D1083" s="146">
        <v>18493.870000000003</v>
      </c>
      <c r="E1083" s="147">
        <v>985</v>
      </c>
      <c r="F1083" s="146">
        <f t="shared" si="42"/>
        <v>37744.050000000003</v>
      </c>
      <c r="G1083" s="117"/>
      <c r="H1083" s="147">
        <v>6088.4000000000005</v>
      </c>
      <c r="I1083" s="147">
        <v>0</v>
      </c>
      <c r="J1083" s="147">
        <v>24353.600000000002</v>
      </c>
      <c r="K1083" s="147">
        <v>15590</v>
      </c>
      <c r="L1083" s="104">
        <f t="shared" si="41"/>
        <v>46032</v>
      </c>
    </row>
    <row r="1084" spans="1:12">
      <c r="A1084" s="103" t="s">
        <v>2829</v>
      </c>
      <c r="B1084" s="82" t="s">
        <v>1864</v>
      </c>
      <c r="C1084" s="146">
        <v>18952.310000000001</v>
      </c>
      <c r="D1084" s="146">
        <v>19416.11</v>
      </c>
      <c r="E1084" s="147">
        <v>985</v>
      </c>
      <c r="F1084" s="146">
        <f t="shared" si="42"/>
        <v>39353.42</v>
      </c>
      <c r="G1084" s="117"/>
      <c r="H1084" s="147">
        <v>6317.4</v>
      </c>
      <c r="I1084" s="147">
        <v>0</v>
      </c>
      <c r="J1084" s="147">
        <v>25269.599999999999</v>
      </c>
      <c r="K1084" s="147">
        <v>15590</v>
      </c>
      <c r="L1084" s="104">
        <f t="shared" si="41"/>
        <v>47177</v>
      </c>
    </row>
    <row r="1085" spans="1:12">
      <c r="A1085" s="103" t="s">
        <v>2830</v>
      </c>
      <c r="B1085" s="82" t="s">
        <v>1866</v>
      </c>
      <c r="C1085" s="146">
        <v>19210.919999999998</v>
      </c>
      <c r="D1085" s="146">
        <v>20588.400000000001</v>
      </c>
      <c r="E1085" s="147">
        <v>985</v>
      </c>
      <c r="F1085" s="146">
        <f t="shared" si="42"/>
        <v>40784.32</v>
      </c>
      <c r="G1085" s="117"/>
      <c r="H1085" s="147">
        <v>6403.6</v>
      </c>
      <c r="I1085" s="147">
        <v>0</v>
      </c>
      <c r="J1085" s="147">
        <v>25614.400000000001</v>
      </c>
      <c r="K1085" s="147">
        <v>15590</v>
      </c>
      <c r="L1085" s="104">
        <f t="shared" si="41"/>
        <v>47608</v>
      </c>
    </row>
    <row r="1086" spans="1:12">
      <c r="A1086" s="103" t="s">
        <v>2831</v>
      </c>
      <c r="B1086" s="82" t="s">
        <v>1868</v>
      </c>
      <c r="C1086" s="146">
        <v>17431.64</v>
      </c>
      <c r="D1086" s="146">
        <v>18208.55</v>
      </c>
      <c r="E1086" s="147">
        <v>985</v>
      </c>
      <c r="F1086" s="146">
        <f t="shared" si="42"/>
        <v>36625.19</v>
      </c>
      <c r="G1086" s="117"/>
      <c r="H1086" s="147">
        <v>5810.5</v>
      </c>
      <c r="I1086" s="147">
        <v>0</v>
      </c>
      <c r="J1086" s="147">
        <v>23242</v>
      </c>
      <c r="K1086" s="147">
        <v>15590</v>
      </c>
      <c r="L1086" s="104">
        <f t="shared" si="41"/>
        <v>44642.5</v>
      </c>
    </row>
    <row r="1087" spans="1:12">
      <c r="A1087" s="103" t="s">
        <v>2832</v>
      </c>
      <c r="B1087" s="82" t="s">
        <v>1870</v>
      </c>
      <c r="C1087" s="146">
        <v>18265.18</v>
      </c>
      <c r="D1087" s="146">
        <v>18493.870000000003</v>
      </c>
      <c r="E1087" s="147">
        <v>985</v>
      </c>
      <c r="F1087" s="146">
        <f t="shared" si="42"/>
        <v>37744.050000000003</v>
      </c>
      <c r="G1087" s="117"/>
      <c r="H1087" s="147">
        <v>6088.4000000000005</v>
      </c>
      <c r="I1087" s="147">
        <v>0</v>
      </c>
      <c r="J1087" s="147">
        <v>24353.600000000002</v>
      </c>
      <c r="K1087" s="147">
        <v>15590</v>
      </c>
      <c r="L1087" s="104">
        <f t="shared" si="41"/>
        <v>46032</v>
      </c>
    </row>
    <row r="1088" spans="1:12">
      <c r="A1088" s="103" t="s">
        <v>2833</v>
      </c>
      <c r="B1088" s="82" t="s">
        <v>1872</v>
      </c>
      <c r="C1088" s="146">
        <v>11019.8</v>
      </c>
      <c r="D1088" s="146">
        <v>7624.22</v>
      </c>
      <c r="E1088" s="147">
        <v>985</v>
      </c>
      <c r="F1088" s="146">
        <f t="shared" si="42"/>
        <v>19629.02</v>
      </c>
      <c r="G1088" s="117"/>
      <c r="H1088" s="147">
        <v>3673.2999999999997</v>
      </c>
      <c r="I1088" s="147">
        <v>0</v>
      </c>
      <c r="J1088" s="147">
        <v>14693.199999999999</v>
      </c>
      <c r="K1088" s="147">
        <v>15590</v>
      </c>
      <c r="L1088" s="104">
        <f t="shared" si="41"/>
        <v>33956.5</v>
      </c>
    </row>
    <row r="1089" spans="1:12">
      <c r="A1089" s="103" t="s">
        <v>2834</v>
      </c>
      <c r="B1089" s="82" t="s">
        <v>1874</v>
      </c>
      <c r="C1089" s="146">
        <v>10893.71</v>
      </c>
      <c r="D1089" s="146">
        <v>6824.88</v>
      </c>
      <c r="E1089" s="147">
        <v>985</v>
      </c>
      <c r="F1089" s="146">
        <f t="shared" si="42"/>
        <v>18703.59</v>
      </c>
      <c r="G1089" s="117"/>
      <c r="H1089" s="147">
        <v>3631.2</v>
      </c>
      <c r="I1089" s="147">
        <v>0</v>
      </c>
      <c r="J1089" s="147">
        <v>14524.8</v>
      </c>
      <c r="K1089" s="147">
        <v>15590</v>
      </c>
      <c r="L1089" s="104">
        <f t="shared" si="41"/>
        <v>33746</v>
      </c>
    </row>
    <row r="1090" spans="1:12">
      <c r="A1090" s="103" t="s">
        <v>2835</v>
      </c>
      <c r="B1090" s="82" t="s">
        <v>1876</v>
      </c>
      <c r="C1090" s="146">
        <v>9377.2999999999993</v>
      </c>
      <c r="D1090" s="146">
        <v>6134.68</v>
      </c>
      <c r="E1090" s="147">
        <v>985</v>
      </c>
      <c r="F1090" s="146">
        <f t="shared" si="42"/>
        <v>16496.98</v>
      </c>
      <c r="G1090" s="117"/>
      <c r="H1090" s="147">
        <v>3125.7999999999997</v>
      </c>
      <c r="I1090" s="147">
        <v>0</v>
      </c>
      <c r="J1090" s="147">
        <v>12503.199999999999</v>
      </c>
      <c r="K1090" s="147">
        <v>15590</v>
      </c>
      <c r="L1090" s="104">
        <f t="shared" si="41"/>
        <v>31219</v>
      </c>
    </row>
    <row r="1091" spans="1:12">
      <c r="A1091" s="103" t="s">
        <v>2836</v>
      </c>
      <c r="B1091" s="82" t="s">
        <v>1878</v>
      </c>
      <c r="C1091" s="146">
        <v>10893.71</v>
      </c>
      <c r="D1091" s="146">
        <v>6824.88</v>
      </c>
      <c r="E1091" s="147">
        <v>985</v>
      </c>
      <c r="F1091" s="146">
        <f t="shared" si="42"/>
        <v>18703.59</v>
      </c>
      <c r="G1091" s="117"/>
      <c r="H1091" s="147">
        <v>3631.2</v>
      </c>
      <c r="I1091" s="147">
        <v>0</v>
      </c>
      <c r="J1091" s="147">
        <v>14524.8</v>
      </c>
      <c r="K1091" s="147">
        <v>15590</v>
      </c>
      <c r="L1091" s="104">
        <f t="shared" si="41"/>
        <v>33746</v>
      </c>
    </row>
    <row r="1092" spans="1:12">
      <c r="A1092" s="103" t="s">
        <v>2837</v>
      </c>
      <c r="B1092" s="82" t="s">
        <v>1880</v>
      </c>
      <c r="C1092" s="146">
        <v>10604.1</v>
      </c>
      <c r="D1092" s="146">
        <v>7066.22</v>
      </c>
      <c r="E1092" s="147">
        <v>985</v>
      </c>
      <c r="F1092" s="146">
        <f t="shared" si="42"/>
        <v>18655.32</v>
      </c>
      <c r="G1092" s="117"/>
      <c r="H1092" s="147">
        <v>3534.7000000000003</v>
      </c>
      <c r="I1092" s="147">
        <v>0</v>
      </c>
      <c r="J1092" s="147">
        <v>14138.800000000001</v>
      </c>
      <c r="K1092" s="147">
        <v>15590</v>
      </c>
      <c r="L1092" s="104">
        <f t="shared" si="41"/>
        <v>33263.5</v>
      </c>
    </row>
    <row r="1093" spans="1:12">
      <c r="A1093" s="103" t="s">
        <v>2838</v>
      </c>
      <c r="B1093" s="82" t="s">
        <v>1882</v>
      </c>
      <c r="C1093" s="146">
        <v>8559.7999999999993</v>
      </c>
      <c r="D1093" s="146">
        <v>5287.22</v>
      </c>
      <c r="E1093" s="147">
        <v>985</v>
      </c>
      <c r="F1093" s="146">
        <f t="shared" si="42"/>
        <v>14832.02</v>
      </c>
      <c r="G1093" s="117"/>
      <c r="H1093" s="147">
        <v>2853.2999999999997</v>
      </c>
      <c r="I1093" s="147">
        <v>0</v>
      </c>
      <c r="J1093" s="147">
        <v>11413.199999999999</v>
      </c>
      <c r="K1093" s="147">
        <v>15590</v>
      </c>
      <c r="L1093" s="104">
        <f t="shared" si="41"/>
        <v>29856.5</v>
      </c>
    </row>
    <row r="1094" spans="1:12">
      <c r="A1094" s="103" t="s">
        <v>2839</v>
      </c>
      <c r="B1094" s="82" t="s">
        <v>1884</v>
      </c>
      <c r="C1094" s="146">
        <v>9023.58</v>
      </c>
      <c r="D1094" s="146">
        <v>5754.9400000000005</v>
      </c>
      <c r="E1094" s="147">
        <v>985</v>
      </c>
      <c r="F1094" s="146">
        <f t="shared" si="42"/>
        <v>15763.52</v>
      </c>
      <c r="G1094" s="117"/>
      <c r="H1094" s="147">
        <v>3007.9</v>
      </c>
      <c r="I1094" s="147">
        <v>0</v>
      </c>
      <c r="J1094" s="147">
        <v>12031.6</v>
      </c>
      <c r="K1094" s="147">
        <v>15590</v>
      </c>
      <c r="L1094" s="104">
        <f t="shared" si="41"/>
        <v>30629.5</v>
      </c>
    </row>
    <row r="1095" spans="1:12">
      <c r="A1095" s="103" t="s">
        <v>2840</v>
      </c>
      <c r="B1095" s="82" t="s">
        <v>1886</v>
      </c>
      <c r="C1095" s="146">
        <v>15637.4</v>
      </c>
      <c r="D1095" s="146">
        <v>13927.58</v>
      </c>
      <c r="E1095" s="147">
        <v>985</v>
      </c>
      <c r="F1095" s="146">
        <f t="shared" si="42"/>
        <v>30549.98</v>
      </c>
      <c r="G1095" s="117"/>
      <c r="H1095" s="147">
        <v>5212.5</v>
      </c>
      <c r="I1095" s="147">
        <v>0</v>
      </c>
      <c r="J1095" s="147">
        <v>20850</v>
      </c>
      <c r="K1095" s="147">
        <v>15590</v>
      </c>
      <c r="L1095" s="104">
        <f t="shared" si="41"/>
        <v>41652.5</v>
      </c>
    </row>
    <row r="1096" spans="1:12">
      <c r="A1096" s="103" t="s">
        <v>2841</v>
      </c>
      <c r="B1096" s="82" t="s">
        <v>1888</v>
      </c>
      <c r="C1096" s="146">
        <v>16556.43</v>
      </c>
      <c r="D1096" s="146">
        <v>14694.86</v>
      </c>
      <c r="E1096" s="147">
        <v>985</v>
      </c>
      <c r="F1096" s="146">
        <f t="shared" si="42"/>
        <v>32236.29</v>
      </c>
      <c r="G1096" s="117"/>
      <c r="H1096" s="147">
        <v>5518.8</v>
      </c>
      <c r="I1096" s="147">
        <v>0</v>
      </c>
      <c r="J1096" s="147">
        <v>22075.200000000001</v>
      </c>
      <c r="K1096" s="147">
        <v>15590</v>
      </c>
      <c r="L1096" s="104">
        <f t="shared" si="41"/>
        <v>43184</v>
      </c>
    </row>
    <row r="1097" spans="1:12">
      <c r="A1097" s="103" t="s">
        <v>2842</v>
      </c>
      <c r="B1097" s="82" t="s">
        <v>1890</v>
      </c>
      <c r="C1097" s="146">
        <v>17387.830000000002</v>
      </c>
      <c r="D1097" s="146">
        <v>14797.45</v>
      </c>
      <c r="E1097" s="147">
        <v>985</v>
      </c>
      <c r="F1097" s="146">
        <f t="shared" si="42"/>
        <v>33170.28</v>
      </c>
      <c r="G1097" s="117"/>
      <c r="H1097" s="147">
        <v>5795.9000000000005</v>
      </c>
      <c r="I1097" s="147">
        <v>0</v>
      </c>
      <c r="J1097" s="147">
        <v>23183.600000000002</v>
      </c>
      <c r="K1097" s="147">
        <v>15590</v>
      </c>
      <c r="L1097" s="104">
        <f t="shared" si="41"/>
        <v>44569.5</v>
      </c>
    </row>
    <row r="1098" spans="1:12">
      <c r="A1098" s="103" t="s">
        <v>2843</v>
      </c>
      <c r="B1098" s="82" t="s">
        <v>1892</v>
      </c>
      <c r="C1098" s="146">
        <v>17882.61</v>
      </c>
      <c r="D1098" s="146">
        <v>16877.02</v>
      </c>
      <c r="E1098" s="147">
        <v>985</v>
      </c>
      <c r="F1098" s="146">
        <f t="shared" si="42"/>
        <v>35744.630000000005</v>
      </c>
      <c r="G1098" s="117"/>
      <c r="H1098" s="147">
        <v>5960.9000000000005</v>
      </c>
      <c r="I1098" s="147">
        <v>0</v>
      </c>
      <c r="J1098" s="147">
        <v>23843.600000000002</v>
      </c>
      <c r="K1098" s="147">
        <v>15590</v>
      </c>
      <c r="L1098" s="104">
        <f t="shared" si="41"/>
        <v>45394.5</v>
      </c>
    </row>
    <row r="1099" spans="1:12">
      <c r="A1099" s="103" t="s">
        <v>2844</v>
      </c>
      <c r="B1099" s="82" t="s">
        <v>1894</v>
      </c>
      <c r="C1099" s="146">
        <v>15637.4</v>
      </c>
      <c r="D1099" s="146">
        <v>13930.779999999999</v>
      </c>
      <c r="E1099" s="147">
        <v>985</v>
      </c>
      <c r="F1099" s="146">
        <f t="shared" si="42"/>
        <v>30553.18</v>
      </c>
      <c r="G1099" s="117"/>
      <c r="H1099" s="147">
        <v>5212.5</v>
      </c>
      <c r="I1099" s="147">
        <v>0</v>
      </c>
      <c r="J1099" s="147">
        <v>20850</v>
      </c>
      <c r="K1099" s="147">
        <v>15590</v>
      </c>
      <c r="L1099" s="104">
        <f t="shared" si="41"/>
        <v>41652.5</v>
      </c>
    </row>
    <row r="1100" spans="1:12">
      <c r="A1100" s="103" t="s">
        <v>2845</v>
      </c>
      <c r="B1100" s="82" t="s">
        <v>1896</v>
      </c>
      <c r="C1100" s="146">
        <v>14784.62</v>
      </c>
      <c r="D1100" s="146">
        <v>11880.060000000001</v>
      </c>
      <c r="E1100" s="147">
        <v>985</v>
      </c>
      <c r="F1100" s="146">
        <f t="shared" si="42"/>
        <v>27649.68</v>
      </c>
      <c r="G1100" s="117"/>
      <c r="H1100" s="147">
        <v>4928.2</v>
      </c>
      <c r="I1100" s="147">
        <v>0</v>
      </c>
      <c r="J1100" s="147">
        <v>19712.8</v>
      </c>
      <c r="K1100" s="147">
        <v>15590</v>
      </c>
      <c r="L1100" s="104">
        <f t="shared" si="41"/>
        <v>40231</v>
      </c>
    </row>
    <row r="1101" spans="1:12">
      <c r="A1101" s="103" t="s">
        <v>2846</v>
      </c>
      <c r="B1101" s="82" t="s">
        <v>1898</v>
      </c>
      <c r="C1101" s="146">
        <v>14865.84</v>
      </c>
      <c r="D1101" s="146">
        <v>13114.34</v>
      </c>
      <c r="E1101" s="147">
        <v>985</v>
      </c>
      <c r="F1101" s="146">
        <f t="shared" si="42"/>
        <v>28965.18</v>
      </c>
      <c r="G1101" s="117"/>
      <c r="H1101" s="147">
        <v>4955.2999999999993</v>
      </c>
      <c r="I1101" s="147">
        <v>0</v>
      </c>
      <c r="J1101" s="147">
        <v>19821.199999999997</v>
      </c>
      <c r="K1101" s="147">
        <v>15590</v>
      </c>
      <c r="L1101" s="104">
        <f t="shared" si="41"/>
        <v>40366.5</v>
      </c>
    </row>
    <row r="1102" spans="1:12">
      <c r="A1102" s="103" t="s">
        <v>2847</v>
      </c>
      <c r="B1102" s="82" t="s">
        <v>1900</v>
      </c>
      <c r="C1102" s="146">
        <v>15276.19</v>
      </c>
      <c r="D1102" s="146">
        <v>13603.779999999999</v>
      </c>
      <c r="E1102" s="147">
        <v>985</v>
      </c>
      <c r="F1102" s="146">
        <f t="shared" si="42"/>
        <v>29864.97</v>
      </c>
      <c r="G1102" s="117"/>
      <c r="H1102" s="147">
        <v>5092.0999999999995</v>
      </c>
      <c r="I1102" s="147">
        <v>0</v>
      </c>
      <c r="J1102" s="147">
        <v>20368.399999999998</v>
      </c>
      <c r="K1102" s="147">
        <v>15590</v>
      </c>
      <c r="L1102" s="104">
        <f t="shared" si="41"/>
        <v>41050.5</v>
      </c>
    </row>
    <row r="1103" spans="1:12">
      <c r="A1103" s="103" t="s">
        <v>2848</v>
      </c>
      <c r="B1103" s="82" t="s">
        <v>1902</v>
      </c>
      <c r="C1103" s="146">
        <v>16336.28</v>
      </c>
      <c r="D1103" s="146">
        <v>14553.779999999999</v>
      </c>
      <c r="E1103" s="147">
        <v>985</v>
      </c>
      <c r="F1103" s="146">
        <f t="shared" si="42"/>
        <v>31875.059999999998</v>
      </c>
      <c r="G1103" s="117"/>
      <c r="H1103" s="147">
        <v>5445.4</v>
      </c>
      <c r="I1103" s="147">
        <v>0</v>
      </c>
      <c r="J1103" s="147">
        <v>21781.599999999999</v>
      </c>
      <c r="K1103" s="147">
        <v>15590</v>
      </c>
      <c r="L1103" s="104">
        <f t="shared" si="41"/>
        <v>42817</v>
      </c>
    </row>
    <row r="1104" spans="1:12">
      <c r="A1104" s="103" t="s">
        <v>2849</v>
      </c>
      <c r="B1104" s="82" t="s">
        <v>1904</v>
      </c>
      <c r="C1104" s="146">
        <v>15637.4</v>
      </c>
      <c r="D1104" s="146">
        <v>13930.779999999999</v>
      </c>
      <c r="E1104" s="147">
        <v>985</v>
      </c>
      <c r="F1104" s="146">
        <f t="shared" si="42"/>
        <v>30553.18</v>
      </c>
      <c r="G1104" s="117"/>
      <c r="H1104" s="147">
        <v>5212.5</v>
      </c>
      <c r="I1104" s="147">
        <v>0</v>
      </c>
      <c r="J1104" s="147">
        <v>20850</v>
      </c>
      <c r="K1104" s="147">
        <v>15590</v>
      </c>
      <c r="L1104" s="104">
        <f t="shared" si="41"/>
        <v>41652.5</v>
      </c>
    </row>
    <row r="1105" spans="1:12">
      <c r="A1105" s="103" t="s">
        <v>2850</v>
      </c>
      <c r="B1105" s="82" t="s">
        <v>1906</v>
      </c>
      <c r="C1105" s="146">
        <v>14943</v>
      </c>
      <c r="D1105" s="146">
        <v>10986</v>
      </c>
      <c r="E1105" s="147">
        <v>985</v>
      </c>
      <c r="F1105" s="146">
        <f t="shared" si="42"/>
        <v>26914</v>
      </c>
      <c r="G1105" s="117"/>
      <c r="H1105" s="147">
        <v>4981</v>
      </c>
      <c r="I1105" s="147">
        <v>0</v>
      </c>
      <c r="J1105" s="147">
        <v>19924</v>
      </c>
      <c r="K1105" s="147">
        <v>15590</v>
      </c>
      <c r="L1105" s="104">
        <f t="shared" si="41"/>
        <v>40495</v>
      </c>
    </row>
    <row r="1106" spans="1:12">
      <c r="A1106" s="103" t="s">
        <v>2851</v>
      </c>
      <c r="B1106" s="82" t="s">
        <v>1908</v>
      </c>
      <c r="C1106" s="146">
        <v>15692.97</v>
      </c>
      <c r="D1106" s="146">
        <v>11378.87</v>
      </c>
      <c r="E1106" s="147">
        <v>985</v>
      </c>
      <c r="F1106" s="146">
        <f t="shared" si="42"/>
        <v>28056.84</v>
      </c>
      <c r="G1106" s="117"/>
      <c r="H1106" s="147">
        <v>5231</v>
      </c>
      <c r="I1106" s="147">
        <v>0</v>
      </c>
      <c r="J1106" s="147">
        <v>20924</v>
      </c>
      <c r="K1106" s="147">
        <v>15590</v>
      </c>
      <c r="L1106" s="104">
        <f t="shared" si="41"/>
        <v>41745</v>
      </c>
    </row>
    <row r="1107" spans="1:12">
      <c r="A1107" s="103" t="s">
        <v>2852</v>
      </c>
      <c r="B1107" s="82" t="s">
        <v>1910</v>
      </c>
      <c r="C1107" s="146">
        <v>10373.27</v>
      </c>
      <c r="D1107" s="146">
        <v>7133.89</v>
      </c>
      <c r="E1107" s="147">
        <v>985</v>
      </c>
      <c r="F1107" s="146">
        <f t="shared" si="42"/>
        <v>18492.16</v>
      </c>
      <c r="G1107" s="117"/>
      <c r="H1107" s="147">
        <v>3457.7999999999997</v>
      </c>
      <c r="I1107" s="147">
        <v>0</v>
      </c>
      <c r="J1107" s="147">
        <v>13831.199999999999</v>
      </c>
      <c r="K1107" s="147">
        <v>15590</v>
      </c>
      <c r="L1107" s="104">
        <f t="shared" si="41"/>
        <v>32879</v>
      </c>
    </row>
    <row r="1108" spans="1:12">
      <c r="A1108" s="103" t="s">
        <v>2853</v>
      </c>
      <c r="B1108" s="82" t="s">
        <v>1912</v>
      </c>
      <c r="C1108" s="146">
        <v>11436.58</v>
      </c>
      <c r="D1108" s="146">
        <v>11869.27</v>
      </c>
      <c r="E1108" s="147">
        <v>985</v>
      </c>
      <c r="F1108" s="146">
        <f t="shared" si="42"/>
        <v>24290.85</v>
      </c>
      <c r="G1108" s="117"/>
      <c r="H1108" s="147">
        <v>3812.2000000000003</v>
      </c>
      <c r="I1108" s="147">
        <v>0</v>
      </c>
      <c r="J1108" s="147">
        <v>15248.800000000001</v>
      </c>
      <c r="K1108" s="147">
        <v>15590</v>
      </c>
      <c r="L1108" s="104">
        <f t="shared" si="41"/>
        <v>34651</v>
      </c>
    </row>
    <row r="1109" spans="1:12">
      <c r="A1109" s="103" t="s">
        <v>2854</v>
      </c>
      <c r="B1109" s="82" t="s">
        <v>1914</v>
      </c>
      <c r="C1109" s="146">
        <v>17952.07</v>
      </c>
      <c r="D1109" s="146">
        <v>19143.599999999999</v>
      </c>
      <c r="E1109" s="147">
        <v>985</v>
      </c>
      <c r="F1109" s="146">
        <f t="shared" si="42"/>
        <v>38080.67</v>
      </c>
      <c r="G1109" s="117"/>
      <c r="H1109" s="147">
        <v>5984</v>
      </c>
      <c r="I1109" s="147">
        <v>0</v>
      </c>
      <c r="J1109" s="147">
        <v>23936</v>
      </c>
      <c r="K1109" s="147">
        <v>15590</v>
      </c>
      <c r="L1109" s="104">
        <f t="shared" si="41"/>
        <v>45510</v>
      </c>
    </row>
    <row r="1110" spans="1:12">
      <c r="A1110" s="103" t="s">
        <v>2855</v>
      </c>
      <c r="B1110" s="82" t="s">
        <v>1916</v>
      </c>
      <c r="C1110" s="146">
        <v>10373.27</v>
      </c>
      <c r="D1110" s="146">
        <v>7133.89</v>
      </c>
      <c r="E1110" s="147">
        <v>985</v>
      </c>
      <c r="F1110" s="146">
        <f t="shared" si="42"/>
        <v>18492.16</v>
      </c>
      <c r="G1110" s="117"/>
      <c r="H1110" s="147">
        <v>3457.7999999999997</v>
      </c>
      <c r="I1110" s="147">
        <v>0</v>
      </c>
      <c r="J1110" s="147">
        <v>13831.199999999999</v>
      </c>
      <c r="K1110" s="147">
        <v>15590</v>
      </c>
      <c r="L1110" s="104">
        <f t="shared" si="41"/>
        <v>32879</v>
      </c>
    </row>
    <row r="1111" spans="1:12">
      <c r="A1111" s="103" t="s">
        <v>2856</v>
      </c>
      <c r="B1111" s="82" t="s">
        <v>1918</v>
      </c>
      <c r="C1111" s="146">
        <v>17387.830000000002</v>
      </c>
      <c r="D1111" s="146">
        <v>15575.41</v>
      </c>
      <c r="E1111" s="147">
        <v>985</v>
      </c>
      <c r="F1111" s="146">
        <f t="shared" si="42"/>
        <v>33948.240000000005</v>
      </c>
      <c r="G1111" s="117"/>
      <c r="H1111" s="147">
        <v>5795.9000000000005</v>
      </c>
      <c r="I1111" s="147">
        <v>0</v>
      </c>
      <c r="J1111" s="147">
        <v>23183.600000000002</v>
      </c>
      <c r="K1111" s="147">
        <v>15590</v>
      </c>
      <c r="L1111" s="104">
        <f t="shared" si="41"/>
        <v>44569.5</v>
      </c>
    </row>
    <row r="1112" spans="1:12">
      <c r="A1112" s="103" t="s">
        <v>2857</v>
      </c>
      <c r="B1112" s="82" t="s">
        <v>1920</v>
      </c>
      <c r="C1112" s="146">
        <v>16766.95</v>
      </c>
      <c r="D1112" s="146">
        <v>15961.2</v>
      </c>
      <c r="E1112" s="147">
        <v>985</v>
      </c>
      <c r="F1112" s="146">
        <f t="shared" si="42"/>
        <v>33713.15</v>
      </c>
      <c r="G1112" s="117"/>
      <c r="H1112" s="147">
        <v>5589</v>
      </c>
      <c r="I1112" s="147">
        <v>0</v>
      </c>
      <c r="J1112" s="147">
        <v>22356</v>
      </c>
      <c r="K1112" s="147">
        <v>15590</v>
      </c>
      <c r="L1112" s="104">
        <f t="shared" si="41"/>
        <v>43535</v>
      </c>
    </row>
    <row r="1113" spans="1:12">
      <c r="A1113" s="103" t="s">
        <v>2858</v>
      </c>
      <c r="B1113" s="82" t="s">
        <v>1922</v>
      </c>
      <c r="C1113" s="146">
        <v>9377.2999999999993</v>
      </c>
      <c r="D1113" s="146">
        <v>6134.68</v>
      </c>
      <c r="E1113" s="147">
        <v>985</v>
      </c>
      <c r="F1113" s="146">
        <f t="shared" si="42"/>
        <v>16496.98</v>
      </c>
      <c r="G1113" s="117"/>
      <c r="H1113" s="147">
        <v>3125.7999999999997</v>
      </c>
      <c r="I1113" s="147">
        <v>0</v>
      </c>
      <c r="J1113" s="147">
        <v>12503.199999999999</v>
      </c>
      <c r="K1113" s="147">
        <v>15590</v>
      </c>
      <c r="L1113" s="104">
        <f t="shared" si="41"/>
        <v>31219</v>
      </c>
    </row>
    <row r="1114" spans="1:12">
      <c r="A1114" s="103" t="s">
        <v>2859</v>
      </c>
      <c r="B1114" s="82" t="s">
        <v>1924</v>
      </c>
      <c r="C1114" s="146">
        <v>10604.1</v>
      </c>
      <c r="D1114" s="146">
        <v>7066.22</v>
      </c>
      <c r="E1114" s="147">
        <v>985</v>
      </c>
      <c r="F1114" s="146">
        <f t="shared" si="42"/>
        <v>18655.32</v>
      </c>
      <c r="G1114" s="117"/>
      <c r="H1114" s="147">
        <v>3534.7000000000003</v>
      </c>
      <c r="I1114" s="147">
        <v>0</v>
      </c>
      <c r="J1114" s="147">
        <v>14138.800000000001</v>
      </c>
      <c r="K1114" s="147">
        <v>15590</v>
      </c>
      <c r="L1114" s="104">
        <f t="shared" si="41"/>
        <v>33263.5</v>
      </c>
    </row>
    <row r="1115" spans="1:12">
      <c r="A1115" s="103" t="s">
        <v>2860</v>
      </c>
      <c r="B1115" s="82" t="s">
        <v>1926</v>
      </c>
      <c r="C1115" s="146">
        <v>8559.7999999999993</v>
      </c>
      <c r="D1115" s="146">
        <v>5141.16</v>
      </c>
      <c r="E1115" s="147">
        <v>985</v>
      </c>
      <c r="F1115" s="146">
        <f t="shared" si="42"/>
        <v>14685.96</v>
      </c>
      <c r="G1115" s="117"/>
      <c r="H1115" s="147">
        <v>2853.2999999999997</v>
      </c>
      <c r="I1115" s="147">
        <v>0</v>
      </c>
      <c r="J1115" s="147">
        <v>11413.199999999999</v>
      </c>
      <c r="K1115" s="147">
        <v>15590</v>
      </c>
      <c r="L1115" s="104">
        <f t="shared" si="41"/>
        <v>29856.5</v>
      </c>
    </row>
    <row r="1116" spans="1:12">
      <c r="A1116" s="103" t="s">
        <v>2861</v>
      </c>
      <c r="B1116" s="82" t="s">
        <v>1928</v>
      </c>
      <c r="C1116" s="146">
        <v>8559.7999999999993</v>
      </c>
      <c r="D1116" s="146">
        <v>5141.16</v>
      </c>
      <c r="E1116" s="147">
        <v>985</v>
      </c>
      <c r="F1116" s="146">
        <f t="shared" si="42"/>
        <v>14685.96</v>
      </c>
      <c r="G1116" s="117"/>
      <c r="H1116" s="147">
        <v>2853.2999999999997</v>
      </c>
      <c r="I1116" s="147">
        <v>0</v>
      </c>
      <c r="J1116" s="147">
        <v>11413.199999999999</v>
      </c>
      <c r="K1116" s="147">
        <v>15590</v>
      </c>
      <c r="L1116" s="104">
        <f t="shared" si="41"/>
        <v>29856.5</v>
      </c>
    </row>
    <row r="1117" spans="1:12">
      <c r="A1117" s="103" t="s">
        <v>2862</v>
      </c>
      <c r="B1117" s="82" t="s">
        <v>1930</v>
      </c>
      <c r="C1117" s="146">
        <v>17387.830000000002</v>
      </c>
      <c r="D1117" s="146">
        <v>15575.41</v>
      </c>
      <c r="E1117" s="147">
        <v>985</v>
      </c>
      <c r="F1117" s="146">
        <f t="shared" si="42"/>
        <v>33948.240000000005</v>
      </c>
      <c r="G1117" s="117"/>
      <c r="H1117" s="147">
        <v>5795.9000000000005</v>
      </c>
      <c r="I1117" s="147">
        <v>0</v>
      </c>
      <c r="J1117" s="147">
        <v>23183.600000000002</v>
      </c>
      <c r="K1117" s="147">
        <v>15590</v>
      </c>
      <c r="L1117" s="104">
        <f t="shared" si="41"/>
        <v>44569.5</v>
      </c>
    </row>
    <row r="1118" spans="1:12">
      <c r="A1118" s="103" t="s">
        <v>2863</v>
      </c>
      <c r="B1118" s="82" t="s">
        <v>1932</v>
      </c>
      <c r="C1118" s="146">
        <v>10604.1</v>
      </c>
      <c r="D1118" s="146">
        <v>7066.22</v>
      </c>
      <c r="E1118" s="147">
        <v>985</v>
      </c>
      <c r="F1118" s="146">
        <f t="shared" si="42"/>
        <v>18655.32</v>
      </c>
      <c r="G1118" s="117"/>
      <c r="H1118" s="147">
        <v>3534.7000000000003</v>
      </c>
      <c r="I1118" s="147">
        <v>0</v>
      </c>
      <c r="J1118" s="147">
        <v>14138.800000000001</v>
      </c>
      <c r="K1118" s="147">
        <v>15590</v>
      </c>
      <c r="L1118" s="104">
        <f t="shared" si="41"/>
        <v>33263.5</v>
      </c>
    </row>
    <row r="1119" spans="1:12">
      <c r="A1119" s="103" t="s">
        <v>2864</v>
      </c>
      <c r="B1119" s="82" t="s">
        <v>1934</v>
      </c>
      <c r="C1119" s="146">
        <v>17431.64</v>
      </c>
      <c r="D1119" s="146">
        <v>18208.55</v>
      </c>
      <c r="E1119" s="147">
        <v>985</v>
      </c>
      <c r="F1119" s="146">
        <f t="shared" si="42"/>
        <v>36625.19</v>
      </c>
      <c r="G1119" s="117"/>
      <c r="H1119" s="147">
        <v>5810.5</v>
      </c>
      <c r="I1119" s="147">
        <v>0</v>
      </c>
      <c r="J1119" s="147">
        <v>23242</v>
      </c>
      <c r="K1119" s="147">
        <v>15590</v>
      </c>
      <c r="L1119" s="104">
        <f t="shared" ref="L1119:L1182" si="43">SUM(H1119:K1119)</f>
        <v>44642.5</v>
      </c>
    </row>
    <row r="1120" spans="1:12">
      <c r="A1120" s="103" t="s">
        <v>2865</v>
      </c>
      <c r="B1120" s="82" t="s">
        <v>1936</v>
      </c>
      <c r="C1120" s="146">
        <v>18265.18</v>
      </c>
      <c r="D1120" s="146">
        <v>18493.870000000003</v>
      </c>
      <c r="E1120" s="147">
        <v>985</v>
      </c>
      <c r="F1120" s="146">
        <f t="shared" ref="F1120:F1183" si="44">SUM(C1120:E1120)</f>
        <v>37744.050000000003</v>
      </c>
      <c r="G1120" s="117"/>
      <c r="H1120" s="147">
        <v>6088.4000000000005</v>
      </c>
      <c r="I1120" s="147">
        <v>0</v>
      </c>
      <c r="J1120" s="147">
        <v>24353.600000000002</v>
      </c>
      <c r="K1120" s="147">
        <v>15590</v>
      </c>
      <c r="L1120" s="104">
        <f t="shared" si="43"/>
        <v>46032</v>
      </c>
    </row>
    <row r="1121" spans="1:12">
      <c r="A1121" s="103" t="s">
        <v>2866</v>
      </c>
      <c r="B1121" s="82" t="s">
        <v>1938</v>
      </c>
      <c r="C1121" s="146">
        <v>8537.36</v>
      </c>
      <c r="D1121" s="146">
        <v>3973.83</v>
      </c>
      <c r="E1121" s="147">
        <v>985</v>
      </c>
      <c r="F1121" s="146">
        <f t="shared" si="44"/>
        <v>13496.19</v>
      </c>
      <c r="G1121" s="117"/>
      <c r="H1121" s="147">
        <v>2845.7999999999997</v>
      </c>
      <c r="I1121" s="147">
        <v>0</v>
      </c>
      <c r="J1121" s="147">
        <v>11383.199999999999</v>
      </c>
      <c r="K1121" s="147">
        <v>15590</v>
      </c>
      <c r="L1121" s="104">
        <f t="shared" si="43"/>
        <v>29819</v>
      </c>
    </row>
    <row r="1122" spans="1:12">
      <c r="A1122" s="103" t="s">
        <v>2867</v>
      </c>
      <c r="B1122" s="82" t="s">
        <v>1940</v>
      </c>
      <c r="C1122" s="146">
        <v>8537.36</v>
      </c>
      <c r="D1122" s="146">
        <v>3973.83</v>
      </c>
      <c r="E1122" s="147">
        <v>985</v>
      </c>
      <c r="F1122" s="146">
        <f t="shared" si="44"/>
        <v>13496.19</v>
      </c>
      <c r="G1122" s="117"/>
      <c r="H1122" s="147">
        <v>2845.7999999999997</v>
      </c>
      <c r="I1122" s="147">
        <v>0</v>
      </c>
      <c r="J1122" s="147">
        <v>11383.199999999999</v>
      </c>
      <c r="K1122" s="147">
        <v>15590</v>
      </c>
      <c r="L1122" s="104">
        <f t="shared" si="43"/>
        <v>29819</v>
      </c>
    </row>
    <row r="1123" spans="1:12">
      <c r="A1123" s="103" t="s">
        <v>2868</v>
      </c>
      <c r="B1123" s="82" t="s">
        <v>1942</v>
      </c>
      <c r="C1123" s="146">
        <v>9023.58</v>
      </c>
      <c r="D1123" s="146">
        <v>5754.9400000000005</v>
      </c>
      <c r="E1123" s="147">
        <v>985</v>
      </c>
      <c r="F1123" s="146">
        <f t="shared" si="44"/>
        <v>15763.52</v>
      </c>
      <c r="G1123" s="117"/>
      <c r="H1123" s="147">
        <v>3007.9</v>
      </c>
      <c r="I1123" s="147">
        <v>0</v>
      </c>
      <c r="J1123" s="147">
        <v>12031.6</v>
      </c>
      <c r="K1123" s="147">
        <v>15590</v>
      </c>
      <c r="L1123" s="104">
        <f t="shared" si="43"/>
        <v>30629.5</v>
      </c>
    </row>
    <row r="1124" spans="1:12">
      <c r="A1124" s="103" t="s">
        <v>2869</v>
      </c>
      <c r="B1124" s="82" t="s">
        <v>1944</v>
      </c>
      <c r="C1124" s="146">
        <v>8752</v>
      </c>
      <c r="D1124" s="146">
        <v>6977</v>
      </c>
      <c r="E1124" s="147">
        <v>985</v>
      </c>
      <c r="F1124" s="146">
        <f t="shared" si="44"/>
        <v>16714</v>
      </c>
      <c r="G1124" s="117"/>
      <c r="H1124" s="147">
        <v>2917.3</v>
      </c>
      <c r="I1124" s="147">
        <v>0</v>
      </c>
      <c r="J1124" s="147">
        <v>11669.2</v>
      </c>
      <c r="K1124" s="147">
        <v>15590</v>
      </c>
      <c r="L1124" s="104">
        <f t="shared" si="43"/>
        <v>30176.5</v>
      </c>
    </row>
    <row r="1125" spans="1:12">
      <c r="A1125" s="103" t="s">
        <v>2870</v>
      </c>
      <c r="B1125" s="82" t="s">
        <v>1946</v>
      </c>
      <c r="C1125" s="146">
        <v>8652</v>
      </c>
      <c r="D1125" s="146">
        <v>5945</v>
      </c>
      <c r="E1125" s="147">
        <v>985</v>
      </c>
      <c r="F1125" s="146">
        <f t="shared" si="44"/>
        <v>15582</v>
      </c>
      <c r="G1125" s="117"/>
      <c r="H1125" s="147">
        <v>2884</v>
      </c>
      <c r="I1125" s="147">
        <v>0</v>
      </c>
      <c r="J1125" s="147">
        <v>11536</v>
      </c>
      <c r="K1125" s="147">
        <v>15590</v>
      </c>
      <c r="L1125" s="104">
        <f t="shared" si="43"/>
        <v>30010</v>
      </c>
    </row>
    <row r="1126" spans="1:12">
      <c r="A1126" s="103" t="s">
        <v>2871</v>
      </c>
      <c r="B1126" s="82" t="s">
        <v>1948</v>
      </c>
      <c r="C1126" s="146">
        <v>8552</v>
      </c>
      <c r="D1126" s="146">
        <v>5784</v>
      </c>
      <c r="E1126" s="147">
        <v>985</v>
      </c>
      <c r="F1126" s="146">
        <f t="shared" si="44"/>
        <v>15321</v>
      </c>
      <c r="G1126" s="117"/>
      <c r="H1126" s="147">
        <v>2850.7</v>
      </c>
      <c r="I1126" s="147">
        <v>0</v>
      </c>
      <c r="J1126" s="147">
        <v>11402.8</v>
      </c>
      <c r="K1126" s="147">
        <v>15590</v>
      </c>
      <c r="L1126" s="104">
        <f t="shared" si="43"/>
        <v>29843.5</v>
      </c>
    </row>
    <row r="1127" spans="1:12">
      <c r="A1127" s="103" t="s">
        <v>2872</v>
      </c>
      <c r="B1127" s="82" t="s">
        <v>1950</v>
      </c>
      <c r="C1127" s="146">
        <v>8452</v>
      </c>
      <c r="D1127" s="146">
        <v>5506</v>
      </c>
      <c r="E1127" s="147">
        <v>985</v>
      </c>
      <c r="F1127" s="146">
        <f t="shared" si="44"/>
        <v>14943</v>
      </c>
      <c r="G1127" s="117"/>
      <c r="H1127" s="147">
        <v>2817.3</v>
      </c>
      <c r="I1127" s="147">
        <v>0</v>
      </c>
      <c r="J1127" s="147">
        <v>11269.2</v>
      </c>
      <c r="K1127" s="147">
        <v>15590</v>
      </c>
      <c r="L1127" s="104">
        <f t="shared" si="43"/>
        <v>29676.5</v>
      </c>
    </row>
    <row r="1128" spans="1:12">
      <c r="A1128" s="103" t="s">
        <v>2873</v>
      </c>
      <c r="B1128" s="82" t="s">
        <v>1952</v>
      </c>
      <c r="C1128" s="146">
        <v>8352</v>
      </c>
      <c r="D1128" s="146">
        <v>4919</v>
      </c>
      <c r="E1128" s="147">
        <v>985</v>
      </c>
      <c r="F1128" s="146">
        <f t="shared" si="44"/>
        <v>14256</v>
      </c>
      <c r="G1128" s="117"/>
      <c r="H1128" s="147">
        <v>2784</v>
      </c>
      <c r="I1128" s="147">
        <v>0</v>
      </c>
      <c r="J1128" s="147">
        <v>11136</v>
      </c>
      <c r="K1128" s="147">
        <v>15590</v>
      </c>
      <c r="L1128" s="104">
        <f t="shared" si="43"/>
        <v>29510</v>
      </c>
    </row>
    <row r="1129" spans="1:12">
      <c r="A1129" s="103" t="s">
        <v>2874</v>
      </c>
      <c r="B1129" s="82" t="s">
        <v>1954</v>
      </c>
      <c r="C1129" s="146">
        <v>8252</v>
      </c>
      <c r="D1129" s="146">
        <v>4455</v>
      </c>
      <c r="E1129" s="147">
        <v>985</v>
      </c>
      <c r="F1129" s="146">
        <f t="shared" si="44"/>
        <v>13692</v>
      </c>
      <c r="G1129" s="117"/>
      <c r="H1129" s="147">
        <v>2750.7</v>
      </c>
      <c r="I1129" s="147">
        <v>0</v>
      </c>
      <c r="J1129" s="147">
        <v>11002.8</v>
      </c>
      <c r="K1129" s="147">
        <v>15590</v>
      </c>
      <c r="L1129" s="104">
        <f t="shared" si="43"/>
        <v>29343.5</v>
      </c>
    </row>
    <row r="1130" spans="1:12">
      <c r="A1130" s="103" t="s">
        <v>2875</v>
      </c>
      <c r="B1130" s="82" t="s">
        <v>1956</v>
      </c>
      <c r="C1130" s="146">
        <v>8202</v>
      </c>
      <c r="D1130" s="146">
        <v>4453</v>
      </c>
      <c r="E1130" s="147">
        <v>985</v>
      </c>
      <c r="F1130" s="146">
        <f t="shared" si="44"/>
        <v>13640</v>
      </c>
      <c r="G1130" s="117"/>
      <c r="H1130" s="147">
        <v>2734</v>
      </c>
      <c r="I1130" s="147">
        <v>0</v>
      </c>
      <c r="J1130" s="147">
        <v>10936</v>
      </c>
      <c r="K1130" s="147">
        <v>15590</v>
      </c>
      <c r="L1130" s="104">
        <f t="shared" si="43"/>
        <v>29260</v>
      </c>
    </row>
    <row r="1131" spans="1:12">
      <c r="A1131" s="103" t="s">
        <v>2876</v>
      </c>
      <c r="B1131" s="82" t="s">
        <v>1958</v>
      </c>
      <c r="C1131" s="146">
        <v>8152</v>
      </c>
      <c r="D1131" s="146">
        <v>4452</v>
      </c>
      <c r="E1131" s="147">
        <v>985</v>
      </c>
      <c r="F1131" s="146">
        <f t="shared" si="44"/>
        <v>13589</v>
      </c>
      <c r="G1131" s="117"/>
      <c r="H1131" s="147">
        <v>2717.3</v>
      </c>
      <c r="I1131" s="147">
        <v>0</v>
      </c>
      <c r="J1131" s="147">
        <v>10869.2</v>
      </c>
      <c r="K1131" s="147">
        <v>15590</v>
      </c>
      <c r="L1131" s="104">
        <f t="shared" si="43"/>
        <v>29176.5</v>
      </c>
    </row>
    <row r="1132" spans="1:12">
      <c r="A1132" s="103" t="s">
        <v>2877</v>
      </c>
      <c r="B1132" s="82" t="s">
        <v>1960</v>
      </c>
      <c r="C1132" s="146">
        <v>11959.14</v>
      </c>
      <c r="D1132" s="146">
        <v>15725.02</v>
      </c>
      <c r="E1132" s="147">
        <v>985</v>
      </c>
      <c r="F1132" s="146">
        <f t="shared" si="44"/>
        <v>28669.16</v>
      </c>
      <c r="G1132" s="117"/>
      <c r="H1132" s="147">
        <v>3986.3999999999996</v>
      </c>
      <c r="I1132" s="147">
        <v>0</v>
      </c>
      <c r="J1132" s="147">
        <v>15945.599999999999</v>
      </c>
      <c r="K1132" s="147">
        <v>21360</v>
      </c>
      <c r="L1132" s="104">
        <f t="shared" si="43"/>
        <v>41292</v>
      </c>
    </row>
    <row r="1133" spans="1:12">
      <c r="A1133" s="103" t="s">
        <v>2878</v>
      </c>
      <c r="B1133" s="82" t="s">
        <v>1962</v>
      </c>
      <c r="C1133" s="146">
        <v>10662.88</v>
      </c>
      <c r="D1133" s="146">
        <v>14786.3</v>
      </c>
      <c r="E1133" s="147">
        <v>985</v>
      </c>
      <c r="F1133" s="146">
        <f t="shared" si="44"/>
        <v>26434.18</v>
      </c>
      <c r="G1133" s="117"/>
      <c r="H1133" s="147">
        <v>3554.3</v>
      </c>
      <c r="I1133" s="147">
        <v>0</v>
      </c>
      <c r="J1133" s="147">
        <v>14217.2</v>
      </c>
      <c r="K1133" s="147">
        <v>21360</v>
      </c>
      <c r="L1133" s="104">
        <f t="shared" si="43"/>
        <v>39131.5</v>
      </c>
    </row>
    <row r="1134" spans="1:12">
      <c r="A1134" s="103" t="s">
        <v>2879</v>
      </c>
      <c r="B1134" s="82" t="s">
        <v>1964</v>
      </c>
      <c r="C1134" s="146">
        <v>10629.75</v>
      </c>
      <c r="D1134" s="146">
        <v>11285.76</v>
      </c>
      <c r="E1134" s="147">
        <v>985</v>
      </c>
      <c r="F1134" s="146">
        <f t="shared" si="44"/>
        <v>22900.510000000002</v>
      </c>
      <c r="G1134" s="117"/>
      <c r="H1134" s="147">
        <v>3543.2999999999997</v>
      </c>
      <c r="I1134" s="147">
        <v>0</v>
      </c>
      <c r="J1134" s="147">
        <v>14173.199999999999</v>
      </c>
      <c r="K1134" s="147">
        <v>21360</v>
      </c>
      <c r="L1134" s="104">
        <f t="shared" si="43"/>
        <v>39076.5</v>
      </c>
    </row>
    <row r="1135" spans="1:12">
      <c r="A1135" s="103" t="s">
        <v>2880</v>
      </c>
      <c r="B1135" s="82" t="s">
        <v>1966</v>
      </c>
      <c r="C1135" s="146">
        <v>9751.33</v>
      </c>
      <c r="D1135" s="146">
        <v>9541.3700000000008</v>
      </c>
      <c r="E1135" s="147">
        <v>985</v>
      </c>
      <c r="F1135" s="146">
        <f t="shared" si="44"/>
        <v>20277.7</v>
      </c>
      <c r="G1135" s="117"/>
      <c r="H1135" s="147">
        <v>3250.4</v>
      </c>
      <c r="I1135" s="147">
        <v>0</v>
      </c>
      <c r="J1135" s="147">
        <v>13001.6</v>
      </c>
      <c r="K1135" s="147">
        <v>21360</v>
      </c>
      <c r="L1135" s="104">
        <f t="shared" si="43"/>
        <v>37612</v>
      </c>
    </row>
    <row r="1136" spans="1:12">
      <c r="A1136" s="103" t="s">
        <v>2881</v>
      </c>
      <c r="B1136" s="82" t="s">
        <v>1968</v>
      </c>
      <c r="C1136" s="146">
        <v>22299.29</v>
      </c>
      <c r="D1136" s="146">
        <v>24526.33</v>
      </c>
      <c r="E1136" s="147">
        <v>985</v>
      </c>
      <c r="F1136" s="146">
        <f t="shared" si="44"/>
        <v>47810.62</v>
      </c>
      <c r="G1136" s="117"/>
      <c r="H1136" s="147">
        <v>7433.0999999999995</v>
      </c>
      <c r="I1136" s="147">
        <v>0</v>
      </c>
      <c r="J1136" s="147">
        <v>29732.399999999998</v>
      </c>
      <c r="K1136" s="147">
        <v>21360</v>
      </c>
      <c r="L1136" s="104">
        <f t="shared" si="43"/>
        <v>58525.5</v>
      </c>
    </row>
    <row r="1137" spans="1:12">
      <c r="A1137" s="103" t="s">
        <v>2882</v>
      </c>
      <c r="B1137" s="82" t="s">
        <v>1970</v>
      </c>
      <c r="C1137" s="146">
        <v>22733.16</v>
      </c>
      <c r="D1137" s="146">
        <v>25717.87</v>
      </c>
      <c r="E1137" s="147">
        <v>985</v>
      </c>
      <c r="F1137" s="146">
        <f t="shared" si="44"/>
        <v>49436.03</v>
      </c>
      <c r="G1137" s="117"/>
      <c r="H1137" s="147">
        <v>7577.7</v>
      </c>
      <c r="I1137" s="147">
        <v>0</v>
      </c>
      <c r="J1137" s="147">
        <v>30310.799999999999</v>
      </c>
      <c r="K1137" s="147">
        <v>21360</v>
      </c>
      <c r="L1137" s="104">
        <f t="shared" si="43"/>
        <v>59248.5</v>
      </c>
    </row>
    <row r="1138" spans="1:12">
      <c r="A1138" s="103" t="s">
        <v>2883</v>
      </c>
      <c r="B1138" s="82" t="s">
        <v>1972</v>
      </c>
      <c r="C1138" s="146">
        <v>23915.08</v>
      </c>
      <c r="D1138" s="146">
        <v>25104.46</v>
      </c>
      <c r="E1138" s="147">
        <v>985</v>
      </c>
      <c r="F1138" s="146">
        <f t="shared" si="44"/>
        <v>50004.54</v>
      </c>
      <c r="G1138" s="117"/>
      <c r="H1138" s="147">
        <v>7971.7</v>
      </c>
      <c r="I1138" s="147">
        <v>0</v>
      </c>
      <c r="J1138" s="147">
        <v>31886.799999999999</v>
      </c>
      <c r="K1138" s="147">
        <v>21360</v>
      </c>
      <c r="L1138" s="104">
        <f t="shared" si="43"/>
        <v>61218.5</v>
      </c>
    </row>
    <row r="1139" spans="1:12">
      <c r="A1139" s="103" t="s">
        <v>2884</v>
      </c>
      <c r="B1139" s="82" t="s">
        <v>1974</v>
      </c>
      <c r="C1139" s="146">
        <v>25108.75</v>
      </c>
      <c r="D1139" s="146">
        <v>26422.09</v>
      </c>
      <c r="E1139" s="147">
        <v>985</v>
      </c>
      <c r="F1139" s="146">
        <f t="shared" si="44"/>
        <v>52515.839999999997</v>
      </c>
      <c r="G1139" s="117"/>
      <c r="H1139" s="147">
        <v>8369.6</v>
      </c>
      <c r="I1139" s="147">
        <v>0</v>
      </c>
      <c r="J1139" s="147">
        <v>33478.400000000001</v>
      </c>
      <c r="K1139" s="147">
        <v>21360</v>
      </c>
      <c r="L1139" s="104">
        <f t="shared" si="43"/>
        <v>63208</v>
      </c>
    </row>
    <row r="1140" spans="1:12">
      <c r="A1140" s="103" t="s">
        <v>2885</v>
      </c>
      <c r="B1140" s="82" t="s">
        <v>1976</v>
      </c>
      <c r="C1140" s="146">
        <v>25570.400000000001</v>
      </c>
      <c r="D1140" s="146">
        <v>26788.629999999997</v>
      </c>
      <c r="E1140" s="147">
        <v>985</v>
      </c>
      <c r="F1140" s="146">
        <f t="shared" si="44"/>
        <v>53344.03</v>
      </c>
      <c r="G1140" s="117"/>
      <c r="H1140" s="147">
        <v>8523.5</v>
      </c>
      <c r="I1140" s="147">
        <v>0</v>
      </c>
      <c r="J1140" s="147">
        <v>34094</v>
      </c>
      <c r="K1140" s="147">
        <v>21360</v>
      </c>
      <c r="L1140" s="104">
        <f t="shared" si="43"/>
        <v>63977.5</v>
      </c>
    </row>
    <row r="1141" spans="1:12">
      <c r="A1141" s="103" t="s">
        <v>2886</v>
      </c>
      <c r="B1141" s="82" t="s">
        <v>1978</v>
      </c>
      <c r="C1141" s="146">
        <v>27832.71</v>
      </c>
      <c r="D1141" s="146">
        <v>29307.43</v>
      </c>
      <c r="E1141" s="147">
        <v>985</v>
      </c>
      <c r="F1141" s="146">
        <f t="shared" si="44"/>
        <v>58125.14</v>
      </c>
      <c r="G1141" s="117"/>
      <c r="H1141" s="147">
        <v>9277.6</v>
      </c>
      <c r="I1141" s="147">
        <v>0</v>
      </c>
      <c r="J1141" s="147">
        <v>37110.400000000001</v>
      </c>
      <c r="K1141" s="147">
        <v>21360</v>
      </c>
      <c r="L1141" s="104">
        <f t="shared" si="43"/>
        <v>67748</v>
      </c>
    </row>
    <row r="1142" spans="1:12">
      <c r="A1142" s="103" t="s">
        <v>2887</v>
      </c>
      <c r="B1142" s="82" t="s">
        <v>1980</v>
      </c>
      <c r="C1142" s="146">
        <v>31560.12</v>
      </c>
      <c r="D1142" s="146">
        <v>38700.76</v>
      </c>
      <c r="E1142" s="147">
        <v>985</v>
      </c>
      <c r="F1142" s="146">
        <f t="shared" si="44"/>
        <v>71245.88</v>
      </c>
      <c r="G1142" s="117"/>
      <c r="H1142" s="147">
        <v>10520</v>
      </c>
      <c r="I1142" s="147">
        <v>0</v>
      </c>
      <c r="J1142" s="147">
        <v>42080</v>
      </c>
      <c r="K1142" s="147">
        <v>21360</v>
      </c>
      <c r="L1142" s="104">
        <f t="shared" si="43"/>
        <v>73960</v>
      </c>
    </row>
    <row r="1143" spans="1:12">
      <c r="A1143" s="103" t="s">
        <v>2888</v>
      </c>
      <c r="B1143" s="82" t="s">
        <v>1982</v>
      </c>
      <c r="C1143" s="146">
        <v>31560.12</v>
      </c>
      <c r="D1143" s="146">
        <v>38700.76</v>
      </c>
      <c r="E1143" s="147">
        <v>985</v>
      </c>
      <c r="F1143" s="146">
        <f t="shared" si="44"/>
        <v>71245.88</v>
      </c>
      <c r="G1143" s="117"/>
      <c r="H1143" s="147">
        <v>10520</v>
      </c>
      <c r="I1143" s="147">
        <v>0</v>
      </c>
      <c r="J1143" s="147">
        <v>42080</v>
      </c>
      <c r="K1143" s="147">
        <v>21360</v>
      </c>
      <c r="L1143" s="104">
        <f t="shared" si="43"/>
        <v>73960</v>
      </c>
    </row>
    <row r="1144" spans="1:12">
      <c r="A1144" s="103" t="s">
        <v>2889</v>
      </c>
      <c r="B1144" s="82" t="s">
        <v>1984</v>
      </c>
      <c r="C1144" s="146">
        <v>35411.49</v>
      </c>
      <c r="D1144" s="146">
        <v>38380.18</v>
      </c>
      <c r="E1144" s="147">
        <v>985</v>
      </c>
      <c r="F1144" s="146">
        <f t="shared" si="44"/>
        <v>74776.67</v>
      </c>
      <c r="G1144" s="117"/>
      <c r="H1144" s="147">
        <v>11803.800000000001</v>
      </c>
      <c r="I1144" s="147">
        <v>0</v>
      </c>
      <c r="J1144" s="147">
        <v>47215.200000000004</v>
      </c>
      <c r="K1144" s="147">
        <v>21360</v>
      </c>
      <c r="L1144" s="104">
        <f t="shared" si="43"/>
        <v>80379</v>
      </c>
    </row>
    <row r="1145" spans="1:12">
      <c r="A1145" s="103" t="s">
        <v>2890</v>
      </c>
      <c r="B1145" s="82" t="s">
        <v>1986</v>
      </c>
      <c r="C1145" s="146">
        <v>22299.29</v>
      </c>
      <c r="D1145" s="146">
        <v>24526.33</v>
      </c>
      <c r="E1145" s="147">
        <v>985</v>
      </c>
      <c r="F1145" s="146">
        <f t="shared" si="44"/>
        <v>47810.62</v>
      </c>
      <c r="G1145" s="117"/>
      <c r="H1145" s="147">
        <v>7433.0999999999995</v>
      </c>
      <c r="I1145" s="147">
        <v>0</v>
      </c>
      <c r="J1145" s="147">
        <v>29732.399999999998</v>
      </c>
      <c r="K1145" s="147">
        <v>21360</v>
      </c>
      <c r="L1145" s="104">
        <f t="shared" si="43"/>
        <v>58525.5</v>
      </c>
    </row>
    <row r="1146" spans="1:12">
      <c r="A1146" s="103" t="s">
        <v>2891</v>
      </c>
      <c r="B1146" s="82" t="s">
        <v>1988</v>
      </c>
      <c r="C1146" s="146">
        <v>27832.71</v>
      </c>
      <c r="D1146" s="146">
        <v>29307.43</v>
      </c>
      <c r="E1146" s="147">
        <v>985</v>
      </c>
      <c r="F1146" s="146">
        <f t="shared" si="44"/>
        <v>58125.14</v>
      </c>
      <c r="G1146" s="117"/>
      <c r="H1146" s="147">
        <v>9277.6</v>
      </c>
      <c r="I1146" s="147">
        <v>0</v>
      </c>
      <c r="J1146" s="147">
        <v>37110.400000000001</v>
      </c>
      <c r="K1146" s="147">
        <v>21360</v>
      </c>
      <c r="L1146" s="104">
        <f t="shared" si="43"/>
        <v>67748</v>
      </c>
    </row>
    <row r="1147" spans="1:12">
      <c r="A1147" s="103" t="s">
        <v>2892</v>
      </c>
      <c r="B1147" s="82" t="s">
        <v>1990</v>
      </c>
      <c r="C1147" s="146">
        <v>25570.400000000001</v>
      </c>
      <c r="D1147" s="146">
        <v>26788.629999999997</v>
      </c>
      <c r="E1147" s="147">
        <v>985</v>
      </c>
      <c r="F1147" s="146">
        <f t="shared" si="44"/>
        <v>53344.03</v>
      </c>
      <c r="G1147" s="117"/>
      <c r="H1147" s="147">
        <v>8523.5</v>
      </c>
      <c r="I1147" s="147">
        <v>0</v>
      </c>
      <c r="J1147" s="147">
        <v>34094</v>
      </c>
      <c r="K1147" s="147">
        <v>21360</v>
      </c>
      <c r="L1147" s="104">
        <f t="shared" si="43"/>
        <v>63977.5</v>
      </c>
    </row>
    <row r="1148" spans="1:12">
      <c r="A1148" s="103" t="s">
        <v>2893</v>
      </c>
      <c r="B1148" s="82" t="s">
        <v>1992</v>
      </c>
      <c r="C1148" s="146">
        <v>23915.08</v>
      </c>
      <c r="D1148" s="146">
        <v>25104.46</v>
      </c>
      <c r="E1148" s="147">
        <v>985</v>
      </c>
      <c r="F1148" s="146">
        <f t="shared" si="44"/>
        <v>50004.54</v>
      </c>
      <c r="G1148" s="117"/>
      <c r="H1148" s="147">
        <v>7971.7</v>
      </c>
      <c r="I1148" s="147">
        <v>0</v>
      </c>
      <c r="J1148" s="147">
        <v>31886.799999999999</v>
      </c>
      <c r="K1148" s="147">
        <v>21360</v>
      </c>
      <c r="L1148" s="104">
        <f t="shared" si="43"/>
        <v>61218.5</v>
      </c>
    </row>
    <row r="1149" spans="1:12">
      <c r="A1149" s="103" t="s">
        <v>2894</v>
      </c>
      <c r="B1149" s="82" t="s">
        <v>1994</v>
      </c>
      <c r="C1149" s="146">
        <v>18204.259999999998</v>
      </c>
      <c r="D1149" s="146">
        <v>19225.89</v>
      </c>
      <c r="E1149" s="147">
        <v>985</v>
      </c>
      <c r="F1149" s="146">
        <f t="shared" si="44"/>
        <v>38415.149999999994</v>
      </c>
      <c r="G1149" s="117"/>
      <c r="H1149" s="147">
        <v>6068.0999999999995</v>
      </c>
      <c r="I1149" s="147">
        <v>0</v>
      </c>
      <c r="J1149" s="147">
        <v>24272.399999999998</v>
      </c>
      <c r="K1149" s="147">
        <v>21360</v>
      </c>
      <c r="L1149" s="104">
        <f t="shared" si="43"/>
        <v>51700.5</v>
      </c>
    </row>
    <row r="1150" spans="1:12">
      <c r="A1150" s="103" t="s">
        <v>2895</v>
      </c>
      <c r="B1150" s="82" t="s">
        <v>1996</v>
      </c>
      <c r="C1150" s="146">
        <v>17704.14</v>
      </c>
      <c r="D1150" s="146">
        <v>18718.28</v>
      </c>
      <c r="E1150" s="147">
        <v>985</v>
      </c>
      <c r="F1150" s="146">
        <f t="shared" si="44"/>
        <v>37407.42</v>
      </c>
      <c r="G1150" s="117"/>
      <c r="H1150" s="147">
        <v>5901.4</v>
      </c>
      <c r="I1150" s="147">
        <v>0</v>
      </c>
      <c r="J1150" s="147">
        <v>23605.599999999999</v>
      </c>
      <c r="K1150" s="147">
        <v>21360</v>
      </c>
      <c r="L1150" s="104">
        <f t="shared" si="43"/>
        <v>50867</v>
      </c>
    </row>
    <row r="1151" spans="1:12">
      <c r="A1151" s="103" t="s">
        <v>2896</v>
      </c>
      <c r="B1151" s="82" t="s">
        <v>1998</v>
      </c>
      <c r="C1151" s="146">
        <v>18933.080000000002</v>
      </c>
      <c r="D1151" s="146">
        <v>19399.009999999998</v>
      </c>
      <c r="E1151" s="147">
        <v>985</v>
      </c>
      <c r="F1151" s="146">
        <f t="shared" si="44"/>
        <v>39317.089999999997</v>
      </c>
      <c r="G1151" s="117"/>
      <c r="H1151" s="147">
        <v>6311</v>
      </c>
      <c r="I1151" s="147">
        <v>0</v>
      </c>
      <c r="J1151" s="147">
        <v>25244</v>
      </c>
      <c r="K1151" s="147">
        <v>21360</v>
      </c>
      <c r="L1151" s="104">
        <f t="shared" si="43"/>
        <v>52915</v>
      </c>
    </row>
    <row r="1152" spans="1:12">
      <c r="A1152" s="103" t="s">
        <v>2897</v>
      </c>
      <c r="B1152" s="82" t="s">
        <v>2000</v>
      </c>
      <c r="C1152" s="146">
        <v>18739.66</v>
      </c>
      <c r="D1152" s="146">
        <v>20975.25</v>
      </c>
      <c r="E1152" s="147">
        <v>985</v>
      </c>
      <c r="F1152" s="146">
        <f t="shared" si="44"/>
        <v>40699.910000000003</v>
      </c>
      <c r="G1152" s="117"/>
      <c r="H1152" s="147">
        <v>6246.5999999999995</v>
      </c>
      <c r="I1152" s="147">
        <v>0</v>
      </c>
      <c r="J1152" s="147">
        <v>24986.399999999998</v>
      </c>
      <c r="K1152" s="147">
        <v>21360</v>
      </c>
      <c r="L1152" s="104">
        <f t="shared" si="43"/>
        <v>52593</v>
      </c>
    </row>
    <row r="1153" spans="1:12">
      <c r="A1153" s="103" t="s">
        <v>2898</v>
      </c>
      <c r="B1153" s="82" t="s">
        <v>2002</v>
      </c>
      <c r="C1153" s="146">
        <v>17414.55</v>
      </c>
      <c r="D1153" s="146">
        <v>15853.260000000002</v>
      </c>
      <c r="E1153" s="147">
        <v>985</v>
      </c>
      <c r="F1153" s="146">
        <f t="shared" si="44"/>
        <v>34252.81</v>
      </c>
      <c r="G1153" s="117"/>
      <c r="H1153" s="147">
        <v>5804.9</v>
      </c>
      <c r="I1153" s="147">
        <v>0</v>
      </c>
      <c r="J1153" s="147">
        <v>23219.599999999999</v>
      </c>
      <c r="K1153" s="147">
        <v>21360</v>
      </c>
      <c r="L1153" s="104">
        <f t="shared" si="43"/>
        <v>50384.5</v>
      </c>
    </row>
    <row r="1154" spans="1:12">
      <c r="A1154" s="103" t="s">
        <v>2899</v>
      </c>
      <c r="B1154" s="82" t="s">
        <v>2004</v>
      </c>
      <c r="C1154" s="146">
        <v>17704.14</v>
      </c>
      <c r="D1154" s="146">
        <v>18714.010000000002</v>
      </c>
      <c r="E1154" s="147">
        <v>985</v>
      </c>
      <c r="F1154" s="146">
        <f t="shared" si="44"/>
        <v>37403.15</v>
      </c>
      <c r="G1154" s="117"/>
      <c r="H1154" s="147">
        <v>5901.4</v>
      </c>
      <c r="I1154" s="147">
        <v>0</v>
      </c>
      <c r="J1154" s="147">
        <v>23605.599999999999</v>
      </c>
      <c r="K1154" s="147">
        <v>21360</v>
      </c>
      <c r="L1154" s="104">
        <f t="shared" si="43"/>
        <v>50867</v>
      </c>
    </row>
    <row r="1155" spans="1:12">
      <c r="A1155" s="103" t="s">
        <v>2900</v>
      </c>
      <c r="B1155" s="82" t="s">
        <v>2006</v>
      </c>
      <c r="C1155" s="146">
        <v>18758.89</v>
      </c>
      <c r="D1155" s="146">
        <v>20260.330000000002</v>
      </c>
      <c r="E1155" s="147">
        <v>985</v>
      </c>
      <c r="F1155" s="146">
        <f t="shared" si="44"/>
        <v>40004.22</v>
      </c>
      <c r="G1155" s="117"/>
      <c r="H1155" s="147">
        <v>6253</v>
      </c>
      <c r="I1155" s="147">
        <v>0</v>
      </c>
      <c r="J1155" s="147">
        <v>25012</v>
      </c>
      <c r="K1155" s="147">
        <v>21360</v>
      </c>
      <c r="L1155" s="104">
        <f t="shared" si="43"/>
        <v>52625</v>
      </c>
    </row>
    <row r="1156" spans="1:12">
      <c r="A1156" s="103" t="s">
        <v>2901</v>
      </c>
      <c r="B1156" s="82" t="s">
        <v>2008</v>
      </c>
      <c r="C1156" s="146">
        <v>19526.169999999998</v>
      </c>
      <c r="D1156" s="146">
        <v>21217.82</v>
      </c>
      <c r="E1156" s="147">
        <v>985</v>
      </c>
      <c r="F1156" s="146">
        <f t="shared" si="44"/>
        <v>41728.99</v>
      </c>
      <c r="G1156" s="117"/>
      <c r="H1156" s="147">
        <v>6508.7</v>
      </c>
      <c r="I1156" s="147">
        <v>0</v>
      </c>
      <c r="J1156" s="147">
        <v>26034.799999999999</v>
      </c>
      <c r="K1156" s="147">
        <v>21360</v>
      </c>
      <c r="L1156" s="104">
        <f t="shared" si="43"/>
        <v>53903.5</v>
      </c>
    </row>
    <row r="1157" spans="1:12">
      <c r="A1157" s="103" t="s">
        <v>2902</v>
      </c>
      <c r="B1157" s="82" t="s">
        <v>2010</v>
      </c>
      <c r="C1157" s="146">
        <v>20173.759999999998</v>
      </c>
      <c r="D1157" s="146">
        <v>21898.559999999998</v>
      </c>
      <c r="E1157" s="147">
        <v>985</v>
      </c>
      <c r="F1157" s="146">
        <f t="shared" si="44"/>
        <v>43057.319999999992</v>
      </c>
      <c r="G1157" s="117"/>
      <c r="H1157" s="147">
        <v>6724.6</v>
      </c>
      <c r="I1157" s="147">
        <v>0</v>
      </c>
      <c r="J1157" s="147">
        <v>26898.400000000001</v>
      </c>
      <c r="K1157" s="147">
        <v>21360</v>
      </c>
      <c r="L1157" s="104">
        <f t="shared" si="43"/>
        <v>54983</v>
      </c>
    </row>
    <row r="1158" spans="1:12">
      <c r="A1158" s="103" t="s">
        <v>2903</v>
      </c>
      <c r="B1158" s="82" t="s">
        <v>2012</v>
      </c>
      <c r="C1158" s="146">
        <v>21048.98</v>
      </c>
      <c r="D1158" s="146">
        <v>22454.25</v>
      </c>
      <c r="E1158" s="147">
        <v>985</v>
      </c>
      <c r="F1158" s="146">
        <f t="shared" si="44"/>
        <v>44488.229999999996</v>
      </c>
      <c r="G1158" s="117"/>
      <c r="H1158" s="147">
        <v>7016.3</v>
      </c>
      <c r="I1158" s="147">
        <v>0</v>
      </c>
      <c r="J1158" s="147">
        <v>28065.200000000001</v>
      </c>
      <c r="K1158" s="147">
        <v>21360</v>
      </c>
      <c r="L1158" s="104">
        <f t="shared" si="43"/>
        <v>56441.5</v>
      </c>
    </row>
    <row r="1159" spans="1:12">
      <c r="A1159" s="103" t="s">
        <v>2904</v>
      </c>
      <c r="B1159" s="82" t="s">
        <v>2014</v>
      </c>
      <c r="C1159" s="146">
        <v>21941.29</v>
      </c>
      <c r="D1159" s="146">
        <v>23273.89</v>
      </c>
      <c r="E1159" s="147">
        <v>985</v>
      </c>
      <c r="F1159" s="146">
        <f t="shared" si="44"/>
        <v>46200.18</v>
      </c>
      <c r="G1159" s="117"/>
      <c r="H1159" s="147">
        <v>7313.8</v>
      </c>
      <c r="I1159" s="147">
        <v>0</v>
      </c>
      <c r="J1159" s="147">
        <v>29255.200000000001</v>
      </c>
      <c r="K1159" s="147">
        <v>21360</v>
      </c>
      <c r="L1159" s="104">
        <f t="shared" si="43"/>
        <v>57929</v>
      </c>
    </row>
    <row r="1160" spans="1:12">
      <c r="A1160" s="103" t="s">
        <v>2905</v>
      </c>
      <c r="B1160" s="82" t="s">
        <v>2016</v>
      </c>
      <c r="C1160" s="146">
        <v>11137.36</v>
      </c>
      <c r="D1160" s="146">
        <v>7718.0999999999995</v>
      </c>
      <c r="E1160" s="147">
        <v>985</v>
      </c>
      <c r="F1160" s="146">
        <f t="shared" si="44"/>
        <v>19840.46</v>
      </c>
      <c r="G1160" s="117"/>
      <c r="H1160" s="147">
        <v>3712.5</v>
      </c>
      <c r="I1160" s="147">
        <v>0</v>
      </c>
      <c r="J1160" s="147">
        <v>14850</v>
      </c>
      <c r="K1160" s="147">
        <v>21360</v>
      </c>
      <c r="L1160" s="104">
        <f t="shared" si="43"/>
        <v>39922.5</v>
      </c>
    </row>
    <row r="1161" spans="1:12">
      <c r="A1161" s="103" t="s">
        <v>2906</v>
      </c>
      <c r="B1161" s="82" t="s">
        <v>2018</v>
      </c>
      <c r="C1161" s="146">
        <v>16749.849999999999</v>
      </c>
      <c r="D1161" s="146">
        <v>15946.23</v>
      </c>
      <c r="E1161" s="147">
        <v>985</v>
      </c>
      <c r="F1161" s="146">
        <f t="shared" si="44"/>
        <v>33681.08</v>
      </c>
      <c r="G1161" s="117"/>
      <c r="H1161" s="147">
        <v>5583.3</v>
      </c>
      <c r="I1161" s="147">
        <v>0</v>
      </c>
      <c r="J1161" s="147">
        <v>22333.200000000001</v>
      </c>
      <c r="K1161" s="147">
        <v>21360</v>
      </c>
      <c r="L1161" s="104">
        <f t="shared" si="43"/>
        <v>49276.5</v>
      </c>
    </row>
    <row r="1162" spans="1:12">
      <c r="A1162" s="103" t="s">
        <v>2907</v>
      </c>
      <c r="B1162" s="82" t="s">
        <v>2020</v>
      </c>
      <c r="C1162" s="146">
        <v>11137.36</v>
      </c>
      <c r="D1162" s="146">
        <v>7718.0999999999995</v>
      </c>
      <c r="E1162" s="147">
        <v>985</v>
      </c>
      <c r="F1162" s="146">
        <f t="shared" si="44"/>
        <v>19840.46</v>
      </c>
      <c r="G1162" s="117"/>
      <c r="H1162" s="147">
        <v>3712.5</v>
      </c>
      <c r="I1162" s="147">
        <v>0</v>
      </c>
      <c r="J1162" s="147">
        <v>14850</v>
      </c>
      <c r="K1162" s="147">
        <v>21360</v>
      </c>
      <c r="L1162" s="104">
        <f t="shared" si="43"/>
        <v>39922.5</v>
      </c>
    </row>
    <row r="1163" spans="1:12">
      <c r="A1163" s="103" t="s">
        <v>2908</v>
      </c>
      <c r="B1163" s="82" t="s">
        <v>2022</v>
      </c>
      <c r="C1163" s="146">
        <v>14618.98</v>
      </c>
      <c r="D1163" s="146">
        <v>8996.59</v>
      </c>
      <c r="E1163" s="147">
        <v>985</v>
      </c>
      <c r="F1163" s="146">
        <f t="shared" si="44"/>
        <v>24600.57</v>
      </c>
      <c r="G1163" s="117"/>
      <c r="H1163" s="147">
        <v>4873</v>
      </c>
      <c r="I1163" s="147">
        <v>0</v>
      </c>
      <c r="J1163" s="147">
        <v>19492</v>
      </c>
      <c r="K1163" s="147">
        <v>21360</v>
      </c>
      <c r="L1163" s="104">
        <f t="shared" si="43"/>
        <v>45725</v>
      </c>
    </row>
    <row r="1164" spans="1:12">
      <c r="A1164" s="103" t="s">
        <v>2909</v>
      </c>
      <c r="B1164" s="82" t="s">
        <v>2024</v>
      </c>
      <c r="C1164" s="146">
        <v>14938.51</v>
      </c>
      <c r="D1164" s="146">
        <v>9027.59</v>
      </c>
      <c r="E1164" s="147">
        <v>985</v>
      </c>
      <c r="F1164" s="146">
        <f t="shared" si="44"/>
        <v>24951.1</v>
      </c>
      <c r="G1164" s="117"/>
      <c r="H1164" s="147">
        <v>4979.5</v>
      </c>
      <c r="I1164" s="147">
        <v>0</v>
      </c>
      <c r="J1164" s="147">
        <v>19918</v>
      </c>
      <c r="K1164" s="147">
        <v>21360</v>
      </c>
      <c r="L1164" s="104">
        <f t="shared" si="43"/>
        <v>46257.5</v>
      </c>
    </row>
    <row r="1165" spans="1:12">
      <c r="A1165" s="103" t="s">
        <v>2910</v>
      </c>
      <c r="B1165" s="82" t="s">
        <v>2026</v>
      </c>
      <c r="C1165" s="146">
        <v>11010.19</v>
      </c>
      <c r="D1165" s="146">
        <v>7616.74</v>
      </c>
      <c r="E1165" s="147">
        <v>985</v>
      </c>
      <c r="F1165" s="146">
        <f t="shared" si="44"/>
        <v>19611.93</v>
      </c>
      <c r="G1165" s="117"/>
      <c r="H1165" s="147">
        <v>3670.1</v>
      </c>
      <c r="I1165" s="147">
        <v>0</v>
      </c>
      <c r="J1165" s="147">
        <v>14680.4</v>
      </c>
      <c r="K1165" s="147">
        <v>21360</v>
      </c>
      <c r="L1165" s="104">
        <f t="shared" si="43"/>
        <v>39710.5</v>
      </c>
    </row>
    <row r="1166" spans="1:12">
      <c r="A1166" s="103" t="s">
        <v>2911</v>
      </c>
      <c r="B1166" s="82" t="s">
        <v>2028</v>
      </c>
      <c r="C1166" s="146">
        <v>22733.16</v>
      </c>
      <c r="D1166" s="146">
        <v>25621.68</v>
      </c>
      <c r="E1166" s="147">
        <v>985</v>
      </c>
      <c r="F1166" s="146">
        <f t="shared" si="44"/>
        <v>49339.839999999997</v>
      </c>
      <c r="G1166" s="117"/>
      <c r="H1166" s="147">
        <v>7577.7</v>
      </c>
      <c r="I1166" s="147">
        <v>0</v>
      </c>
      <c r="J1166" s="147">
        <v>30310.799999999999</v>
      </c>
      <c r="K1166" s="147">
        <v>21360</v>
      </c>
      <c r="L1166" s="104">
        <f t="shared" si="43"/>
        <v>59248.5</v>
      </c>
    </row>
    <row r="1167" spans="1:12">
      <c r="A1167" s="103" t="s">
        <v>2912</v>
      </c>
      <c r="B1167" s="82" t="s">
        <v>2030</v>
      </c>
      <c r="C1167" s="146">
        <v>20540.310000000001</v>
      </c>
      <c r="D1167" s="146">
        <v>21446.52</v>
      </c>
      <c r="E1167" s="147">
        <v>985</v>
      </c>
      <c r="F1167" s="146">
        <f t="shared" si="44"/>
        <v>42971.83</v>
      </c>
      <c r="G1167" s="117"/>
      <c r="H1167" s="147">
        <v>6846.7999999999993</v>
      </c>
      <c r="I1167" s="147">
        <v>0</v>
      </c>
      <c r="J1167" s="147">
        <v>27387.199999999997</v>
      </c>
      <c r="K1167" s="147">
        <v>21360</v>
      </c>
      <c r="L1167" s="104">
        <f t="shared" si="43"/>
        <v>55594</v>
      </c>
    </row>
    <row r="1168" spans="1:12">
      <c r="A1168" s="103" t="s">
        <v>2913</v>
      </c>
      <c r="B1168" s="82" t="s">
        <v>2032</v>
      </c>
      <c r="C1168" s="146">
        <v>21170.81</v>
      </c>
      <c r="D1168" s="146">
        <v>23583.79</v>
      </c>
      <c r="E1168" s="147">
        <v>985</v>
      </c>
      <c r="F1168" s="146">
        <f t="shared" si="44"/>
        <v>45739.600000000006</v>
      </c>
      <c r="G1168" s="117"/>
      <c r="H1168" s="147">
        <v>7056.9000000000005</v>
      </c>
      <c r="I1168" s="147">
        <v>0</v>
      </c>
      <c r="J1168" s="147">
        <v>28227.600000000002</v>
      </c>
      <c r="K1168" s="147">
        <v>21360</v>
      </c>
      <c r="L1168" s="104">
        <f t="shared" si="43"/>
        <v>56644.5</v>
      </c>
    </row>
    <row r="1169" spans="1:12">
      <c r="A1169" s="103" t="s">
        <v>2914</v>
      </c>
      <c r="B1169" s="82" t="s">
        <v>2034</v>
      </c>
      <c r="C1169" s="146">
        <v>22790.86</v>
      </c>
      <c r="D1169" s="146">
        <v>24002.699999999997</v>
      </c>
      <c r="E1169" s="147">
        <v>985</v>
      </c>
      <c r="F1169" s="146">
        <f t="shared" si="44"/>
        <v>47778.559999999998</v>
      </c>
      <c r="G1169" s="117"/>
      <c r="H1169" s="147">
        <v>7597</v>
      </c>
      <c r="I1169" s="147">
        <v>0</v>
      </c>
      <c r="J1169" s="147">
        <v>30388</v>
      </c>
      <c r="K1169" s="147">
        <v>21360</v>
      </c>
      <c r="L1169" s="104">
        <f t="shared" si="43"/>
        <v>59345</v>
      </c>
    </row>
    <row r="1170" spans="1:12">
      <c r="A1170" s="103" t="s">
        <v>2915</v>
      </c>
      <c r="B1170" s="82" t="s">
        <v>2036</v>
      </c>
      <c r="C1170" s="146">
        <v>26363.33</v>
      </c>
      <c r="D1170" s="146">
        <v>25139.739999999998</v>
      </c>
      <c r="E1170" s="147">
        <v>985</v>
      </c>
      <c r="F1170" s="146">
        <f t="shared" si="44"/>
        <v>52488.07</v>
      </c>
      <c r="G1170" s="117"/>
      <c r="H1170" s="147">
        <v>8787.7999999999993</v>
      </c>
      <c r="I1170" s="147">
        <v>0</v>
      </c>
      <c r="J1170" s="147">
        <v>35151.199999999997</v>
      </c>
      <c r="K1170" s="147">
        <v>21360</v>
      </c>
      <c r="L1170" s="104">
        <f t="shared" si="43"/>
        <v>65299</v>
      </c>
    </row>
    <row r="1171" spans="1:12">
      <c r="A1171" s="103" t="s">
        <v>2916</v>
      </c>
      <c r="B1171" s="82" t="s">
        <v>2038</v>
      </c>
      <c r="C1171" s="146">
        <v>17704.14</v>
      </c>
      <c r="D1171" s="146">
        <v>18714.010000000002</v>
      </c>
      <c r="E1171" s="147">
        <v>985</v>
      </c>
      <c r="F1171" s="146">
        <f t="shared" si="44"/>
        <v>37403.15</v>
      </c>
      <c r="G1171" s="117"/>
      <c r="H1171" s="147">
        <v>5901.4</v>
      </c>
      <c r="I1171" s="147">
        <v>0</v>
      </c>
      <c r="J1171" s="147">
        <v>23605.599999999999</v>
      </c>
      <c r="K1171" s="147">
        <v>21360</v>
      </c>
      <c r="L1171" s="104">
        <f t="shared" si="43"/>
        <v>50867</v>
      </c>
    </row>
    <row r="1172" spans="1:12">
      <c r="A1172" s="103" t="s">
        <v>2917</v>
      </c>
      <c r="B1172" s="82" t="s">
        <v>2040</v>
      </c>
      <c r="C1172" s="146">
        <v>18818.740000000002</v>
      </c>
      <c r="D1172" s="146">
        <v>21100.28</v>
      </c>
      <c r="E1172" s="147">
        <v>985</v>
      </c>
      <c r="F1172" s="146">
        <f t="shared" si="44"/>
        <v>40904.020000000004</v>
      </c>
      <c r="G1172" s="117"/>
      <c r="H1172" s="147">
        <v>6272.9</v>
      </c>
      <c r="I1172" s="147">
        <v>0</v>
      </c>
      <c r="J1172" s="147">
        <v>25091.599999999999</v>
      </c>
      <c r="K1172" s="147">
        <v>21360</v>
      </c>
      <c r="L1172" s="104">
        <f t="shared" si="43"/>
        <v>52724.5</v>
      </c>
    </row>
    <row r="1173" spans="1:12">
      <c r="A1173" s="103" t="s">
        <v>2918</v>
      </c>
      <c r="B1173" s="82" t="s">
        <v>2042</v>
      </c>
      <c r="C1173" s="146">
        <v>20649.310000000001</v>
      </c>
      <c r="D1173" s="146">
        <v>23484.41</v>
      </c>
      <c r="E1173" s="147">
        <v>985</v>
      </c>
      <c r="F1173" s="146">
        <f t="shared" si="44"/>
        <v>45118.720000000001</v>
      </c>
      <c r="G1173" s="117"/>
      <c r="H1173" s="147">
        <v>6883.0999999999995</v>
      </c>
      <c r="I1173" s="147">
        <v>0</v>
      </c>
      <c r="J1173" s="147">
        <v>27532.399999999998</v>
      </c>
      <c r="K1173" s="147">
        <v>21360</v>
      </c>
      <c r="L1173" s="104">
        <f t="shared" si="43"/>
        <v>55775.5</v>
      </c>
    </row>
    <row r="1174" spans="1:12">
      <c r="A1174" s="103" t="s">
        <v>2919</v>
      </c>
      <c r="B1174" s="82" t="s">
        <v>2044</v>
      </c>
      <c r="C1174" s="146">
        <v>10072.99</v>
      </c>
      <c r="D1174" s="146">
        <v>6592.7800000000007</v>
      </c>
      <c r="E1174" s="147">
        <v>985</v>
      </c>
      <c r="F1174" s="146">
        <f t="shared" si="44"/>
        <v>17650.77</v>
      </c>
      <c r="G1174" s="117"/>
      <c r="H1174" s="147">
        <v>3357.7</v>
      </c>
      <c r="I1174" s="147">
        <v>0</v>
      </c>
      <c r="J1174" s="147">
        <v>13430.8</v>
      </c>
      <c r="K1174" s="147">
        <v>21360</v>
      </c>
      <c r="L1174" s="104">
        <f t="shared" si="43"/>
        <v>38148.5</v>
      </c>
    </row>
    <row r="1175" spans="1:12">
      <c r="A1175" s="103" t="s">
        <v>2920</v>
      </c>
      <c r="B1175" s="82" t="s">
        <v>2046</v>
      </c>
      <c r="C1175" s="146">
        <v>10366.86</v>
      </c>
      <c r="D1175" s="146">
        <v>6791.2099999999991</v>
      </c>
      <c r="E1175" s="147">
        <v>985</v>
      </c>
      <c r="F1175" s="146">
        <f t="shared" si="44"/>
        <v>18143.07</v>
      </c>
      <c r="G1175" s="117"/>
      <c r="H1175" s="147">
        <v>3455.6</v>
      </c>
      <c r="I1175" s="147">
        <v>0</v>
      </c>
      <c r="J1175" s="147">
        <v>13822.4</v>
      </c>
      <c r="K1175" s="147">
        <v>21360</v>
      </c>
      <c r="L1175" s="104">
        <f t="shared" si="43"/>
        <v>38638</v>
      </c>
    </row>
    <row r="1176" spans="1:12">
      <c r="A1176" s="103" t="s">
        <v>2921</v>
      </c>
      <c r="B1176" s="82" t="s">
        <v>2048</v>
      </c>
      <c r="C1176" s="146">
        <v>10923.63</v>
      </c>
      <c r="D1176" s="146">
        <v>7206.5700000000006</v>
      </c>
      <c r="E1176" s="147">
        <v>985</v>
      </c>
      <c r="F1176" s="146">
        <f t="shared" si="44"/>
        <v>19115.2</v>
      </c>
      <c r="G1176" s="117"/>
      <c r="H1176" s="147">
        <v>3641.2</v>
      </c>
      <c r="I1176" s="147">
        <v>0</v>
      </c>
      <c r="J1176" s="147">
        <v>14564.8</v>
      </c>
      <c r="K1176" s="147">
        <v>21360</v>
      </c>
      <c r="L1176" s="104">
        <f t="shared" si="43"/>
        <v>39566</v>
      </c>
    </row>
    <row r="1177" spans="1:12">
      <c r="A1177" s="103" t="s">
        <v>2922</v>
      </c>
      <c r="B1177" s="82" t="s">
        <v>2050</v>
      </c>
      <c r="C1177" s="146">
        <v>13323.79</v>
      </c>
      <c r="D1177" s="146">
        <v>10192.57</v>
      </c>
      <c r="E1177" s="147">
        <v>985</v>
      </c>
      <c r="F1177" s="146">
        <f t="shared" si="44"/>
        <v>24501.360000000001</v>
      </c>
      <c r="G1177" s="117"/>
      <c r="H1177" s="147">
        <v>4441.3</v>
      </c>
      <c r="I1177" s="147">
        <v>0</v>
      </c>
      <c r="J1177" s="147">
        <v>17765.2</v>
      </c>
      <c r="K1177" s="147">
        <v>21360</v>
      </c>
      <c r="L1177" s="104">
        <f t="shared" si="43"/>
        <v>43566.5</v>
      </c>
    </row>
    <row r="1178" spans="1:12">
      <c r="A1178" s="103" t="s">
        <v>2923</v>
      </c>
      <c r="B1178" s="82" t="s">
        <v>2052</v>
      </c>
      <c r="C1178" s="146">
        <v>17897.57</v>
      </c>
      <c r="D1178" s="146">
        <v>19187.41</v>
      </c>
      <c r="E1178" s="147">
        <v>985</v>
      </c>
      <c r="F1178" s="146">
        <f t="shared" si="44"/>
        <v>38069.979999999996</v>
      </c>
      <c r="G1178" s="117"/>
      <c r="H1178" s="147">
        <v>5965.9000000000005</v>
      </c>
      <c r="I1178" s="147">
        <v>0</v>
      </c>
      <c r="J1178" s="147">
        <v>23863.600000000002</v>
      </c>
      <c r="K1178" s="147">
        <v>21360</v>
      </c>
      <c r="L1178" s="104">
        <f t="shared" si="43"/>
        <v>51189.5</v>
      </c>
    </row>
    <row r="1179" spans="1:12">
      <c r="A1179" s="103" t="s">
        <v>2924</v>
      </c>
      <c r="B1179" s="82" t="s">
        <v>2054</v>
      </c>
      <c r="C1179" s="146">
        <v>15515.57</v>
      </c>
      <c r="D1179" s="146">
        <v>11672.74</v>
      </c>
      <c r="E1179" s="147">
        <v>985</v>
      </c>
      <c r="F1179" s="146">
        <f t="shared" si="44"/>
        <v>28173.309999999998</v>
      </c>
      <c r="G1179" s="117"/>
      <c r="H1179" s="147">
        <v>5171.9000000000005</v>
      </c>
      <c r="I1179" s="147">
        <v>0</v>
      </c>
      <c r="J1179" s="147">
        <v>20687.600000000002</v>
      </c>
      <c r="K1179" s="147">
        <v>21360</v>
      </c>
      <c r="L1179" s="104">
        <f t="shared" si="43"/>
        <v>47219.5</v>
      </c>
    </row>
    <row r="1180" spans="1:12">
      <c r="A1180" s="103" t="s">
        <v>2925</v>
      </c>
      <c r="B1180" s="82" t="s">
        <v>2056</v>
      </c>
      <c r="C1180" s="146">
        <v>9016.11</v>
      </c>
      <c r="D1180" s="146">
        <v>5653.43</v>
      </c>
      <c r="E1180" s="147">
        <v>985</v>
      </c>
      <c r="F1180" s="146">
        <f t="shared" si="44"/>
        <v>15654.54</v>
      </c>
      <c r="G1180" s="117"/>
      <c r="H1180" s="147">
        <v>3005.4</v>
      </c>
      <c r="I1180" s="147">
        <v>0</v>
      </c>
      <c r="J1180" s="147">
        <v>12021.6</v>
      </c>
      <c r="K1180" s="147">
        <v>21360</v>
      </c>
      <c r="L1180" s="104">
        <f t="shared" si="43"/>
        <v>36387</v>
      </c>
    </row>
    <row r="1181" spans="1:12">
      <c r="A1181" s="103" t="s">
        <v>2926</v>
      </c>
      <c r="B1181" s="82" t="s">
        <v>2058</v>
      </c>
      <c r="C1181" s="146">
        <v>11010.19</v>
      </c>
      <c r="D1181" s="146">
        <v>7616.75</v>
      </c>
      <c r="E1181" s="147">
        <v>985</v>
      </c>
      <c r="F1181" s="146">
        <f t="shared" si="44"/>
        <v>19611.940000000002</v>
      </c>
      <c r="G1181" s="117"/>
      <c r="H1181" s="147">
        <v>3670.1</v>
      </c>
      <c r="I1181" s="147">
        <v>0</v>
      </c>
      <c r="J1181" s="147">
        <v>14680.4</v>
      </c>
      <c r="K1181" s="147">
        <v>21360</v>
      </c>
      <c r="L1181" s="104">
        <f t="shared" si="43"/>
        <v>39710.5</v>
      </c>
    </row>
    <row r="1182" spans="1:12">
      <c r="A1182" s="103" t="s">
        <v>2927</v>
      </c>
      <c r="B1182" s="82" t="s">
        <v>2060</v>
      </c>
      <c r="C1182" s="146">
        <v>11134.15</v>
      </c>
      <c r="D1182" s="146">
        <v>10663.46</v>
      </c>
      <c r="E1182" s="147">
        <v>985</v>
      </c>
      <c r="F1182" s="146">
        <f t="shared" si="44"/>
        <v>22782.61</v>
      </c>
      <c r="G1182" s="117"/>
      <c r="H1182" s="147">
        <v>3711.3999999999996</v>
      </c>
      <c r="I1182" s="147">
        <v>0</v>
      </c>
      <c r="J1182" s="147">
        <v>14845.599999999999</v>
      </c>
      <c r="K1182" s="147">
        <v>21360</v>
      </c>
      <c r="L1182" s="104">
        <f t="shared" si="43"/>
        <v>39917</v>
      </c>
    </row>
    <row r="1183" spans="1:12">
      <c r="A1183" s="103" t="s">
        <v>2928</v>
      </c>
      <c r="B1183" s="82" t="s">
        <v>2062</v>
      </c>
      <c r="C1183" s="146">
        <v>13323.79</v>
      </c>
      <c r="D1183" s="146">
        <v>10192.57</v>
      </c>
      <c r="E1183" s="147">
        <v>985</v>
      </c>
      <c r="F1183" s="146">
        <f t="shared" si="44"/>
        <v>24501.360000000001</v>
      </c>
      <c r="G1183" s="117"/>
      <c r="H1183" s="147">
        <v>4441.3</v>
      </c>
      <c r="I1183" s="147">
        <v>0</v>
      </c>
      <c r="J1183" s="147">
        <v>17765.2</v>
      </c>
      <c r="K1183" s="147">
        <v>21360</v>
      </c>
      <c r="L1183" s="104">
        <f t="shared" ref="L1183:L1201" si="45">SUM(H1183:K1183)</f>
        <v>43566.5</v>
      </c>
    </row>
    <row r="1184" spans="1:12">
      <c r="A1184" s="103" t="s">
        <v>2929</v>
      </c>
      <c r="B1184" s="82" t="s">
        <v>2064</v>
      </c>
      <c r="C1184" s="146">
        <v>15061.4</v>
      </c>
      <c r="D1184" s="146">
        <v>11562.69</v>
      </c>
      <c r="E1184" s="147">
        <v>985</v>
      </c>
      <c r="F1184" s="146">
        <f t="shared" ref="F1184:F1201" si="46">SUM(C1184:E1184)</f>
        <v>27609.09</v>
      </c>
      <c r="G1184" s="117"/>
      <c r="H1184" s="147">
        <v>5020.5</v>
      </c>
      <c r="I1184" s="147">
        <v>0</v>
      </c>
      <c r="J1184" s="147">
        <v>20082</v>
      </c>
      <c r="K1184" s="147">
        <v>21360</v>
      </c>
      <c r="L1184" s="104">
        <f t="shared" si="45"/>
        <v>46462.5</v>
      </c>
    </row>
    <row r="1185" spans="1:12">
      <c r="A1185" s="103" t="s">
        <v>2930</v>
      </c>
      <c r="B1185" s="82" t="s">
        <v>2066</v>
      </c>
      <c r="C1185" s="146">
        <v>15515.57</v>
      </c>
      <c r="D1185" s="146">
        <v>11674.88</v>
      </c>
      <c r="E1185" s="147">
        <v>985</v>
      </c>
      <c r="F1185" s="146">
        <f t="shared" si="46"/>
        <v>28175.449999999997</v>
      </c>
      <c r="G1185" s="117"/>
      <c r="H1185" s="147">
        <v>5171.9000000000005</v>
      </c>
      <c r="I1185" s="147">
        <v>0</v>
      </c>
      <c r="J1185" s="147">
        <v>20687.600000000002</v>
      </c>
      <c r="K1185" s="147">
        <v>21360</v>
      </c>
      <c r="L1185" s="104">
        <f t="shared" si="45"/>
        <v>47219.5</v>
      </c>
    </row>
    <row r="1186" spans="1:12">
      <c r="A1186" s="103" t="s">
        <v>2931</v>
      </c>
      <c r="B1186" s="82" t="s">
        <v>2068</v>
      </c>
      <c r="C1186" s="146">
        <v>17296.990000000002</v>
      </c>
      <c r="D1186" s="146">
        <v>18655.23</v>
      </c>
      <c r="E1186" s="147">
        <v>985</v>
      </c>
      <c r="F1186" s="146">
        <f t="shared" si="46"/>
        <v>36937.22</v>
      </c>
      <c r="G1186" s="117"/>
      <c r="H1186" s="147">
        <v>5765.7000000000007</v>
      </c>
      <c r="I1186" s="147">
        <v>0</v>
      </c>
      <c r="J1186" s="147">
        <v>23062.800000000003</v>
      </c>
      <c r="K1186" s="147">
        <v>21360</v>
      </c>
      <c r="L1186" s="104">
        <f t="shared" si="45"/>
        <v>50188.5</v>
      </c>
    </row>
    <row r="1187" spans="1:12">
      <c r="A1187" s="103" t="s">
        <v>2932</v>
      </c>
      <c r="B1187" s="82" t="s">
        <v>2070</v>
      </c>
      <c r="C1187" s="146">
        <v>17609.03</v>
      </c>
      <c r="D1187" s="146">
        <v>18500.28</v>
      </c>
      <c r="E1187" s="147">
        <v>985</v>
      </c>
      <c r="F1187" s="146">
        <f t="shared" si="46"/>
        <v>37094.31</v>
      </c>
      <c r="G1187" s="117"/>
      <c r="H1187" s="147">
        <v>5869.7000000000007</v>
      </c>
      <c r="I1187" s="147">
        <v>0</v>
      </c>
      <c r="J1187" s="147">
        <v>23478.800000000003</v>
      </c>
      <c r="K1187" s="147">
        <v>21360</v>
      </c>
      <c r="L1187" s="104">
        <f t="shared" si="45"/>
        <v>50708.5</v>
      </c>
    </row>
    <row r="1188" spans="1:12">
      <c r="A1188" s="103" t="s">
        <v>2933</v>
      </c>
      <c r="B1188" s="82" t="s">
        <v>2072</v>
      </c>
      <c r="C1188" s="146">
        <v>18204.259999999998</v>
      </c>
      <c r="D1188" s="146">
        <v>19225.89</v>
      </c>
      <c r="E1188" s="147">
        <v>985</v>
      </c>
      <c r="F1188" s="146">
        <f t="shared" si="46"/>
        <v>38415.149999999994</v>
      </c>
      <c r="G1188" s="117"/>
      <c r="H1188" s="147">
        <v>6068.0999999999995</v>
      </c>
      <c r="I1188" s="147">
        <v>0</v>
      </c>
      <c r="J1188" s="147">
        <v>24272.399999999998</v>
      </c>
      <c r="K1188" s="147">
        <v>21360</v>
      </c>
      <c r="L1188" s="104">
        <f t="shared" si="45"/>
        <v>51700.5</v>
      </c>
    </row>
    <row r="1189" spans="1:12">
      <c r="A1189" s="103" t="s">
        <v>2934</v>
      </c>
      <c r="B1189" s="82" t="s">
        <v>2074</v>
      </c>
      <c r="C1189" s="146">
        <v>18739.66</v>
      </c>
      <c r="D1189" s="146">
        <v>20976.32</v>
      </c>
      <c r="E1189" s="147">
        <v>985</v>
      </c>
      <c r="F1189" s="146">
        <f t="shared" si="46"/>
        <v>40700.979999999996</v>
      </c>
      <c r="G1189" s="117"/>
      <c r="H1189" s="147">
        <v>6246.5999999999995</v>
      </c>
      <c r="I1189" s="147">
        <v>0</v>
      </c>
      <c r="J1189" s="147">
        <v>24986.399999999998</v>
      </c>
      <c r="K1189" s="147">
        <v>21360</v>
      </c>
      <c r="L1189" s="104">
        <f t="shared" si="45"/>
        <v>52593</v>
      </c>
    </row>
    <row r="1190" spans="1:12">
      <c r="A1190" s="103" t="s">
        <v>2935</v>
      </c>
      <c r="B1190" s="82" t="s">
        <v>2076</v>
      </c>
      <c r="C1190" s="146">
        <v>20036.990000000002</v>
      </c>
      <c r="D1190" s="146">
        <v>20446.27</v>
      </c>
      <c r="E1190" s="147">
        <v>985</v>
      </c>
      <c r="F1190" s="146">
        <f t="shared" si="46"/>
        <v>41468.26</v>
      </c>
      <c r="G1190" s="117"/>
      <c r="H1190" s="147">
        <v>6679</v>
      </c>
      <c r="I1190" s="147">
        <v>0</v>
      </c>
      <c r="J1190" s="147">
        <v>26716</v>
      </c>
      <c r="K1190" s="147">
        <v>21360</v>
      </c>
      <c r="L1190" s="104">
        <f t="shared" si="45"/>
        <v>54755</v>
      </c>
    </row>
    <row r="1191" spans="1:12">
      <c r="A1191" s="103" t="s">
        <v>2936</v>
      </c>
      <c r="B1191" s="82" t="s">
        <v>2078</v>
      </c>
      <c r="C1191" s="146">
        <v>13981</v>
      </c>
      <c r="D1191" s="146">
        <v>8495.74</v>
      </c>
      <c r="E1191" s="147">
        <v>985</v>
      </c>
      <c r="F1191" s="146">
        <f t="shared" si="46"/>
        <v>23461.739999999998</v>
      </c>
      <c r="G1191" s="117"/>
      <c r="H1191" s="147">
        <v>4660.2999999999993</v>
      </c>
      <c r="I1191" s="147">
        <v>0</v>
      </c>
      <c r="J1191" s="147">
        <v>18641.199999999997</v>
      </c>
      <c r="K1191" s="147">
        <v>21360</v>
      </c>
      <c r="L1191" s="104">
        <f t="shared" si="45"/>
        <v>44661.5</v>
      </c>
    </row>
    <row r="1192" spans="1:12">
      <c r="A1192" s="103" t="s">
        <v>2937</v>
      </c>
      <c r="B1192" s="82" t="s">
        <v>2080</v>
      </c>
      <c r="C1192" s="146">
        <v>14618.98</v>
      </c>
      <c r="D1192" s="146">
        <v>8996.59</v>
      </c>
      <c r="E1192" s="147">
        <v>985</v>
      </c>
      <c r="F1192" s="146">
        <f t="shared" si="46"/>
        <v>24600.57</v>
      </c>
      <c r="G1192" s="117"/>
      <c r="H1192" s="147">
        <v>4873</v>
      </c>
      <c r="I1192" s="147">
        <v>0</v>
      </c>
      <c r="J1192" s="147">
        <v>19492</v>
      </c>
      <c r="K1192" s="147">
        <v>21360</v>
      </c>
      <c r="L1192" s="104">
        <f t="shared" si="45"/>
        <v>45725</v>
      </c>
    </row>
    <row r="1193" spans="1:12">
      <c r="A1193" s="103" t="s">
        <v>2938</v>
      </c>
      <c r="B1193" s="82" t="s">
        <v>2082</v>
      </c>
      <c r="C1193" s="146">
        <v>13323.79</v>
      </c>
      <c r="D1193" s="146">
        <v>10192.57</v>
      </c>
      <c r="E1193" s="147">
        <v>985</v>
      </c>
      <c r="F1193" s="146">
        <f t="shared" si="46"/>
        <v>24501.360000000001</v>
      </c>
      <c r="G1193" s="117"/>
      <c r="H1193" s="147">
        <v>4441.3</v>
      </c>
      <c r="I1193" s="147">
        <v>0</v>
      </c>
      <c r="J1193" s="147">
        <v>17765.2</v>
      </c>
      <c r="K1193" s="147">
        <v>21360</v>
      </c>
      <c r="L1193" s="104">
        <f t="shared" si="45"/>
        <v>43566.5</v>
      </c>
    </row>
    <row r="1194" spans="1:12">
      <c r="A1194" s="103" t="s">
        <v>2939</v>
      </c>
      <c r="B1194" s="82" t="s">
        <v>2084</v>
      </c>
      <c r="C1194" s="146">
        <v>17043.72</v>
      </c>
      <c r="D1194" s="146">
        <v>15351</v>
      </c>
      <c r="E1194" s="147">
        <v>985</v>
      </c>
      <c r="F1194" s="146">
        <f t="shared" si="46"/>
        <v>33379.72</v>
      </c>
      <c r="G1194" s="117"/>
      <c r="H1194" s="147">
        <v>5681.2</v>
      </c>
      <c r="I1194" s="147">
        <v>0</v>
      </c>
      <c r="J1194" s="147">
        <v>22724.799999999999</v>
      </c>
      <c r="K1194" s="147">
        <v>21360</v>
      </c>
      <c r="L1194" s="104">
        <f t="shared" si="45"/>
        <v>49766</v>
      </c>
    </row>
    <row r="1195" spans="1:12">
      <c r="A1195" s="103" t="s">
        <v>2940</v>
      </c>
      <c r="B1195" s="82" t="s">
        <v>2086</v>
      </c>
      <c r="C1195" s="146">
        <v>18739.66</v>
      </c>
      <c r="D1195" s="146">
        <v>19935.46</v>
      </c>
      <c r="E1195" s="147">
        <v>985</v>
      </c>
      <c r="F1195" s="146">
        <f t="shared" si="46"/>
        <v>39660.119999999995</v>
      </c>
      <c r="G1195" s="117"/>
      <c r="H1195" s="147">
        <v>6246.5999999999995</v>
      </c>
      <c r="I1195" s="147">
        <v>0</v>
      </c>
      <c r="J1195" s="147">
        <v>24986.399999999998</v>
      </c>
      <c r="K1195" s="147">
        <v>21360</v>
      </c>
      <c r="L1195" s="104">
        <f t="shared" si="45"/>
        <v>52593</v>
      </c>
    </row>
    <row r="1196" spans="1:12">
      <c r="A1196" s="103" t="s">
        <v>2941</v>
      </c>
      <c r="B1196" s="82" t="s">
        <v>2088</v>
      </c>
      <c r="C1196" s="146">
        <v>15941.95</v>
      </c>
      <c r="D1196" s="146">
        <v>16946.48</v>
      </c>
      <c r="E1196" s="147">
        <v>985</v>
      </c>
      <c r="F1196" s="146">
        <f t="shared" si="46"/>
        <v>33873.43</v>
      </c>
      <c r="G1196" s="117"/>
      <c r="H1196" s="147">
        <v>5314</v>
      </c>
      <c r="I1196" s="147">
        <v>0</v>
      </c>
      <c r="J1196" s="147">
        <v>21256</v>
      </c>
      <c r="K1196" s="147">
        <v>21360</v>
      </c>
      <c r="L1196" s="104">
        <f t="shared" si="45"/>
        <v>47930</v>
      </c>
    </row>
    <row r="1197" spans="1:12">
      <c r="A1197" s="103" t="s">
        <v>2942</v>
      </c>
      <c r="B1197" s="82" t="s">
        <v>2090</v>
      </c>
      <c r="C1197" s="146">
        <v>15941.95</v>
      </c>
      <c r="D1197" s="146">
        <v>16946.48</v>
      </c>
      <c r="E1197" s="147">
        <v>985</v>
      </c>
      <c r="F1197" s="146">
        <f t="shared" si="46"/>
        <v>33873.43</v>
      </c>
      <c r="G1197" s="117"/>
      <c r="H1197" s="147">
        <v>5314</v>
      </c>
      <c r="I1197" s="147">
        <v>0</v>
      </c>
      <c r="J1197" s="147">
        <v>21256</v>
      </c>
      <c r="K1197" s="147">
        <v>21360</v>
      </c>
      <c r="L1197" s="104">
        <f t="shared" si="45"/>
        <v>47930</v>
      </c>
    </row>
    <row r="1198" spans="1:12">
      <c r="A1198" s="103" t="s">
        <v>2943</v>
      </c>
      <c r="B1198" s="82" t="s">
        <v>2092</v>
      </c>
      <c r="C1198" s="146">
        <v>23412.81</v>
      </c>
      <c r="D1198" s="146">
        <v>22319.59</v>
      </c>
      <c r="E1198" s="147">
        <v>985</v>
      </c>
      <c r="F1198" s="146">
        <f t="shared" si="46"/>
        <v>46717.4</v>
      </c>
      <c r="G1198" s="117"/>
      <c r="H1198" s="147">
        <v>7804.2999999999993</v>
      </c>
      <c r="I1198" s="147">
        <v>0</v>
      </c>
      <c r="J1198" s="147">
        <v>31217.199999999997</v>
      </c>
      <c r="K1198" s="147">
        <v>21360</v>
      </c>
      <c r="L1198" s="104">
        <f t="shared" si="45"/>
        <v>60381.5</v>
      </c>
    </row>
    <row r="1199" spans="1:12">
      <c r="A1199" s="103" t="s">
        <v>2944</v>
      </c>
      <c r="B1199" s="82" t="s">
        <v>2094</v>
      </c>
      <c r="C1199" s="146">
        <v>21730.37</v>
      </c>
      <c r="D1199" s="146">
        <v>21357.279999999999</v>
      </c>
      <c r="E1199" s="147">
        <v>985</v>
      </c>
      <c r="F1199" s="146">
        <f t="shared" si="46"/>
        <v>44072.649999999994</v>
      </c>
      <c r="G1199" s="117"/>
      <c r="H1199" s="147">
        <v>7243.5</v>
      </c>
      <c r="I1199" s="147">
        <v>0</v>
      </c>
      <c r="J1199" s="147">
        <v>28974</v>
      </c>
      <c r="K1199" s="147">
        <v>21360</v>
      </c>
      <c r="L1199" s="104">
        <f t="shared" si="45"/>
        <v>57577.5</v>
      </c>
    </row>
    <row r="1200" spans="1:12">
      <c r="A1200" s="103" t="s">
        <v>2945</v>
      </c>
      <c r="B1200" s="82" t="s">
        <v>2096</v>
      </c>
      <c r="C1200" s="146">
        <v>23737.43</v>
      </c>
      <c r="D1200" s="146">
        <v>25639.07</v>
      </c>
      <c r="E1200" s="147">
        <v>985</v>
      </c>
      <c r="F1200" s="146">
        <f t="shared" si="46"/>
        <v>50361.5</v>
      </c>
      <c r="G1200" s="117"/>
      <c r="H1200" s="147">
        <v>7912.5</v>
      </c>
      <c r="I1200" s="147">
        <v>0</v>
      </c>
      <c r="J1200" s="147">
        <v>31650</v>
      </c>
      <c r="K1200" s="147">
        <v>21360</v>
      </c>
      <c r="L1200" s="104">
        <f t="shared" si="45"/>
        <v>60922.5</v>
      </c>
    </row>
    <row r="1201" spans="1:12">
      <c r="A1201" s="103" t="s">
        <v>2946</v>
      </c>
      <c r="B1201" s="82" t="s">
        <v>2098</v>
      </c>
      <c r="C1201" s="146">
        <v>22382.51</v>
      </c>
      <c r="D1201" s="146">
        <v>21998.05</v>
      </c>
      <c r="E1201" s="147">
        <v>985</v>
      </c>
      <c r="F1201" s="146">
        <f t="shared" si="46"/>
        <v>45365.56</v>
      </c>
      <c r="G1201" s="117"/>
      <c r="H1201" s="147">
        <v>7460.8</v>
      </c>
      <c r="I1201" s="147">
        <v>0</v>
      </c>
      <c r="J1201" s="147">
        <v>29843.200000000001</v>
      </c>
      <c r="K1201" s="147">
        <v>21360</v>
      </c>
      <c r="L1201" s="104">
        <f t="shared" si="45"/>
        <v>58664</v>
      </c>
    </row>
    <row r="1202" spans="1:12">
      <c r="I1202" s="148"/>
    </row>
    <row r="1204" spans="1:12" ht="15.75">
      <c r="B1204" s="3" t="s">
        <v>13</v>
      </c>
      <c r="C1204" s="4"/>
      <c r="D1204" s="4"/>
      <c r="E1204" s="4"/>
      <c r="F1204" s="4"/>
      <c r="G1204" s="4"/>
    </row>
    <row r="1205" spans="1:12">
      <c r="B1205" s="88" t="s">
        <v>0</v>
      </c>
      <c r="C1205" s="239" t="s">
        <v>14</v>
      </c>
      <c r="D1205" s="239"/>
      <c r="E1205" s="239"/>
      <c r="F1205" s="239"/>
      <c r="G1205" s="239"/>
    </row>
    <row r="1206" spans="1:12">
      <c r="B1206" s="111" t="s">
        <v>2947</v>
      </c>
      <c r="C1206" s="240" t="s">
        <v>2948</v>
      </c>
      <c r="D1206" s="240"/>
      <c r="E1206" s="240"/>
      <c r="F1206" s="240"/>
      <c r="G1206" s="240"/>
    </row>
    <row r="1207" spans="1:12">
      <c r="B1207" s="111" t="s">
        <v>2949</v>
      </c>
      <c r="C1207" s="240" t="s">
        <v>2950</v>
      </c>
      <c r="D1207" s="240"/>
      <c r="E1207" s="240"/>
      <c r="F1207" s="240"/>
      <c r="G1207" s="240"/>
    </row>
    <row r="1208" spans="1:12">
      <c r="B1208" s="111" t="s">
        <v>2951</v>
      </c>
      <c r="C1208" s="240" t="s">
        <v>2952</v>
      </c>
      <c r="D1208" s="240"/>
      <c r="E1208" s="240"/>
      <c r="F1208" s="240"/>
      <c r="G1208" s="240"/>
    </row>
    <row r="1209" spans="1:12">
      <c r="B1209" s="111" t="s">
        <v>2953</v>
      </c>
      <c r="C1209" s="240" t="s">
        <v>2954</v>
      </c>
      <c r="D1209" s="240"/>
      <c r="E1209" s="240"/>
      <c r="F1209" s="240"/>
      <c r="G1209" s="240"/>
    </row>
  </sheetData>
  <mergeCells count="17">
    <mergeCell ref="C1207:G1207"/>
    <mergeCell ref="C1208:G1208"/>
    <mergeCell ref="C1209:G1209"/>
    <mergeCell ref="A29:A30"/>
    <mergeCell ref="B29:B30"/>
    <mergeCell ref="C29:F29"/>
    <mergeCell ref="H29:L29"/>
    <mergeCell ref="C1205:G1205"/>
    <mergeCell ref="C1206:G1206"/>
    <mergeCell ref="A1:L1"/>
    <mergeCell ref="A2:L2"/>
    <mergeCell ref="A3:L3"/>
    <mergeCell ref="A4:L4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105"/>
  <sheetViews>
    <sheetView showGridLines="0" zoomScaleNormal="100" workbookViewId="0">
      <pane ySplit="5" topLeftCell="A6" activePane="bottomLeft" state="frozen"/>
      <selection pane="bottomLeft" activeCell="H109" sqref="H109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2955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>
      <c r="A10" s="13" t="s">
        <v>2956</v>
      </c>
      <c r="B10" s="13" t="s">
        <v>479</v>
      </c>
      <c r="C10" s="157">
        <v>81621</v>
      </c>
      <c r="D10" s="157"/>
      <c r="E10" s="157"/>
      <c r="F10" s="157">
        <f>SUM(C10:E10)</f>
        <v>81621</v>
      </c>
      <c r="G10" s="53"/>
      <c r="H10" s="157">
        <v>46251.899999999994</v>
      </c>
      <c r="I10" s="157">
        <v>13603.5</v>
      </c>
      <c r="J10" s="157">
        <v>108828</v>
      </c>
      <c r="K10" s="158"/>
      <c r="L10" s="157">
        <f>SUM(H10:K10)</f>
        <v>168683.4</v>
      </c>
    </row>
    <row r="11" spans="1:12">
      <c r="A11" s="9" t="s">
        <v>2957</v>
      </c>
      <c r="B11" s="9" t="s">
        <v>481</v>
      </c>
      <c r="C11" s="63">
        <v>57072.9</v>
      </c>
      <c r="D11" s="63"/>
      <c r="E11" s="63"/>
      <c r="F11" s="63">
        <f t="shared" ref="F11:F15" si="0">SUM(C11:E11)</f>
        <v>57072.9</v>
      </c>
      <c r="G11" s="53"/>
      <c r="H11" s="63">
        <v>32341.31</v>
      </c>
      <c r="I11" s="63">
        <v>9512.15</v>
      </c>
      <c r="J11" s="63">
        <v>76097.2</v>
      </c>
      <c r="K11" s="64"/>
      <c r="L11" s="63">
        <f t="shared" ref="L11:L15" si="1">SUM(H11:K11)</f>
        <v>117950.66</v>
      </c>
    </row>
    <row r="12" spans="1:12">
      <c r="A12" s="9" t="s">
        <v>2958</v>
      </c>
      <c r="B12" s="9" t="s">
        <v>481</v>
      </c>
      <c r="C12" s="63">
        <v>47425.799999999996</v>
      </c>
      <c r="D12" s="63"/>
      <c r="E12" s="63"/>
      <c r="F12" s="63">
        <f t="shared" si="0"/>
        <v>47425.799999999996</v>
      </c>
      <c r="G12" s="53"/>
      <c r="H12" s="63">
        <v>44264.079999999994</v>
      </c>
      <c r="I12" s="63">
        <v>7904.2999999999993</v>
      </c>
      <c r="J12" s="63">
        <v>63234.399999999994</v>
      </c>
      <c r="K12" s="64"/>
      <c r="L12" s="63">
        <f t="shared" si="1"/>
        <v>115402.77999999998</v>
      </c>
    </row>
    <row r="13" spans="1:12">
      <c r="A13" s="9" t="s">
        <v>2959</v>
      </c>
      <c r="B13" s="9" t="s">
        <v>481</v>
      </c>
      <c r="C13" s="63">
        <v>40000.199999999997</v>
      </c>
      <c r="D13" s="63"/>
      <c r="E13" s="63"/>
      <c r="F13" s="63">
        <f t="shared" si="0"/>
        <v>40000.199999999997</v>
      </c>
      <c r="G13" s="53"/>
      <c r="H13" s="63">
        <v>12000.06</v>
      </c>
      <c r="I13" s="63">
        <v>6666.7</v>
      </c>
      <c r="J13" s="63">
        <v>53333.599999999999</v>
      </c>
      <c r="K13" s="64"/>
      <c r="L13" s="63">
        <f t="shared" si="1"/>
        <v>72000.36</v>
      </c>
    </row>
    <row r="14" spans="1:12">
      <c r="A14" s="9" t="s">
        <v>2960</v>
      </c>
      <c r="B14" s="9" t="s">
        <v>501</v>
      </c>
      <c r="C14" s="63">
        <v>31345.499999999996</v>
      </c>
      <c r="D14" s="63"/>
      <c r="E14" s="63"/>
      <c r="F14" s="63">
        <f t="shared" si="0"/>
        <v>31345.499999999996</v>
      </c>
      <c r="G14" s="53"/>
      <c r="H14" s="63">
        <v>37614.6</v>
      </c>
      <c r="I14" s="63">
        <v>5224.25</v>
      </c>
      <c r="J14" s="63">
        <v>41794</v>
      </c>
      <c r="K14" s="64"/>
      <c r="L14" s="63">
        <f t="shared" si="1"/>
        <v>84632.85</v>
      </c>
    </row>
    <row r="15" spans="1:12">
      <c r="A15" s="9" t="s">
        <v>2961</v>
      </c>
      <c r="B15" s="9" t="s">
        <v>2962</v>
      </c>
      <c r="C15" s="63">
        <v>23790</v>
      </c>
      <c r="D15" s="63"/>
      <c r="E15" s="63"/>
      <c r="F15" s="63">
        <f t="shared" si="0"/>
        <v>23790</v>
      </c>
      <c r="G15" s="53"/>
      <c r="H15" s="63">
        <v>13481</v>
      </c>
      <c r="I15" s="63">
        <v>3965</v>
      </c>
      <c r="J15" s="63">
        <v>31720</v>
      </c>
      <c r="K15" s="64"/>
      <c r="L15" s="63">
        <f t="shared" si="1"/>
        <v>49166</v>
      </c>
    </row>
    <row r="16" spans="1:12" ht="15.75" hidden="1" thickBot="1">
      <c r="A16" s="49"/>
      <c r="B16" s="50"/>
      <c r="C16" s="51"/>
      <c r="D16" s="52"/>
      <c r="E16" s="52"/>
      <c r="F16" s="51"/>
      <c r="G16" s="53"/>
      <c r="H16" s="58"/>
      <c r="I16" s="51"/>
      <c r="J16" s="51"/>
      <c r="K16" s="55"/>
      <c r="L16" s="51"/>
    </row>
    <row r="17" spans="1:12" ht="15.75" hidden="1" thickBot="1">
      <c r="A17" s="49"/>
      <c r="B17" s="50"/>
      <c r="C17" s="51"/>
      <c r="D17" s="52"/>
      <c r="E17" s="52"/>
      <c r="F17" s="51"/>
      <c r="G17" s="53"/>
      <c r="H17" s="58"/>
      <c r="I17" s="51"/>
      <c r="J17" s="51"/>
      <c r="K17" s="55"/>
      <c r="L17" s="51"/>
    </row>
    <row r="18" spans="1:12" ht="15.75" hidden="1" thickBot="1">
      <c r="A18" s="49"/>
      <c r="B18" s="50"/>
      <c r="C18" s="51"/>
      <c r="D18" s="52"/>
      <c r="E18" s="52"/>
      <c r="F18" s="51"/>
      <c r="G18" s="53"/>
      <c r="H18" s="58"/>
      <c r="I18" s="51"/>
      <c r="J18" s="51"/>
      <c r="K18" s="55"/>
      <c r="L18" s="51"/>
    </row>
    <row r="19" spans="1:12" ht="15.75" hidden="1" thickBot="1">
      <c r="A19" s="49"/>
      <c r="B19" s="50"/>
      <c r="C19" s="51"/>
      <c r="D19" s="52"/>
      <c r="E19" s="52"/>
      <c r="F19" s="51"/>
      <c r="G19" s="53"/>
      <c r="H19" s="58"/>
      <c r="I19" s="51"/>
      <c r="J19" s="51"/>
      <c r="K19" s="55"/>
      <c r="L19" s="51"/>
    </row>
    <row r="20" spans="1:12" ht="15.75" hidden="1" thickBot="1">
      <c r="A20" s="49"/>
      <c r="B20" s="50"/>
      <c r="C20" s="51"/>
      <c r="D20" s="52"/>
      <c r="E20" s="52"/>
      <c r="F20" s="51"/>
      <c r="G20" s="53"/>
      <c r="H20" s="58"/>
      <c r="I20" s="51"/>
      <c r="J20" s="51"/>
      <c r="K20" s="55"/>
      <c r="L20" s="51"/>
    </row>
    <row r="21" spans="1:12" ht="15.75" hidden="1" thickBot="1">
      <c r="A21" s="49"/>
      <c r="B21" s="50"/>
      <c r="C21" s="51"/>
      <c r="D21" s="52"/>
      <c r="E21" s="52"/>
      <c r="F21" s="51"/>
      <c r="G21" s="53"/>
      <c r="H21" s="58"/>
      <c r="I21" s="51"/>
      <c r="J21" s="51"/>
      <c r="K21" s="55"/>
      <c r="L21" s="51"/>
    </row>
    <row r="22" spans="1:12" ht="15.75" hidden="1" thickBot="1">
      <c r="A22" s="49"/>
      <c r="B22" s="50"/>
      <c r="C22" s="51"/>
      <c r="D22" s="52"/>
      <c r="E22" s="52"/>
      <c r="F22" s="51"/>
      <c r="G22" s="53"/>
      <c r="H22" s="58"/>
      <c r="I22" s="51"/>
      <c r="J22" s="51"/>
      <c r="K22" s="55"/>
      <c r="L22" s="51"/>
    </row>
    <row r="23" spans="1:12" ht="15.75" hidden="1" thickBot="1">
      <c r="A23" s="49"/>
      <c r="B23" s="50"/>
      <c r="C23" s="51"/>
      <c r="D23" s="52"/>
      <c r="E23" s="52"/>
      <c r="F23" s="51"/>
      <c r="G23" s="53"/>
      <c r="H23" s="58"/>
      <c r="I23" s="51"/>
      <c r="J23" s="51"/>
      <c r="K23" s="55"/>
      <c r="L23" s="51"/>
    </row>
    <row r="24" spans="1:12" ht="15.75" hidden="1" thickBot="1">
      <c r="A24" s="49"/>
      <c r="B24" s="50"/>
      <c r="C24" s="51"/>
      <c r="D24" s="52"/>
      <c r="E24" s="52"/>
      <c r="F24" s="51"/>
      <c r="G24" s="53"/>
      <c r="H24" s="58"/>
      <c r="I24" s="51"/>
      <c r="J24" s="51"/>
      <c r="K24" s="55"/>
      <c r="L24" s="51"/>
    </row>
    <row r="25" spans="1:12" ht="15.75" hidden="1" thickBot="1">
      <c r="A25" s="49"/>
      <c r="B25" s="50"/>
      <c r="C25" s="51"/>
      <c r="D25" s="52"/>
      <c r="E25" s="52"/>
      <c r="F25" s="51"/>
      <c r="G25" s="53"/>
      <c r="H25" s="58"/>
      <c r="I25" s="51"/>
      <c r="J25" s="51"/>
      <c r="K25" s="55"/>
      <c r="L25" s="51"/>
    </row>
    <row r="26" spans="1:12" ht="15.75" hidden="1" thickBot="1">
      <c r="A26" s="49"/>
      <c r="B26" s="50"/>
      <c r="C26" s="51"/>
      <c r="D26" s="52"/>
      <c r="E26" s="52"/>
      <c r="F26" s="51"/>
      <c r="G26" s="53"/>
      <c r="H26" s="58"/>
      <c r="I26" s="51"/>
      <c r="J26" s="51"/>
      <c r="K26" s="55"/>
      <c r="L26" s="51"/>
    </row>
    <row r="27" spans="1:12" ht="15.75" hidden="1" thickBot="1">
      <c r="A27" s="49"/>
      <c r="B27" s="50"/>
      <c r="C27" s="51"/>
      <c r="D27" s="52"/>
      <c r="E27" s="52"/>
      <c r="F27" s="51"/>
      <c r="G27" s="53"/>
      <c r="H27" s="58"/>
      <c r="I27" s="51"/>
      <c r="J27" s="51"/>
      <c r="K27" s="55"/>
      <c r="L27" s="51"/>
    </row>
    <row r="28" spans="1:12" ht="15.75" hidden="1" thickBot="1">
      <c r="A28" s="49"/>
      <c r="B28" s="50"/>
      <c r="C28" s="51"/>
      <c r="D28" s="52"/>
      <c r="E28" s="52"/>
      <c r="F28" s="51"/>
      <c r="G28" s="53"/>
      <c r="H28" s="58"/>
      <c r="I28" s="51"/>
      <c r="J28" s="51"/>
      <c r="K28" s="55"/>
      <c r="L28" s="51"/>
    </row>
    <row r="29" spans="1:12" ht="15.75" hidden="1" thickBot="1">
      <c r="A29" s="49"/>
      <c r="B29" s="50"/>
      <c r="C29" s="51"/>
      <c r="D29" s="52"/>
      <c r="E29" s="52"/>
      <c r="F29" s="51"/>
      <c r="G29" s="53"/>
      <c r="H29" s="58"/>
      <c r="I29" s="51"/>
      <c r="J29" s="51"/>
      <c r="K29" s="55"/>
      <c r="L29" s="51"/>
    </row>
    <row r="30" spans="1:12" ht="15.75" hidden="1" thickBot="1">
      <c r="A30" s="49"/>
      <c r="B30" s="50"/>
      <c r="C30" s="51"/>
      <c r="D30" s="52"/>
      <c r="E30" s="52"/>
      <c r="F30" s="51"/>
      <c r="G30" s="53"/>
      <c r="H30" s="58"/>
      <c r="I30" s="51"/>
      <c r="J30" s="51"/>
      <c r="K30" s="55"/>
      <c r="L30" s="51"/>
    </row>
    <row r="31" spans="1:12" ht="15.75" hidden="1" thickBot="1">
      <c r="A31" s="49"/>
      <c r="B31" s="50"/>
      <c r="C31" s="51"/>
      <c r="D31" s="52"/>
      <c r="E31" s="52"/>
      <c r="F31" s="51"/>
      <c r="G31" s="53"/>
      <c r="H31" s="58"/>
      <c r="I31" s="51"/>
      <c r="J31" s="51"/>
      <c r="K31" s="55"/>
      <c r="L31" s="51"/>
    </row>
    <row r="32" spans="1:12" ht="15.75" hidden="1" thickBot="1">
      <c r="A32" s="49"/>
      <c r="B32" s="50"/>
      <c r="C32" s="51"/>
      <c r="D32" s="52"/>
      <c r="E32" s="52"/>
      <c r="F32" s="51"/>
      <c r="G32" s="53"/>
      <c r="H32" s="58"/>
      <c r="I32" s="51"/>
      <c r="J32" s="51"/>
      <c r="K32" s="55"/>
      <c r="L32" s="51"/>
    </row>
    <row r="33" spans="1:12" ht="15.75" hidden="1" thickBot="1">
      <c r="A33" s="49"/>
      <c r="B33" s="50"/>
      <c r="C33" s="51"/>
      <c r="D33" s="52"/>
      <c r="E33" s="52"/>
      <c r="F33" s="51"/>
      <c r="G33" s="53"/>
      <c r="H33" s="58"/>
      <c r="I33" s="51"/>
      <c r="J33" s="51"/>
      <c r="K33" s="55"/>
      <c r="L33" s="51"/>
    </row>
    <row r="34" spans="1:12" ht="15.75" hidden="1" thickBot="1">
      <c r="A34" s="49"/>
      <c r="B34" s="50"/>
      <c r="C34" s="51"/>
      <c r="D34" s="52"/>
      <c r="E34" s="52"/>
      <c r="F34" s="51"/>
      <c r="G34" s="53"/>
      <c r="H34" s="58"/>
      <c r="I34" s="51"/>
      <c r="J34" s="51"/>
      <c r="K34" s="55"/>
      <c r="L34" s="51"/>
    </row>
    <row r="35" spans="1:12" ht="15.75" hidden="1" thickBot="1">
      <c r="A35" s="49"/>
      <c r="B35" s="50"/>
      <c r="C35" s="51"/>
      <c r="D35" s="52"/>
      <c r="E35" s="52"/>
      <c r="F35" s="51"/>
      <c r="G35" s="53"/>
      <c r="H35" s="58"/>
      <c r="I35" s="51"/>
      <c r="J35" s="51"/>
      <c r="K35" s="55"/>
      <c r="L35" s="51"/>
    </row>
    <row r="36" spans="1:12" ht="15.75" hidden="1" thickBot="1">
      <c r="A36" s="49"/>
      <c r="B36" s="50"/>
      <c r="C36" s="51"/>
      <c r="D36" s="52"/>
      <c r="E36" s="52"/>
      <c r="F36" s="51"/>
      <c r="G36" s="53"/>
      <c r="H36" s="58"/>
      <c r="I36" s="51"/>
      <c r="J36" s="51"/>
      <c r="K36" s="55"/>
      <c r="L36" s="51"/>
    </row>
    <row r="37" spans="1:12" ht="15.75" hidden="1" thickBot="1">
      <c r="A37" s="49"/>
      <c r="B37" s="50"/>
      <c r="C37" s="51"/>
      <c r="D37" s="52"/>
      <c r="E37" s="52"/>
      <c r="F37" s="51"/>
      <c r="G37" s="53"/>
      <c r="H37" s="58"/>
      <c r="I37" s="51"/>
      <c r="J37" s="51"/>
      <c r="K37" s="55"/>
      <c r="L37" s="51"/>
    </row>
    <row r="38" spans="1:12" ht="15.75" hidden="1" thickBot="1">
      <c r="A38" s="49"/>
      <c r="B38" s="50"/>
      <c r="C38" s="51"/>
      <c r="D38" s="52"/>
      <c r="E38" s="52"/>
      <c r="F38" s="51"/>
      <c r="G38" s="53"/>
      <c r="H38" s="58"/>
      <c r="I38" s="51"/>
      <c r="J38" s="51"/>
      <c r="K38" s="55"/>
      <c r="L38" s="51"/>
    </row>
    <row r="39" spans="1:12" ht="15.75" hidden="1" thickBot="1">
      <c r="A39" s="49"/>
      <c r="B39" s="50"/>
      <c r="C39" s="51"/>
      <c r="D39" s="52"/>
      <c r="E39" s="52"/>
      <c r="F39" s="51"/>
      <c r="G39" s="53"/>
      <c r="H39" s="58"/>
      <c r="I39" s="51"/>
      <c r="J39" s="51"/>
      <c r="K39" s="55"/>
      <c r="L39" s="51"/>
    </row>
    <row r="40" spans="1:12" ht="15.75" hidden="1" thickBot="1">
      <c r="A40" s="49"/>
      <c r="B40" s="50"/>
      <c r="C40" s="51"/>
      <c r="D40" s="52"/>
      <c r="E40" s="52"/>
      <c r="F40" s="51"/>
      <c r="G40" s="53"/>
      <c r="H40" s="58"/>
      <c r="I40" s="51"/>
      <c r="J40" s="51"/>
      <c r="K40" s="55"/>
      <c r="L40" s="51"/>
    </row>
    <row r="41" spans="1:12" ht="15.75" hidden="1" thickBot="1">
      <c r="A41" s="49"/>
      <c r="B41" s="50"/>
      <c r="C41" s="51"/>
      <c r="D41" s="52"/>
      <c r="E41" s="52"/>
      <c r="F41" s="51"/>
      <c r="G41" s="53"/>
      <c r="H41" s="58"/>
      <c r="I41" s="51"/>
      <c r="J41" s="51"/>
      <c r="K41" s="55"/>
      <c r="L41" s="51"/>
    </row>
    <row r="42" spans="1:12" ht="15.75" hidden="1" thickBot="1">
      <c r="A42" s="49"/>
      <c r="B42" s="50"/>
      <c r="C42" s="51"/>
      <c r="D42" s="52"/>
      <c r="E42" s="52"/>
      <c r="F42" s="51"/>
      <c r="G42" s="53"/>
      <c r="H42" s="58"/>
      <c r="I42" s="51"/>
      <c r="J42" s="51"/>
      <c r="K42" s="55"/>
      <c r="L42" s="51"/>
    </row>
    <row r="43" spans="1:12" ht="15.75" hidden="1" thickBot="1">
      <c r="A43" s="49"/>
      <c r="B43" s="50"/>
      <c r="C43" s="51"/>
      <c r="D43" s="52"/>
      <c r="E43" s="52"/>
      <c r="F43" s="51"/>
      <c r="G43" s="53"/>
      <c r="H43" s="58"/>
      <c r="I43" s="51"/>
      <c r="J43" s="51"/>
      <c r="K43" s="55"/>
      <c r="L43" s="51"/>
    </row>
    <row r="44" spans="1:12" ht="15.75" hidden="1" thickBot="1">
      <c r="A44" s="49"/>
      <c r="B44" s="50"/>
      <c r="C44" s="51"/>
      <c r="D44" s="52"/>
      <c r="E44" s="52"/>
      <c r="F44" s="51"/>
      <c r="G44" s="53"/>
      <c r="H44" s="58"/>
      <c r="I44" s="51"/>
      <c r="J44" s="51"/>
      <c r="K44" s="55"/>
      <c r="L44" s="51"/>
    </row>
    <row r="45" spans="1:12" ht="15.75" hidden="1" thickBot="1">
      <c r="A45" s="49"/>
      <c r="B45" s="50"/>
      <c r="C45" s="51"/>
      <c r="D45" s="52"/>
      <c r="E45" s="52"/>
      <c r="F45" s="51"/>
      <c r="G45" s="53"/>
      <c r="H45" s="58"/>
      <c r="I45" s="51"/>
      <c r="J45" s="51"/>
      <c r="K45" s="55"/>
      <c r="L45" s="51"/>
    </row>
    <row r="46" spans="1:12" ht="15.75" hidden="1" thickBot="1">
      <c r="A46" s="49"/>
      <c r="B46" s="50"/>
      <c r="C46" s="51"/>
      <c r="D46" s="52"/>
      <c r="E46" s="52"/>
      <c r="F46" s="51"/>
      <c r="G46" s="53"/>
      <c r="H46" s="58"/>
      <c r="I46" s="51"/>
      <c r="J46" s="51"/>
      <c r="K46" s="55"/>
      <c r="L46" s="51"/>
    </row>
    <row r="47" spans="1:12" ht="15.75" hidden="1" thickBot="1">
      <c r="A47" s="49"/>
      <c r="B47" s="50"/>
      <c r="C47" s="51"/>
      <c r="D47" s="52"/>
      <c r="E47" s="52"/>
      <c r="F47" s="51"/>
      <c r="G47" s="53"/>
      <c r="H47" s="58"/>
      <c r="I47" s="51"/>
      <c r="J47" s="51"/>
      <c r="K47" s="55"/>
      <c r="L47" s="51"/>
    </row>
    <row r="48" spans="1:12" ht="15.75" hidden="1" thickBot="1">
      <c r="A48" s="49"/>
      <c r="B48" s="50"/>
      <c r="C48" s="51"/>
      <c r="D48" s="52"/>
      <c r="E48" s="52"/>
      <c r="F48" s="51"/>
      <c r="G48" s="53"/>
      <c r="H48" s="58"/>
      <c r="I48" s="51"/>
      <c r="J48" s="51"/>
      <c r="K48" s="55"/>
      <c r="L48" s="51"/>
    </row>
    <row r="49" spans="1:12" ht="15.75" hidden="1" thickBot="1">
      <c r="A49" s="49"/>
      <c r="B49" s="50"/>
      <c r="C49" s="51"/>
      <c r="D49" s="52"/>
      <c r="E49" s="52"/>
      <c r="F49" s="51"/>
      <c r="G49" s="53"/>
      <c r="H49" s="58"/>
      <c r="I49" s="51"/>
      <c r="J49" s="51"/>
      <c r="K49" s="55"/>
      <c r="L49" s="51"/>
    </row>
    <row r="50" spans="1:12" ht="15.75" hidden="1" thickBot="1">
      <c r="A50" s="49"/>
      <c r="B50" s="50"/>
      <c r="C50" s="51"/>
      <c r="D50" s="52"/>
      <c r="E50" s="52"/>
      <c r="F50" s="51"/>
      <c r="G50" s="53"/>
      <c r="H50" s="58"/>
      <c r="I50" s="51"/>
      <c r="J50" s="51"/>
      <c r="K50" s="55"/>
      <c r="L50" s="51"/>
    </row>
    <row r="51" spans="1:12" ht="15.75" hidden="1" thickBot="1">
      <c r="A51" s="49"/>
      <c r="B51" s="50"/>
      <c r="C51" s="51"/>
      <c r="D51" s="52"/>
      <c r="E51" s="52"/>
      <c r="F51" s="51"/>
      <c r="G51" s="53"/>
      <c r="H51" s="58"/>
      <c r="I51" s="51"/>
      <c r="J51" s="51"/>
      <c r="K51" s="55"/>
      <c r="L51" s="51"/>
    </row>
    <row r="52" spans="1:12" ht="15.75" hidden="1" thickBot="1">
      <c r="A52" s="49"/>
      <c r="B52" s="50"/>
      <c r="C52" s="51"/>
      <c r="D52" s="52"/>
      <c r="E52" s="52"/>
      <c r="F52" s="51"/>
      <c r="G52" s="53"/>
      <c r="H52" s="58"/>
      <c r="I52" s="51"/>
      <c r="J52" s="51"/>
      <c r="K52" s="55"/>
      <c r="L52" s="51"/>
    </row>
    <row r="53" spans="1:12" ht="15.75" hidden="1" thickBot="1">
      <c r="A53" s="49"/>
      <c r="B53" s="50"/>
      <c r="C53" s="51"/>
      <c r="D53" s="52"/>
      <c r="E53" s="52"/>
      <c r="F53" s="51"/>
      <c r="G53" s="53"/>
      <c r="H53" s="58"/>
      <c r="I53" s="51"/>
      <c r="J53" s="51"/>
      <c r="K53" s="55"/>
      <c r="L53" s="51"/>
    </row>
    <row r="54" spans="1:12" ht="15.75" hidden="1" thickBot="1">
      <c r="A54" s="49"/>
      <c r="B54" s="50"/>
      <c r="C54" s="51"/>
      <c r="D54" s="52"/>
      <c r="E54" s="52"/>
      <c r="F54" s="51"/>
      <c r="G54" s="53"/>
      <c r="H54" s="58"/>
      <c r="I54" s="51"/>
      <c r="J54" s="51"/>
      <c r="K54" s="55"/>
      <c r="L54" s="51"/>
    </row>
    <row r="55" spans="1:12" ht="15.75" hidden="1" thickBot="1">
      <c r="A55" s="49"/>
      <c r="B55" s="50"/>
      <c r="C55" s="51"/>
      <c r="D55" s="52"/>
      <c r="E55" s="52"/>
      <c r="F55" s="51"/>
      <c r="G55" s="53"/>
      <c r="H55" s="58"/>
      <c r="I55" s="51"/>
      <c r="J55" s="51"/>
      <c r="K55" s="55"/>
      <c r="L55" s="51"/>
    </row>
    <row r="56" spans="1:12" ht="15.75" hidden="1" thickBot="1">
      <c r="A56" s="49"/>
      <c r="B56" s="50"/>
      <c r="C56" s="51"/>
      <c r="D56" s="52"/>
      <c r="E56" s="52"/>
      <c r="F56" s="51"/>
      <c r="G56" s="53"/>
      <c r="H56" s="58"/>
      <c r="I56" s="51"/>
      <c r="J56" s="51"/>
      <c r="K56" s="55"/>
      <c r="L56" s="51"/>
    </row>
    <row r="57" spans="1:12" ht="15.75" hidden="1" thickBot="1">
      <c r="A57" s="49"/>
      <c r="B57" s="50"/>
      <c r="C57" s="51"/>
      <c r="D57" s="52"/>
      <c r="E57" s="52"/>
      <c r="F57" s="51"/>
      <c r="G57" s="53"/>
      <c r="H57" s="58"/>
      <c r="I57" s="51"/>
      <c r="J57" s="51"/>
      <c r="K57" s="55"/>
      <c r="L57" s="51"/>
    </row>
    <row r="58" spans="1:12" ht="15.75" hidden="1" thickBot="1">
      <c r="A58" s="49"/>
      <c r="B58" s="50"/>
      <c r="C58" s="51"/>
      <c r="D58" s="52"/>
      <c r="E58" s="52"/>
      <c r="F58" s="51"/>
      <c r="G58" s="53"/>
      <c r="H58" s="58"/>
      <c r="I58" s="51"/>
      <c r="J58" s="51"/>
      <c r="K58" s="55"/>
      <c r="L58" s="51"/>
    </row>
    <row r="59" spans="1:12" ht="15.75" hidden="1" thickBot="1">
      <c r="A59" s="49"/>
      <c r="B59" s="50"/>
      <c r="C59" s="51"/>
      <c r="D59" s="52"/>
      <c r="E59" s="52"/>
      <c r="F59" s="51"/>
      <c r="G59" s="53"/>
      <c r="H59" s="58"/>
      <c r="I59" s="51"/>
      <c r="J59" s="51"/>
      <c r="K59" s="55"/>
      <c r="L59" s="51"/>
    </row>
    <row r="60" spans="1:12" ht="15.75">
      <c r="A60" s="28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5.75">
      <c r="A61" s="30" t="s">
        <v>43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>
      <c r="A62" s="217" t="s">
        <v>0</v>
      </c>
      <c r="B62" s="217" t="s">
        <v>3</v>
      </c>
      <c r="C62" s="218" t="s">
        <v>4</v>
      </c>
      <c r="D62" s="218"/>
      <c r="E62" s="218"/>
      <c r="F62" s="218"/>
      <c r="H62" s="218" t="s">
        <v>5</v>
      </c>
      <c r="I62" s="218"/>
      <c r="J62" s="218"/>
      <c r="K62" s="218"/>
      <c r="L62" s="218"/>
    </row>
    <row r="63" spans="1:12" ht="22.5">
      <c r="A63" s="217"/>
      <c r="B63" s="217"/>
      <c r="C63" s="152" t="s">
        <v>6</v>
      </c>
      <c r="D63" s="152" t="s">
        <v>7</v>
      </c>
      <c r="E63" s="152" t="s">
        <v>8</v>
      </c>
      <c r="F63" s="152" t="s">
        <v>9</v>
      </c>
      <c r="H63" s="151" t="s">
        <v>10</v>
      </c>
      <c r="I63" s="151" t="s">
        <v>11</v>
      </c>
      <c r="J63" s="152" t="s">
        <v>12</v>
      </c>
      <c r="K63" s="151" t="s">
        <v>44</v>
      </c>
      <c r="L63" s="152" t="s">
        <v>9</v>
      </c>
    </row>
    <row r="64" spans="1:12">
      <c r="A64" s="174" t="s">
        <v>2963</v>
      </c>
      <c r="B64" s="13" t="s">
        <v>1458</v>
      </c>
      <c r="C64" s="157">
        <v>15787.5</v>
      </c>
      <c r="D64" s="157">
        <v>4000</v>
      </c>
      <c r="E64" s="185"/>
      <c r="F64" s="157">
        <f>+C64+D64+E64</f>
        <v>19787.5</v>
      </c>
      <c r="G64" s="53"/>
      <c r="H64" s="157">
        <v>8946.25</v>
      </c>
      <c r="I64" s="157">
        <v>2631.25</v>
      </c>
      <c r="J64" s="157">
        <v>26110.75</v>
      </c>
      <c r="K64" s="158"/>
      <c r="L64" s="157">
        <f>SUM(H64:K64)</f>
        <v>37688.25</v>
      </c>
    </row>
    <row r="65" spans="1:12">
      <c r="A65" s="103" t="s">
        <v>2964</v>
      </c>
      <c r="B65" s="9" t="s">
        <v>490</v>
      </c>
      <c r="C65" s="63">
        <v>17080.8</v>
      </c>
      <c r="D65" s="63"/>
      <c r="E65" s="127"/>
      <c r="F65" s="63">
        <f t="shared" ref="F65:F105" si="2">+C65+D65+E65</f>
        <v>17080.8</v>
      </c>
      <c r="G65" s="53"/>
      <c r="H65" s="63">
        <v>15942.08</v>
      </c>
      <c r="I65" s="63">
        <v>2846.8</v>
      </c>
      <c r="J65" s="63">
        <v>28303.56</v>
      </c>
      <c r="K65" s="64"/>
      <c r="L65" s="63">
        <f t="shared" ref="L65:L105" si="3">SUM(H65:K65)</f>
        <v>47092.44</v>
      </c>
    </row>
    <row r="66" spans="1:12">
      <c r="A66" s="103" t="s">
        <v>2965</v>
      </c>
      <c r="B66" s="9" t="s">
        <v>2966</v>
      </c>
      <c r="C66" s="63">
        <v>9063.3000000000011</v>
      </c>
      <c r="D66" s="63"/>
      <c r="E66" s="127"/>
      <c r="F66" s="63">
        <f t="shared" si="2"/>
        <v>9063.3000000000011</v>
      </c>
      <c r="G66" s="53"/>
      <c r="H66" s="63">
        <v>5135.87</v>
      </c>
      <c r="I66" s="63">
        <v>1510.5500000000002</v>
      </c>
      <c r="J66" s="63">
        <v>13955.84</v>
      </c>
      <c r="K66" s="64"/>
      <c r="L66" s="63">
        <f t="shared" si="3"/>
        <v>20602.260000000002</v>
      </c>
    </row>
    <row r="67" spans="1:12">
      <c r="A67" s="103" t="s">
        <v>2967</v>
      </c>
      <c r="B67" s="9" t="s">
        <v>1458</v>
      </c>
      <c r="C67" s="63">
        <v>17080.8</v>
      </c>
      <c r="D67" s="63"/>
      <c r="E67" s="127"/>
      <c r="F67" s="63">
        <f t="shared" si="2"/>
        <v>17080.8</v>
      </c>
      <c r="G67" s="53"/>
      <c r="H67" s="63">
        <v>20496.96</v>
      </c>
      <c r="I67" s="63">
        <v>2846.8</v>
      </c>
      <c r="J67" s="63">
        <v>28303.56</v>
      </c>
      <c r="K67" s="64"/>
      <c r="L67" s="63">
        <f t="shared" si="3"/>
        <v>51647.32</v>
      </c>
    </row>
    <row r="68" spans="1:12">
      <c r="A68" s="103" t="s">
        <v>2968</v>
      </c>
      <c r="B68" s="9" t="s">
        <v>490</v>
      </c>
      <c r="C68" s="63">
        <v>16773</v>
      </c>
      <c r="D68" s="63"/>
      <c r="E68" s="127"/>
      <c r="F68" s="63">
        <f t="shared" si="2"/>
        <v>16773</v>
      </c>
      <c r="G68" s="53"/>
      <c r="H68" s="63">
        <v>20127.600000000002</v>
      </c>
      <c r="I68" s="63">
        <v>2795.5</v>
      </c>
      <c r="J68" s="63">
        <v>27781.68</v>
      </c>
      <c r="K68" s="64"/>
      <c r="L68" s="63">
        <f t="shared" si="3"/>
        <v>50704.78</v>
      </c>
    </row>
    <row r="69" spans="1:12">
      <c r="A69" s="103" t="s">
        <v>2969</v>
      </c>
      <c r="B69" s="9" t="s">
        <v>490</v>
      </c>
      <c r="C69" s="63">
        <v>7893.9</v>
      </c>
      <c r="D69" s="63"/>
      <c r="E69" s="127"/>
      <c r="F69" s="63">
        <f t="shared" si="2"/>
        <v>7893.9</v>
      </c>
      <c r="G69" s="53"/>
      <c r="H69" s="63">
        <v>2368.17</v>
      </c>
      <c r="I69" s="63">
        <v>1315.65</v>
      </c>
      <c r="J69" s="63">
        <v>13943</v>
      </c>
      <c r="K69" s="64"/>
      <c r="L69" s="63">
        <f t="shared" si="3"/>
        <v>17626.82</v>
      </c>
    </row>
    <row r="70" spans="1:12">
      <c r="A70" s="103" t="s">
        <v>2970</v>
      </c>
      <c r="B70" s="9" t="s">
        <v>1458</v>
      </c>
      <c r="C70" s="63">
        <v>18000</v>
      </c>
      <c r="D70" s="63"/>
      <c r="E70" s="127"/>
      <c r="F70" s="63">
        <f t="shared" si="2"/>
        <v>18000</v>
      </c>
      <c r="G70" s="53"/>
      <c r="H70" s="63">
        <v>19200</v>
      </c>
      <c r="I70" s="63">
        <v>3000</v>
      </c>
      <c r="J70" s="63">
        <v>29862.05</v>
      </c>
      <c r="K70" s="64"/>
      <c r="L70" s="63">
        <f t="shared" si="3"/>
        <v>52062.05</v>
      </c>
    </row>
    <row r="71" spans="1:12">
      <c r="A71" s="103" t="s">
        <v>2971</v>
      </c>
      <c r="B71" s="9" t="s">
        <v>1458</v>
      </c>
      <c r="C71" s="63">
        <v>13650</v>
      </c>
      <c r="D71" s="63"/>
      <c r="E71" s="127"/>
      <c r="F71" s="63">
        <f t="shared" si="2"/>
        <v>13650</v>
      </c>
      <c r="G71" s="53"/>
      <c r="H71" s="63">
        <v>14560</v>
      </c>
      <c r="I71" s="63">
        <v>2275</v>
      </c>
      <c r="J71" s="63">
        <v>22486.67</v>
      </c>
      <c r="K71" s="64"/>
      <c r="L71" s="63">
        <f t="shared" si="3"/>
        <v>39321.67</v>
      </c>
    </row>
    <row r="72" spans="1:12">
      <c r="A72" s="103" t="s">
        <v>2972</v>
      </c>
      <c r="B72" s="9" t="s">
        <v>2973</v>
      </c>
      <c r="C72" s="63">
        <v>15787.5</v>
      </c>
      <c r="D72" s="63"/>
      <c r="E72" s="127"/>
      <c r="F72" s="63">
        <f t="shared" si="2"/>
        <v>15787.5</v>
      </c>
      <c r="G72" s="53"/>
      <c r="H72" s="63">
        <v>8946.25</v>
      </c>
      <c r="I72" s="63">
        <v>2631.25</v>
      </c>
      <c r="J72" s="63">
        <v>26110.75</v>
      </c>
      <c r="K72" s="64"/>
      <c r="L72" s="63">
        <f t="shared" si="3"/>
        <v>37688.25</v>
      </c>
    </row>
    <row r="73" spans="1:12">
      <c r="A73" s="103" t="s">
        <v>2974</v>
      </c>
      <c r="B73" s="9" t="s">
        <v>732</v>
      </c>
      <c r="C73" s="63">
        <v>9859.8000000000011</v>
      </c>
      <c r="D73" s="63"/>
      <c r="E73" s="127"/>
      <c r="F73" s="63">
        <f t="shared" si="2"/>
        <v>9859.8000000000011</v>
      </c>
      <c r="G73" s="53"/>
      <c r="H73" s="63">
        <v>10517.12</v>
      </c>
      <c r="I73" s="63">
        <v>1643.3000000000002</v>
      </c>
      <c r="J73" s="63">
        <v>15475.94</v>
      </c>
      <c r="K73" s="64"/>
      <c r="L73" s="63">
        <f t="shared" si="3"/>
        <v>27636.36</v>
      </c>
    </row>
    <row r="74" spans="1:12">
      <c r="A74" s="103" t="s">
        <v>2975</v>
      </c>
      <c r="B74" s="9" t="s">
        <v>490</v>
      </c>
      <c r="C74" s="63">
        <v>7367.7</v>
      </c>
      <c r="D74" s="63"/>
      <c r="E74" s="127"/>
      <c r="F74" s="63">
        <f t="shared" si="2"/>
        <v>7367.7</v>
      </c>
      <c r="G74" s="53"/>
      <c r="H74" s="63">
        <v>4175.03</v>
      </c>
      <c r="I74" s="63">
        <v>1227.95</v>
      </c>
      <c r="J74" s="63">
        <v>10726.76</v>
      </c>
      <c r="K74" s="64"/>
      <c r="L74" s="63">
        <f t="shared" si="3"/>
        <v>16129.74</v>
      </c>
    </row>
    <row r="75" spans="1:12">
      <c r="A75" s="103" t="s">
        <v>2976</v>
      </c>
      <c r="B75" s="9" t="s">
        <v>2966</v>
      </c>
      <c r="C75" s="63">
        <v>16836</v>
      </c>
      <c r="D75" s="63"/>
      <c r="E75" s="127"/>
      <c r="F75" s="63">
        <f t="shared" si="2"/>
        <v>16836</v>
      </c>
      <c r="G75" s="53"/>
      <c r="H75" s="63">
        <v>17958.400000000001</v>
      </c>
      <c r="I75" s="63">
        <v>2806</v>
      </c>
      <c r="J75" s="63">
        <v>27885.33</v>
      </c>
      <c r="K75" s="64"/>
      <c r="L75" s="63">
        <f t="shared" si="3"/>
        <v>48649.73</v>
      </c>
    </row>
    <row r="76" spans="1:12">
      <c r="A76" s="103" t="s">
        <v>2977</v>
      </c>
      <c r="B76" s="9" t="s">
        <v>2978</v>
      </c>
      <c r="C76" s="63">
        <v>8606.4</v>
      </c>
      <c r="D76" s="63"/>
      <c r="E76" s="127"/>
      <c r="F76" s="63">
        <f t="shared" si="2"/>
        <v>8606.4</v>
      </c>
      <c r="G76" s="53"/>
      <c r="H76" s="63">
        <v>6885.12</v>
      </c>
      <c r="I76" s="63">
        <v>1434.4</v>
      </c>
      <c r="J76" s="63">
        <v>13199.1</v>
      </c>
      <c r="K76" s="64"/>
      <c r="L76" s="63">
        <f t="shared" si="3"/>
        <v>21518.620000000003</v>
      </c>
    </row>
    <row r="77" spans="1:12">
      <c r="A77" s="103" t="s">
        <v>2979</v>
      </c>
      <c r="B77" s="9" t="s">
        <v>1458</v>
      </c>
      <c r="C77" s="63">
        <v>16840.2</v>
      </c>
      <c r="D77" s="63"/>
      <c r="E77" s="127"/>
      <c r="F77" s="63">
        <f t="shared" si="2"/>
        <v>16840.2</v>
      </c>
      <c r="G77" s="53"/>
      <c r="H77" s="63">
        <v>7858.76</v>
      </c>
      <c r="I77" s="63">
        <v>2806.7000000000003</v>
      </c>
      <c r="J77" s="63">
        <v>27976.38</v>
      </c>
      <c r="K77" s="64"/>
      <c r="L77" s="63">
        <f t="shared" si="3"/>
        <v>38641.840000000004</v>
      </c>
    </row>
    <row r="78" spans="1:12">
      <c r="A78" s="103" t="s">
        <v>2980</v>
      </c>
      <c r="B78" s="9" t="s">
        <v>490</v>
      </c>
      <c r="C78" s="63">
        <v>17000.099999999999</v>
      </c>
      <c r="D78" s="63"/>
      <c r="E78" s="127"/>
      <c r="F78" s="63">
        <f t="shared" si="2"/>
        <v>17000.099999999999</v>
      </c>
      <c r="G78" s="53"/>
      <c r="H78" s="63">
        <v>7933.3799999999992</v>
      </c>
      <c r="I78" s="63">
        <v>2833.35</v>
      </c>
      <c r="J78" s="63">
        <v>28242.41</v>
      </c>
      <c r="K78" s="64"/>
      <c r="L78" s="63">
        <f t="shared" si="3"/>
        <v>39009.14</v>
      </c>
    </row>
    <row r="79" spans="1:12">
      <c r="A79" s="103" t="s">
        <v>2981</v>
      </c>
      <c r="B79" s="9" t="s">
        <v>1458</v>
      </c>
      <c r="C79" s="63">
        <v>16890</v>
      </c>
      <c r="D79" s="63"/>
      <c r="E79" s="127"/>
      <c r="F79" s="63">
        <f t="shared" si="2"/>
        <v>16890</v>
      </c>
      <c r="G79" s="53"/>
      <c r="H79" s="63">
        <v>13512</v>
      </c>
      <c r="I79" s="63">
        <v>2815</v>
      </c>
      <c r="J79" s="63">
        <v>27976.81</v>
      </c>
      <c r="K79" s="64"/>
      <c r="L79" s="63">
        <f t="shared" si="3"/>
        <v>44303.81</v>
      </c>
    </row>
    <row r="80" spans="1:12">
      <c r="A80" s="103" t="s">
        <v>2982</v>
      </c>
      <c r="B80" s="9" t="s">
        <v>1458</v>
      </c>
      <c r="C80" s="63">
        <v>13650</v>
      </c>
      <c r="D80" s="63"/>
      <c r="E80" s="127"/>
      <c r="F80" s="63">
        <f t="shared" si="2"/>
        <v>13650</v>
      </c>
      <c r="G80" s="53"/>
      <c r="H80" s="63">
        <v>12740</v>
      </c>
      <c r="I80" s="63">
        <v>2275</v>
      </c>
      <c r="J80" s="63">
        <v>22486.67</v>
      </c>
      <c r="K80" s="64"/>
      <c r="L80" s="63">
        <f t="shared" si="3"/>
        <v>37501.67</v>
      </c>
    </row>
    <row r="81" spans="1:12">
      <c r="A81" s="103" t="s">
        <v>2983</v>
      </c>
      <c r="B81" s="9" t="s">
        <v>1458</v>
      </c>
      <c r="C81" s="63">
        <v>13650</v>
      </c>
      <c r="D81" s="63"/>
      <c r="E81" s="127"/>
      <c r="F81" s="63">
        <f t="shared" si="2"/>
        <v>13650</v>
      </c>
      <c r="G81" s="53"/>
      <c r="H81" s="63">
        <v>10920</v>
      </c>
      <c r="I81" s="63">
        <v>2275</v>
      </c>
      <c r="J81" s="63">
        <v>22486.67</v>
      </c>
      <c r="K81" s="64"/>
      <c r="L81" s="63">
        <f t="shared" si="3"/>
        <v>35681.67</v>
      </c>
    </row>
    <row r="82" spans="1:12">
      <c r="A82" s="103" t="s">
        <v>2984</v>
      </c>
      <c r="B82" s="9" t="s">
        <v>494</v>
      </c>
      <c r="C82" s="63">
        <v>8420.1</v>
      </c>
      <c r="D82" s="63"/>
      <c r="E82" s="127"/>
      <c r="F82" s="63">
        <f t="shared" si="2"/>
        <v>8420.1</v>
      </c>
      <c r="G82" s="53"/>
      <c r="H82" s="63">
        <v>4771.3900000000003</v>
      </c>
      <c r="I82" s="63">
        <v>1403.3500000000001</v>
      </c>
      <c r="J82" s="63">
        <v>12832.75</v>
      </c>
      <c r="K82" s="64"/>
      <c r="L82" s="63">
        <f t="shared" si="3"/>
        <v>19007.490000000002</v>
      </c>
    </row>
    <row r="83" spans="1:12">
      <c r="A83" s="103" t="s">
        <v>2985</v>
      </c>
      <c r="B83" s="9" t="s">
        <v>494</v>
      </c>
      <c r="C83" s="63">
        <v>8000.1</v>
      </c>
      <c r="D83" s="63"/>
      <c r="E83" s="127"/>
      <c r="F83" s="63">
        <f t="shared" si="2"/>
        <v>8000.1</v>
      </c>
      <c r="G83" s="53"/>
      <c r="H83" s="63">
        <v>3733.38</v>
      </c>
      <c r="I83" s="63">
        <v>1333.35</v>
      </c>
      <c r="J83" s="63">
        <v>11889.42</v>
      </c>
      <c r="K83" s="64"/>
      <c r="L83" s="63">
        <f t="shared" si="3"/>
        <v>16956.150000000001</v>
      </c>
    </row>
    <row r="84" spans="1:12">
      <c r="A84" s="103" t="s">
        <v>2986</v>
      </c>
      <c r="B84" s="9" t="s">
        <v>2987</v>
      </c>
      <c r="C84" s="63">
        <v>3978.6000000000004</v>
      </c>
      <c r="D84" s="63"/>
      <c r="E84" s="127"/>
      <c r="F84" s="63">
        <f t="shared" si="2"/>
        <v>3978.6000000000004</v>
      </c>
      <c r="G84" s="53"/>
      <c r="H84" s="63">
        <v>5039.5600000000004</v>
      </c>
      <c r="I84" s="63">
        <v>663.1</v>
      </c>
      <c r="J84" s="63">
        <v>5502.18</v>
      </c>
      <c r="K84" s="64"/>
      <c r="L84" s="63">
        <f t="shared" si="3"/>
        <v>11204.84</v>
      </c>
    </row>
    <row r="85" spans="1:12">
      <c r="A85" s="103" t="s">
        <v>2988</v>
      </c>
      <c r="B85" s="9" t="s">
        <v>2989</v>
      </c>
      <c r="C85" s="63">
        <v>12853.5</v>
      </c>
      <c r="D85" s="63"/>
      <c r="E85" s="127"/>
      <c r="F85" s="63">
        <f t="shared" si="2"/>
        <v>12853.5</v>
      </c>
      <c r="G85" s="53"/>
      <c r="H85" s="63">
        <v>11996.6</v>
      </c>
      <c r="I85" s="63">
        <v>2142.25</v>
      </c>
      <c r="J85" s="63">
        <v>21136.21</v>
      </c>
      <c r="K85" s="64"/>
      <c r="L85" s="63">
        <f t="shared" si="3"/>
        <v>35275.06</v>
      </c>
    </row>
    <row r="86" spans="1:12">
      <c r="A86" s="103" t="s">
        <v>2990</v>
      </c>
      <c r="B86" s="9" t="s">
        <v>2991</v>
      </c>
      <c r="C86" s="63">
        <v>5000.0999999999995</v>
      </c>
      <c r="D86" s="63"/>
      <c r="E86" s="127"/>
      <c r="F86" s="63">
        <f t="shared" si="2"/>
        <v>5000.0999999999995</v>
      </c>
      <c r="G86" s="53"/>
      <c r="H86" s="63">
        <v>2333.3799999999997</v>
      </c>
      <c r="I86" s="63">
        <v>833.34999999999991</v>
      </c>
      <c r="J86" s="63">
        <v>7205.47</v>
      </c>
      <c r="K86" s="64"/>
      <c r="L86" s="63">
        <f t="shared" si="3"/>
        <v>10372.200000000001</v>
      </c>
    </row>
    <row r="87" spans="1:12">
      <c r="A87" s="103" t="s">
        <v>2992</v>
      </c>
      <c r="B87" s="9" t="s">
        <v>490</v>
      </c>
      <c r="C87" s="63">
        <v>13650</v>
      </c>
      <c r="D87" s="63"/>
      <c r="E87" s="127"/>
      <c r="F87" s="63">
        <f t="shared" si="2"/>
        <v>13650</v>
      </c>
      <c r="G87" s="53"/>
      <c r="H87" s="63">
        <v>6370</v>
      </c>
      <c r="I87" s="63">
        <v>2275</v>
      </c>
      <c r="J87" s="63">
        <v>22486.67</v>
      </c>
      <c r="K87" s="64"/>
      <c r="L87" s="63">
        <f t="shared" si="3"/>
        <v>31131.67</v>
      </c>
    </row>
    <row r="88" spans="1:12">
      <c r="A88" s="103" t="s">
        <v>2993</v>
      </c>
      <c r="B88" s="9" t="s">
        <v>2994</v>
      </c>
      <c r="C88" s="63">
        <v>5539.2</v>
      </c>
      <c r="D88" s="63"/>
      <c r="E88" s="127"/>
      <c r="F88" s="63">
        <f t="shared" si="2"/>
        <v>5539.2</v>
      </c>
      <c r="G88" s="53"/>
      <c r="H88" s="63">
        <v>3452.7679999999996</v>
      </c>
      <c r="I88" s="63">
        <v>923.19999999999993</v>
      </c>
      <c r="J88" s="63">
        <v>5539.2</v>
      </c>
      <c r="K88" s="64"/>
      <c r="L88" s="63">
        <f t="shared" si="3"/>
        <v>9915.1679999999997</v>
      </c>
    </row>
    <row r="89" spans="1:12">
      <c r="A89" s="103" t="s">
        <v>2995</v>
      </c>
      <c r="B89" s="9" t="s">
        <v>2996</v>
      </c>
      <c r="C89" s="63">
        <v>6697.7999999999993</v>
      </c>
      <c r="D89" s="63"/>
      <c r="E89" s="127"/>
      <c r="F89" s="63">
        <f t="shared" si="2"/>
        <v>6697.7999999999993</v>
      </c>
      <c r="G89" s="53"/>
      <c r="H89" s="63">
        <v>7858.7519999999995</v>
      </c>
      <c r="I89" s="63">
        <v>1116.2999999999997</v>
      </c>
      <c r="J89" s="63">
        <v>6697.7999999999993</v>
      </c>
      <c r="K89" s="64"/>
      <c r="L89" s="63">
        <f t="shared" si="3"/>
        <v>15672.851999999999</v>
      </c>
    </row>
    <row r="90" spans="1:12">
      <c r="A90" s="103" t="s">
        <v>2997</v>
      </c>
      <c r="B90" s="9" t="s">
        <v>2998</v>
      </c>
      <c r="C90" s="63">
        <v>6806.4</v>
      </c>
      <c r="D90" s="63">
        <v>1111</v>
      </c>
      <c r="E90" s="127"/>
      <c r="F90" s="63">
        <f t="shared" si="2"/>
        <v>7917.4</v>
      </c>
      <c r="G90" s="53"/>
      <c r="H90" s="63">
        <v>6987.9040000000005</v>
      </c>
      <c r="I90" s="63">
        <v>1134.4000000000001</v>
      </c>
      <c r="J90" s="63">
        <v>6806.4</v>
      </c>
      <c r="K90" s="64"/>
      <c r="L90" s="63">
        <f t="shared" si="3"/>
        <v>14928.704</v>
      </c>
    </row>
    <row r="91" spans="1:12">
      <c r="A91" s="103" t="s">
        <v>2999</v>
      </c>
      <c r="B91" s="9" t="s">
        <v>2998</v>
      </c>
      <c r="C91" s="63">
        <v>6806.4</v>
      </c>
      <c r="D91" s="63">
        <v>1111</v>
      </c>
      <c r="E91" s="127"/>
      <c r="F91" s="63">
        <f t="shared" si="2"/>
        <v>7917.4</v>
      </c>
      <c r="G91" s="53"/>
      <c r="H91" s="63">
        <v>7487.04</v>
      </c>
      <c r="I91" s="63">
        <v>1134.4000000000001</v>
      </c>
      <c r="J91" s="63">
        <v>6806.4</v>
      </c>
      <c r="K91" s="64"/>
      <c r="L91" s="63">
        <f t="shared" si="3"/>
        <v>15427.84</v>
      </c>
    </row>
    <row r="92" spans="1:12">
      <c r="A92" s="103" t="s">
        <v>3000</v>
      </c>
      <c r="B92" s="9" t="s">
        <v>3001</v>
      </c>
      <c r="C92" s="63">
        <v>9811.2000000000007</v>
      </c>
      <c r="D92" s="63">
        <v>1800</v>
      </c>
      <c r="E92" s="127"/>
      <c r="F92" s="63">
        <f t="shared" si="2"/>
        <v>11611.2</v>
      </c>
      <c r="G92" s="53"/>
      <c r="H92" s="63">
        <v>13670.271999999999</v>
      </c>
      <c r="I92" s="63">
        <v>1635.2</v>
      </c>
      <c r="J92" s="63">
        <v>9811.2000000000007</v>
      </c>
      <c r="K92" s="64"/>
      <c r="L92" s="63">
        <f t="shared" si="3"/>
        <v>25116.671999999999</v>
      </c>
    </row>
    <row r="93" spans="1:12">
      <c r="A93" s="103" t="s">
        <v>3002</v>
      </c>
      <c r="B93" s="9" t="s">
        <v>3001</v>
      </c>
      <c r="C93" s="63">
        <v>9811.2000000000007</v>
      </c>
      <c r="D93" s="63">
        <v>1800</v>
      </c>
      <c r="E93" s="127"/>
      <c r="F93" s="63">
        <f t="shared" si="2"/>
        <v>11611.2</v>
      </c>
      <c r="G93" s="53"/>
      <c r="H93" s="63">
        <v>13670.271999999999</v>
      </c>
      <c r="I93" s="63">
        <v>1635.2</v>
      </c>
      <c r="J93" s="63">
        <v>9811.2000000000007</v>
      </c>
      <c r="K93" s="64"/>
      <c r="L93" s="63">
        <f t="shared" si="3"/>
        <v>25116.671999999999</v>
      </c>
    </row>
    <row r="94" spans="1:12">
      <c r="A94" s="103" t="s">
        <v>3003</v>
      </c>
      <c r="B94" s="9" t="s">
        <v>3004</v>
      </c>
      <c r="C94" s="63">
        <v>7385.7</v>
      </c>
      <c r="D94" s="63"/>
      <c r="E94" s="127"/>
      <c r="F94" s="63">
        <f t="shared" si="2"/>
        <v>7385.7</v>
      </c>
      <c r="G94" s="53"/>
      <c r="H94" s="63">
        <v>10290.741999999998</v>
      </c>
      <c r="I94" s="63">
        <v>1230.95</v>
      </c>
      <c r="J94" s="63">
        <v>7385.7</v>
      </c>
      <c r="K94" s="64"/>
      <c r="L94" s="63">
        <f t="shared" si="3"/>
        <v>18907.392</v>
      </c>
    </row>
    <row r="95" spans="1:12">
      <c r="A95" s="103" t="s">
        <v>3005</v>
      </c>
      <c r="B95" s="9" t="s">
        <v>2991</v>
      </c>
      <c r="C95" s="63">
        <v>8218.5</v>
      </c>
      <c r="D95" s="63"/>
      <c r="E95" s="127"/>
      <c r="F95" s="63">
        <f t="shared" si="2"/>
        <v>8218.5</v>
      </c>
      <c r="G95" s="53"/>
      <c r="H95" s="63">
        <v>7232.28</v>
      </c>
      <c r="I95" s="63">
        <v>1369.75</v>
      </c>
      <c r="J95" s="63">
        <v>8218.5</v>
      </c>
      <c r="K95" s="64"/>
      <c r="L95" s="63">
        <f t="shared" si="3"/>
        <v>16820.53</v>
      </c>
    </row>
    <row r="96" spans="1:12">
      <c r="A96" s="103" t="s">
        <v>3006</v>
      </c>
      <c r="B96" s="9" t="s">
        <v>2991</v>
      </c>
      <c r="C96" s="63">
        <v>8218.5</v>
      </c>
      <c r="D96" s="63"/>
      <c r="E96" s="127"/>
      <c r="F96" s="63">
        <f t="shared" si="2"/>
        <v>8218.5</v>
      </c>
      <c r="G96" s="53"/>
      <c r="H96" s="63">
        <v>9040.35</v>
      </c>
      <c r="I96" s="63">
        <v>1369.75</v>
      </c>
      <c r="J96" s="63">
        <v>8218.5</v>
      </c>
      <c r="K96" s="64"/>
      <c r="L96" s="63">
        <f t="shared" si="3"/>
        <v>18628.599999999999</v>
      </c>
    </row>
    <row r="97" spans="1:12">
      <c r="A97" s="103" t="s">
        <v>3007</v>
      </c>
      <c r="B97" s="9" t="s">
        <v>3008</v>
      </c>
      <c r="C97" s="63">
        <v>8218.5</v>
      </c>
      <c r="D97" s="63"/>
      <c r="E97" s="127"/>
      <c r="F97" s="63">
        <f t="shared" si="2"/>
        <v>8218.5</v>
      </c>
      <c r="G97" s="53"/>
      <c r="H97" s="63">
        <v>11451.109999999999</v>
      </c>
      <c r="I97" s="63">
        <v>1369.75</v>
      </c>
      <c r="J97" s="63">
        <v>8218.5</v>
      </c>
      <c r="K97" s="64"/>
      <c r="L97" s="63">
        <f t="shared" si="3"/>
        <v>21039.360000000001</v>
      </c>
    </row>
    <row r="98" spans="1:12">
      <c r="A98" s="103" t="s">
        <v>3009</v>
      </c>
      <c r="B98" s="9" t="s">
        <v>3010</v>
      </c>
      <c r="C98" s="63">
        <v>8218.5</v>
      </c>
      <c r="D98" s="63"/>
      <c r="E98" s="127"/>
      <c r="F98" s="63">
        <f t="shared" si="2"/>
        <v>8218.5</v>
      </c>
      <c r="G98" s="53"/>
      <c r="H98" s="63">
        <v>11451.109999999999</v>
      </c>
      <c r="I98" s="63">
        <v>1369.75</v>
      </c>
      <c r="J98" s="63">
        <v>8218.5</v>
      </c>
      <c r="K98" s="64"/>
      <c r="L98" s="63">
        <f t="shared" si="3"/>
        <v>21039.360000000001</v>
      </c>
    </row>
    <row r="99" spans="1:12">
      <c r="A99" s="103" t="s">
        <v>3011</v>
      </c>
      <c r="B99" s="9" t="s">
        <v>3012</v>
      </c>
      <c r="C99" s="63">
        <v>8218.5</v>
      </c>
      <c r="D99" s="63"/>
      <c r="E99" s="127"/>
      <c r="F99" s="63">
        <f t="shared" si="2"/>
        <v>8218.5</v>
      </c>
      <c r="G99" s="53"/>
      <c r="H99" s="63">
        <v>8437.66</v>
      </c>
      <c r="I99" s="63">
        <v>1369.75</v>
      </c>
      <c r="J99" s="63">
        <v>8218.5</v>
      </c>
      <c r="K99" s="64"/>
      <c r="L99" s="63">
        <f t="shared" si="3"/>
        <v>18025.91</v>
      </c>
    </row>
    <row r="100" spans="1:12">
      <c r="A100" s="103" t="s">
        <v>3013</v>
      </c>
      <c r="B100" s="9" t="s">
        <v>3014</v>
      </c>
      <c r="C100" s="63">
        <v>13504.5</v>
      </c>
      <c r="D100" s="63"/>
      <c r="E100" s="127"/>
      <c r="F100" s="63">
        <f t="shared" si="2"/>
        <v>13504.5</v>
      </c>
      <c r="G100" s="53"/>
      <c r="H100" s="63">
        <v>20796.93</v>
      </c>
      <c r="I100" s="63">
        <v>2250.75</v>
      </c>
      <c r="J100" s="63">
        <v>13504.5</v>
      </c>
      <c r="K100" s="64"/>
      <c r="L100" s="63">
        <f t="shared" si="3"/>
        <v>36552.18</v>
      </c>
    </row>
    <row r="101" spans="1:12">
      <c r="A101" s="103" t="s">
        <v>3015</v>
      </c>
      <c r="B101" s="9" t="s">
        <v>3016</v>
      </c>
      <c r="C101" s="63">
        <v>9666.6</v>
      </c>
      <c r="D101" s="63"/>
      <c r="E101" s="127"/>
      <c r="F101" s="63">
        <f t="shared" si="2"/>
        <v>9666.6</v>
      </c>
      <c r="G101" s="53"/>
      <c r="H101" s="63">
        <v>11342.144000000002</v>
      </c>
      <c r="I101" s="63">
        <v>1611.1000000000001</v>
      </c>
      <c r="J101" s="63">
        <v>9666.6</v>
      </c>
      <c r="K101" s="64"/>
      <c r="L101" s="63">
        <f t="shared" si="3"/>
        <v>22619.844000000005</v>
      </c>
    </row>
    <row r="102" spans="1:12">
      <c r="A102" s="103" t="s">
        <v>3017</v>
      </c>
      <c r="B102" s="9" t="s">
        <v>3018</v>
      </c>
      <c r="C102" s="63">
        <v>6915.2999999999993</v>
      </c>
      <c r="D102" s="63"/>
      <c r="E102" s="127"/>
      <c r="F102" s="63">
        <f t="shared" si="2"/>
        <v>6915.2999999999993</v>
      </c>
      <c r="G102" s="53"/>
      <c r="H102" s="63">
        <v>7099.7079999999987</v>
      </c>
      <c r="I102" s="63">
        <v>1152.5499999999997</v>
      </c>
      <c r="J102" s="63">
        <v>6915.2999999999993</v>
      </c>
      <c r="K102" s="64"/>
      <c r="L102" s="63">
        <f t="shared" si="3"/>
        <v>15167.557999999997</v>
      </c>
    </row>
    <row r="103" spans="1:12">
      <c r="A103" s="103" t="s">
        <v>3019</v>
      </c>
      <c r="B103" s="9" t="s">
        <v>3020</v>
      </c>
      <c r="C103" s="63">
        <v>8424.6</v>
      </c>
      <c r="D103" s="63"/>
      <c r="E103" s="127"/>
      <c r="F103" s="63">
        <f t="shared" si="2"/>
        <v>8424.6</v>
      </c>
      <c r="G103" s="53"/>
      <c r="H103" s="63">
        <v>9267.06</v>
      </c>
      <c r="I103" s="63">
        <v>1404.1</v>
      </c>
      <c r="J103" s="63">
        <v>8424.6</v>
      </c>
      <c r="K103" s="64"/>
      <c r="L103" s="63">
        <f t="shared" si="3"/>
        <v>19095.760000000002</v>
      </c>
    </row>
    <row r="104" spans="1:12">
      <c r="A104" s="103" t="s">
        <v>3021</v>
      </c>
      <c r="B104" s="9" t="s">
        <v>3022</v>
      </c>
      <c r="C104" s="63">
        <v>8218.5</v>
      </c>
      <c r="D104" s="63"/>
      <c r="E104" s="127"/>
      <c r="F104" s="63">
        <f t="shared" si="2"/>
        <v>8218.5</v>
      </c>
      <c r="G104" s="53"/>
      <c r="H104" s="63">
        <v>11451.109999999999</v>
      </c>
      <c r="I104" s="63">
        <v>1369.75</v>
      </c>
      <c r="J104" s="63">
        <v>8218.5</v>
      </c>
      <c r="K104" s="64"/>
      <c r="L104" s="63">
        <f t="shared" si="3"/>
        <v>21039.360000000001</v>
      </c>
    </row>
    <row r="105" spans="1:12">
      <c r="A105" s="103" t="s">
        <v>3023</v>
      </c>
      <c r="B105" s="9" t="s">
        <v>3024</v>
      </c>
      <c r="C105" s="63">
        <v>7078.2</v>
      </c>
      <c r="D105" s="63"/>
      <c r="E105" s="127"/>
      <c r="F105" s="63">
        <f t="shared" si="2"/>
        <v>7078.2</v>
      </c>
      <c r="G105" s="53"/>
      <c r="H105" s="63">
        <v>5709.7479999999996</v>
      </c>
      <c r="I105" s="63">
        <v>1179.7</v>
      </c>
      <c r="J105" s="63">
        <v>7078.2</v>
      </c>
      <c r="K105" s="64"/>
      <c r="L105" s="63">
        <f t="shared" si="3"/>
        <v>13967.647999999999</v>
      </c>
    </row>
  </sheetData>
  <mergeCells count="13">
    <mergeCell ref="A62:A63"/>
    <mergeCell ref="B62:B63"/>
    <mergeCell ref="C62:F62"/>
    <mergeCell ref="H62:L62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5AA6C-9375-4615-B243-C47BDAA931D1}">
  <dimension ref="A1:N72"/>
  <sheetViews>
    <sheetView showGridLines="0" zoomScaleNormal="100" workbookViewId="0">
      <selection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3026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2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2" s="23" customFormat="1">
      <c r="A10" s="13" t="s">
        <v>3027</v>
      </c>
      <c r="B10" s="13" t="s">
        <v>39</v>
      </c>
      <c r="C10" s="16">
        <v>67420</v>
      </c>
      <c r="D10" s="16">
        <v>25300</v>
      </c>
      <c r="E10" s="16">
        <v>1255</v>
      </c>
      <c r="F10" s="16">
        <f>SUM(C10:E10)</f>
        <v>93975</v>
      </c>
      <c r="G10" s="39"/>
      <c r="H10" s="16">
        <v>53936</v>
      </c>
      <c r="I10" s="245"/>
      <c r="J10" s="16">
        <v>89893</v>
      </c>
      <c r="K10" s="245"/>
      <c r="L10" s="16">
        <f t="shared" ref="L10:L22" si="0">SUM(H10:K10)</f>
        <v>143829</v>
      </c>
    </row>
    <row r="11" spans="1:12" s="23" customFormat="1">
      <c r="A11" s="9" t="s">
        <v>3028</v>
      </c>
      <c r="B11" s="9" t="s">
        <v>41</v>
      </c>
      <c r="C11" s="10">
        <v>50619</v>
      </c>
      <c r="D11" s="10">
        <v>9430</v>
      </c>
      <c r="E11" s="10">
        <v>1255</v>
      </c>
      <c r="F11" s="10">
        <f>SUM(C11:E11)</f>
        <v>61304</v>
      </c>
      <c r="G11" s="39"/>
      <c r="H11" s="10">
        <v>40495</v>
      </c>
      <c r="I11" s="246"/>
      <c r="J11" s="10">
        <v>67492</v>
      </c>
      <c r="K11" s="246"/>
      <c r="L11" s="10">
        <f t="shared" si="0"/>
        <v>107987</v>
      </c>
    </row>
    <row r="12" spans="1:12" s="23" customFormat="1">
      <c r="A12" s="9" t="s">
        <v>3029</v>
      </c>
      <c r="B12" s="9" t="s">
        <v>3030</v>
      </c>
      <c r="C12" s="10">
        <v>42100</v>
      </c>
      <c r="D12" s="10"/>
      <c r="E12" s="10">
        <v>1255</v>
      </c>
      <c r="F12" s="10">
        <f t="shared" ref="F12:F22" si="1">SUM(C12:E12)</f>
        <v>43355</v>
      </c>
      <c r="G12" s="39"/>
      <c r="H12" s="10">
        <v>33680</v>
      </c>
      <c r="I12" s="10"/>
      <c r="J12" s="10">
        <v>56133</v>
      </c>
      <c r="K12" s="246"/>
      <c r="L12" s="10">
        <f t="shared" si="0"/>
        <v>89813</v>
      </c>
    </row>
    <row r="13" spans="1:12" s="23" customFormat="1">
      <c r="A13" s="9" t="s">
        <v>3031</v>
      </c>
      <c r="B13" s="9" t="s">
        <v>3032</v>
      </c>
      <c r="C13" s="10">
        <v>46638</v>
      </c>
      <c r="D13" s="10">
        <v>2875</v>
      </c>
      <c r="E13" s="10">
        <v>1255</v>
      </c>
      <c r="F13" s="10">
        <f t="shared" si="1"/>
        <v>50768</v>
      </c>
      <c r="G13" s="39"/>
      <c r="H13" s="10">
        <v>37310</v>
      </c>
      <c r="I13" s="246"/>
      <c r="J13" s="10">
        <v>62184</v>
      </c>
      <c r="K13" s="246"/>
      <c r="L13" s="10">
        <f t="shared" si="0"/>
        <v>99494</v>
      </c>
    </row>
    <row r="14" spans="1:12" s="23" customFormat="1">
      <c r="A14" s="9" t="s">
        <v>3031</v>
      </c>
      <c r="B14" s="9" t="s">
        <v>3033</v>
      </c>
      <c r="C14" s="10">
        <v>46638</v>
      </c>
      <c r="D14" s="10">
        <v>2875</v>
      </c>
      <c r="E14" s="10">
        <v>1255</v>
      </c>
      <c r="F14" s="10">
        <f t="shared" si="1"/>
        <v>50768</v>
      </c>
      <c r="G14" s="39"/>
      <c r="H14" s="10">
        <v>37310</v>
      </c>
      <c r="I14" s="246"/>
      <c r="J14" s="10">
        <v>62184</v>
      </c>
      <c r="K14" s="246"/>
      <c r="L14" s="10">
        <f t="shared" si="0"/>
        <v>99494</v>
      </c>
    </row>
    <row r="15" spans="1:12" s="23" customFormat="1">
      <c r="A15" s="9" t="s">
        <v>3031</v>
      </c>
      <c r="B15" s="9" t="s">
        <v>3034</v>
      </c>
      <c r="C15" s="10">
        <v>46638</v>
      </c>
      <c r="D15" s="10">
        <v>2875</v>
      </c>
      <c r="E15" s="10">
        <v>1255</v>
      </c>
      <c r="F15" s="10">
        <f t="shared" si="1"/>
        <v>50768</v>
      </c>
      <c r="G15" s="39"/>
      <c r="H15" s="10">
        <v>37310</v>
      </c>
      <c r="I15" s="246"/>
      <c r="J15" s="10">
        <v>62184</v>
      </c>
      <c r="K15" s="246"/>
      <c r="L15" s="10">
        <f t="shared" si="0"/>
        <v>99494</v>
      </c>
    </row>
    <row r="16" spans="1:12" s="23" customFormat="1">
      <c r="A16" s="9" t="s">
        <v>3035</v>
      </c>
      <c r="B16" s="9" t="s">
        <v>3036</v>
      </c>
      <c r="C16" s="10">
        <v>39404</v>
      </c>
      <c r="D16" s="10"/>
      <c r="E16" s="10">
        <v>1255</v>
      </c>
      <c r="F16" s="10">
        <f t="shared" si="1"/>
        <v>40659</v>
      </c>
      <c r="G16" s="39"/>
      <c r="H16" s="10">
        <v>31523</v>
      </c>
      <c r="I16" s="246"/>
      <c r="J16" s="10">
        <v>52539</v>
      </c>
      <c r="K16" s="246"/>
      <c r="L16" s="10">
        <f t="shared" si="0"/>
        <v>84062</v>
      </c>
    </row>
    <row r="17" spans="1:14" s="23" customFormat="1">
      <c r="A17" s="9" t="s">
        <v>3035</v>
      </c>
      <c r="B17" s="9" t="s">
        <v>3037</v>
      </c>
      <c r="C17" s="10">
        <v>39404</v>
      </c>
      <c r="D17" s="10"/>
      <c r="E17" s="10">
        <v>1255</v>
      </c>
      <c r="F17" s="10">
        <f t="shared" si="1"/>
        <v>40659</v>
      </c>
      <c r="G17" s="39"/>
      <c r="H17" s="10">
        <v>31523</v>
      </c>
      <c r="I17" s="246"/>
      <c r="J17" s="10">
        <v>52539</v>
      </c>
      <c r="K17" s="246"/>
      <c r="L17" s="10">
        <f t="shared" si="0"/>
        <v>84062</v>
      </c>
    </row>
    <row r="18" spans="1:14" s="23" customFormat="1">
      <c r="A18" s="9" t="s">
        <v>3038</v>
      </c>
      <c r="B18" s="9" t="s">
        <v>26</v>
      </c>
      <c r="C18" s="10">
        <v>35695</v>
      </c>
      <c r="D18" s="10">
        <v>3565</v>
      </c>
      <c r="E18" s="10">
        <v>1255</v>
      </c>
      <c r="F18" s="10">
        <f t="shared" si="1"/>
        <v>40515</v>
      </c>
      <c r="G18" s="39"/>
      <c r="H18" s="10">
        <v>28556</v>
      </c>
      <c r="I18" s="246"/>
      <c r="J18" s="10">
        <v>47593</v>
      </c>
      <c r="K18" s="246"/>
      <c r="L18" s="10">
        <f t="shared" si="0"/>
        <v>76149</v>
      </c>
    </row>
    <row r="19" spans="1:14" s="23" customFormat="1">
      <c r="A19" s="9" t="s">
        <v>3039</v>
      </c>
      <c r="B19" s="9" t="s">
        <v>3040</v>
      </c>
      <c r="C19" s="10">
        <v>38145</v>
      </c>
      <c r="D19" s="10"/>
      <c r="E19" s="10">
        <v>1255</v>
      </c>
      <c r="F19" s="10">
        <f t="shared" si="1"/>
        <v>39400</v>
      </c>
      <c r="G19" s="39"/>
      <c r="H19" s="10">
        <v>30516</v>
      </c>
      <c r="I19" s="246"/>
      <c r="J19" s="10">
        <v>50860</v>
      </c>
      <c r="K19" s="246"/>
      <c r="L19" s="10">
        <f t="shared" si="0"/>
        <v>81376</v>
      </c>
    </row>
    <row r="20" spans="1:14" s="23" customFormat="1">
      <c r="A20" s="9" t="s">
        <v>3041</v>
      </c>
      <c r="B20" s="9" t="s">
        <v>450</v>
      </c>
      <c r="C20" s="10">
        <v>22757</v>
      </c>
      <c r="D20" s="10"/>
      <c r="E20" s="10">
        <v>1255</v>
      </c>
      <c r="F20" s="10">
        <f t="shared" si="1"/>
        <v>24012</v>
      </c>
      <c r="G20" s="39"/>
      <c r="H20" s="10">
        <v>18206</v>
      </c>
      <c r="I20" s="246"/>
      <c r="J20" s="10">
        <v>30343</v>
      </c>
      <c r="K20" s="246"/>
      <c r="L20" s="10">
        <f t="shared" si="0"/>
        <v>48549</v>
      </c>
    </row>
    <row r="21" spans="1:14" s="23" customFormat="1">
      <c r="A21" s="9" t="s">
        <v>3042</v>
      </c>
      <c r="B21" s="9" t="s">
        <v>3043</v>
      </c>
      <c r="C21" s="10">
        <v>26299</v>
      </c>
      <c r="D21" s="10"/>
      <c r="E21" s="10">
        <v>1255</v>
      </c>
      <c r="F21" s="10">
        <f t="shared" si="1"/>
        <v>27554</v>
      </c>
      <c r="G21" s="39"/>
      <c r="H21" s="10">
        <v>21039</v>
      </c>
      <c r="I21" s="246"/>
      <c r="J21" s="10">
        <v>35065</v>
      </c>
      <c r="K21" s="246"/>
      <c r="L21" s="10">
        <f t="shared" si="0"/>
        <v>56104</v>
      </c>
    </row>
    <row r="22" spans="1:14" s="23" customFormat="1">
      <c r="A22" s="9" t="s">
        <v>486</v>
      </c>
      <c r="B22" s="9" t="s">
        <v>276</v>
      </c>
      <c r="C22" s="10">
        <v>26299</v>
      </c>
      <c r="D22" s="10"/>
      <c r="E22" s="10">
        <v>1255</v>
      </c>
      <c r="F22" s="10">
        <f t="shared" si="1"/>
        <v>27554</v>
      </c>
      <c r="G22" s="39"/>
      <c r="H22" s="10">
        <v>21039</v>
      </c>
      <c r="I22" s="246"/>
      <c r="J22" s="10">
        <v>35065</v>
      </c>
      <c r="K22" s="246"/>
      <c r="L22" s="10">
        <f t="shared" si="0"/>
        <v>56104</v>
      </c>
    </row>
    <row r="23" spans="1:14" ht="15.75">
      <c r="A23" s="2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4" ht="15.75">
      <c r="A24" s="30" t="s">
        <v>43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4">
      <c r="A25" s="242" t="s">
        <v>0</v>
      </c>
      <c r="B25" s="242" t="s">
        <v>3</v>
      </c>
      <c r="C25" s="243" t="s">
        <v>4</v>
      </c>
      <c r="D25" s="243"/>
      <c r="E25" s="243"/>
      <c r="F25" s="243"/>
      <c r="H25" s="243" t="s">
        <v>5</v>
      </c>
      <c r="I25" s="243"/>
      <c r="J25" s="243"/>
      <c r="K25" s="243"/>
      <c r="L25" s="243"/>
    </row>
    <row r="26" spans="1:14" ht="22.5">
      <c r="A26" s="242"/>
      <c r="B26" s="242"/>
      <c r="C26" s="244" t="s">
        <v>6</v>
      </c>
      <c r="D26" s="244" t="s">
        <v>7</v>
      </c>
      <c r="E26" s="244" t="s">
        <v>8</v>
      </c>
      <c r="F26" s="244" t="s">
        <v>9</v>
      </c>
      <c r="H26" s="35" t="s">
        <v>10</v>
      </c>
      <c r="I26" s="35" t="s">
        <v>11</v>
      </c>
      <c r="J26" s="244" t="s">
        <v>12</v>
      </c>
      <c r="K26" s="35" t="s">
        <v>20</v>
      </c>
      <c r="L26" s="244" t="s">
        <v>9</v>
      </c>
    </row>
    <row r="27" spans="1:14" s="33" customFormat="1">
      <c r="A27" s="13" t="s">
        <v>3044</v>
      </c>
      <c r="B27" s="13" t="s">
        <v>3045</v>
      </c>
      <c r="C27" s="16">
        <v>14810</v>
      </c>
      <c r="D27" s="16"/>
      <c r="E27" s="16">
        <v>1255</v>
      </c>
      <c r="F27" s="16">
        <f>SUM(C27:E27)</f>
        <v>16065</v>
      </c>
      <c r="G27" s="106"/>
      <c r="H27" s="16">
        <v>11848</v>
      </c>
      <c r="I27" s="16">
        <v>2468</v>
      </c>
      <c r="J27" s="16">
        <v>19747</v>
      </c>
      <c r="K27" s="245"/>
      <c r="L27" s="16">
        <f t="shared" ref="L27:L72" si="2">SUM(H27:K27)</f>
        <v>34063</v>
      </c>
      <c r="M27" s="23"/>
      <c r="N27" s="23"/>
    </row>
    <row r="28" spans="1:14" s="33" customFormat="1">
      <c r="A28" s="9" t="s">
        <v>3046</v>
      </c>
      <c r="B28" s="9" t="s">
        <v>410</v>
      </c>
      <c r="C28" s="10">
        <v>14810</v>
      </c>
      <c r="D28" s="10"/>
      <c r="E28" s="10">
        <v>1255</v>
      </c>
      <c r="F28" s="10">
        <f>SUM(C28:E28)</f>
        <v>16065</v>
      </c>
      <c r="G28" s="106"/>
      <c r="H28" s="10">
        <v>11848</v>
      </c>
      <c r="I28" s="10">
        <v>2468</v>
      </c>
      <c r="J28" s="10">
        <v>19747</v>
      </c>
      <c r="K28" s="246"/>
      <c r="L28" s="10">
        <f t="shared" si="2"/>
        <v>34063</v>
      </c>
      <c r="M28" s="23"/>
      <c r="N28" s="23"/>
    </row>
    <row r="29" spans="1:14" s="33" customFormat="1">
      <c r="A29" s="9" t="s">
        <v>3047</v>
      </c>
      <c r="B29" s="9" t="s">
        <v>3048</v>
      </c>
      <c r="C29" s="10">
        <v>14810</v>
      </c>
      <c r="D29" s="10"/>
      <c r="E29" s="10">
        <v>1255</v>
      </c>
      <c r="F29" s="10">
        <f t="shared" ref="F29:F71" si="3">SUM(C29:E29)</f>
        <v>16065</v>
      </c>
      <c r="G29" s="106"/>
      <c r="H29" s="10">
        <v>11848</v>
      </c>
      <c r="I29" s="10">
        <v>2468</v>
      </c>
      <c r="J29" s="10">
        <v>19747</v>
      </c>
      <c r="K29" s="246"/>
      <c r="L29" s="10">
        <f t="shared" si="2"/>
        <v>34063</v>
      </c>
      <c r="M29" s="23"/>
      <c r="N29" s="23"/>
    </row>
    <row r="30" spans="1:14" s="33" customFormat="1">
      <c r="A30" s="9" t="s">
        <v>3049</v>
      </c>
      <c r="B30" s="9" t="s">
        <v>364</v>
      </c>
      <c r="C30" s="10">
        <v>12908</v>
      </c>
      <c r="D30" s="10"/>
      <c r="E30" s="10">
        <v>1255</v>
      </c>
      <c r="F30" s="10">
        <f t="shared" si="3"/>
        <v>14163</v>
      </c>
      <c r="G30" s="106"/>
      <c r="H30" s="10">
        <v>10326</v>
      </c>
      <c r="I30" s="10">
        <v>2151</v>
      </c>
      <c r="J30" s="10">
        <v>17211</v>
      </c>
      <c r="K30" s="246"/>
      <c r="L30" s="10">
        <f t="shared" si="2"/>
        <v>29688</v>
      </c>
      <c r="M30" s="23"/>
      <c r="N30" s="23"/>
    </row>
    <row r="31" spans="1:14" s="33" customFormat="1">
      <c r="A31" s="9" t="s">
        <v>3050</v>
      </c>
      <c r="B31" s="9" t="s">
        <v>1083</v>
      </c>
      <c r="C31" s="10">
        <v>12908</v>
      </c>
      <c r="D31" s="10"/>
      <c r="E31" s="10">
        <v>1255</v>
      </c>
      <c r="F31" s="10">
        <f t="shared" si="3"/>
        <v>14163</v>
      </c>
      <c r="G31" s="106"/>
      <c r="H31" s="10">
        <v>10326</v>
      </c>
      <c r="I31" s="10">
        <v>2151</v>
      </c>
      <c r="J31" s="10">
        <v>17211</v>
      </c>
      <c r="K31" s="246"/>
      <c r="L31" s="10">
        <f t="shared" si="2"/>
        <v>29688</v>
      </c>
      <c r="M31" s="23"/>
      <c r="N31" s="23"/>
    </row>
    <row r="32" spans="1:14" s="33" customFormat="1">
      <c r="A32" s="9" t="s">
        <v>3051</v>
      </c>
      <c r="B32" s="9" t="s">
        <v>3052</v>
      </c>
      <c r="C32" s="10">
        <v>12155</v>
      </c>
      <c r="D32" s="10"/>
      <c r="E32" s="10">
        <v>1255</v>
      </c>
      <c r="F32" s="10">
        <f t="shared" si="3"/>
        <v>13410</v>
      </c>
      <c r="G32" s="106"/>
      <c r="H32" s="10">
        <v>9724</v>
      </c>
      <c r="I32" s="10">
        <v>2026</v>
      </c>
      <c r="J32" s="10">
        <v>16207</v>
      </c>
      <c r="K32" s="246"/>
      <c r="L32" s="10">
        <f t="shared" si="2"/>
        <v>27957</v>
      </c>
      <c r="M32" s="23"/>
      <c r="N32" s="23"/>
    </row>
    <row r="33" spans="1:14" s="33" customFormat="1">
      <c r="A33" s="9" t="s">
        <v>3053</v>
      </c>
      <c r="B33" s="9" t="s">
        <v>457</v>
      </c>
      <c r="C33" s="10">
        <v>12155</v>
      </c>
      <c r="D33" s="10"/>
      <c r="E33" s="10">
        <v>1255</v>
      </c>
      <c r="F33" s="10">
        <f t="shared" si="3"/>
        <v>13410</v>
      </c>
      <c r="G33" s="106"/>
      <c r="H33" s="10">
        <v>9724</v>
      </c>
      <c r="I33" s="10">
        <v>2026</v>
      </c>
      <c r="J33" s="10">
        <v>16207</v>
      </c>
      <c r="K33" s="246"/>
      <c r="L33" s="10">
        <f t="shared" si="2"/>
        <v>27957</v>
      </c>
      <c r="M33" s="23"/>
      <c r="N33" s="23"/>
    </row>
    <row r="34" spans="1:14" s="33" customFormat="1">
      <c r="A34" s="9" t="s">
        <v>3054</v>
      </c>
      <c r="B34" s="9" t="s">
        <v>101</v>
      </c>
      <c r="C34" s="10">
        <v>10430</v>
      </c>
      <c r="D34" s="10"/>
      <c r="E34" s="10">
        <v>1255</v>
      </c>
      <c r="F34" s="10">
        <f t="shared" si="3"/>
        <v>11685</v>
      </c>
      <c r="G34" s="106"/>
      <c r="H34" s="10">
        <v>8344</v>
      </c>
      <c r="I34" s="10">
        <v>1738</v>
      </c>
      <c r="J34" s="10">
        <v>13907</v>
      </c>
      <c r="K34" s="246"/>
      <c r="L34" s="10">
        <f t="shared" si="2"/>
        <v>23989</v>
      </c>
      <c r="M34" s="23"/>
      <c r="N34" s="23"/>
    </row>
    <row r="35" spans="1:14" s="33" customFormat="1">
      <c r="A35" s="9" t="s">
        <v>3055</v>
      </c>
      <c r="B35" s="9" t="s">
        <v>3056</v>
      </c>
      <c r="C35" s="10">
        <v>9454</v>
      </c>
      <c r="D35" s="10"/>
      <c r="E35" s="10">
        <v>1255</v>
      </c>
      <c r="F35" s="10">
        <f t="shared" si="3"/>
        <v>10709</v>
      </c>
      <c r="G35" s="106"/>
      <c r="H35" s="10">
        <v>7563</v>
      </c>
      <c r="I35" s="10">
        <v>1576</v>
      </c>
      <c r="J35" s="10">
        <v>12605</v>
      </c>
      <c r="K35" s="246"/>
      <c r="L35" s="10">
        <f t="shared" si="2"/>
        <v>21744</v>
      </c>
      <c r="M35" s="23"/>
      <c r="N35" s="23"/>
    </row>
    <row r="36" spans="1:14" s="33" customFormat="1">
      <c r="A36" s="9" t="s">
        <v>3057</v>
      </c>
      <c r="B36" s="9" t="s">
        <v>3058</v>
      </c>
      <c r="C36" s="10">
        <v>9454</v>
      </c>
      <c r="D36" s="10"/>
      <c r="E36" s="10">
        <v>1255</v>
      </c>
      <c r="F36" s="10">
        <f t="shared" si="3"/>
        <v>10709</v>
      </c>
      <c r="G36" s="106"/>
      <c r="H36" s="10">
        <v>7563</v>
      </c>
      <c r="I36" s="10">
        <v>1576</v>
      </c>
      <c r="J36" s="10">
        <v>12605</v>
      </c>
      <c r="K36" s="246"/>
      <c r="L36" s="10">
        <f t="shared" si="2"/>
        <v>21744</v>
      </c>
      <c r="M36" s="23"/>
      <c r="N36" s="23"/>
    </row>
    <row r="37" spans="1:14" s="33" customFormat="1">
      <c r="A37" s="9" t="s">
        <v>3059</v>
      </c>
      <c r="B37" s="9" t="s">
        <v>3060</v>
      </c>
      <c r="C37" s="10">
        <v>12155</v>
      </c>
      <c r="D37" s="10"/>
      <c r="E37" s="10">
        <v>1255</v>
      </c>
      <c r="F37" s="10">
        <f t="shared" si="3"/>
        <v>13410</v>
      </c>
      <c r="G37" s="106"/>
      <c r="H37" s="10">
        <v>9724</v>
      </c>
      <c r="I37" s="10">
        <v>2026</v>
      </c>
      <c r="J37" s="10">
        <v>16207</v>
      </c>
      <c r="K37" s="246"/>
      <c r="L37" s="10">
        <f t="shared" si="2"/>
        <v>27957</v>
      </c>
      <c r="M37" s="23"/>
      <c r="N37" s="23"/>
    </row>
    <row r="38" spans="1:14" s="33" customFormat="1">
      <c r="A38" s="9" t="s">
        <v>3061</v>
      </c>
      <c r="B38" s="9" t="s">
        <v>3062</v>
      </c>
      <c r="C38" s="10">
        <v>9454</v>
      </c>
      <c r="D38" s="10"/>
      <c r="E38" s="10">
        <v>1255</v>
      </c>
      <c r="F38" s="10">
        <f t="shared" si="3"/>
        <v>10709</v>
      </c>
      <c r="G38" s="106"/>
      <c r="H38" s="10">
        <v>7563</v>
      </c>
      <c r="I38" s="10">
        <v>1576</v>
      </c>
      <c r="J38" s="10">
        <v>12605</v>
      </c>
      <c r="K38" s="246"/>
      <c r="L38" s="10">
        <f t="shared" si="2"/>
        <v>21744</v>
      </c>
      <c r="M38" s="23"/>
      <c r="N38" s="23"/>
    </row>
    <row r="39" spans="1:14" s="33" customFormat="1">
      <c r="A39" s="9" t="s">
        <v>3063</v>
      </c>
      <c r="B39" s="9" t="s">
        <v>3064</v>
      </c>
      <c r="C39" s="10">
        <v>9926</v>
      </c>
      <c r="D39" s="10"/>
      <c r="E39" s="10">
        <v>1255</v>
      </c>
      <c r="F39" s="10">
        <f t="shared" si="3"/>
        <v>11181</v>
      </c>
      <c r="G39" s="106"/>
      <c r="H39" s="10">
        <v>7941</v>
      </c>
      <c r="I39" s="10">
        <v>1654</v>
      </c>
      <c r="J39" s="10">
        <v>13235</v>
      </c>
      <c r="K39" s="246"/>
      <c r="L39" s="10">
        <f t="shared" si="2"/>
        <v>22830</v>
      </c>
      <c r="M39" s="23"/>
      <c r="N39" s="23"/>
    </row>
    <row r="40" spans="1:14" s="33" customFormat="1">
      <c r="A40" s="9" t="s">
        <v>3065</v>
      </c>
      <c r="B40" s="9" t="s">
        <v>3066</v>
      </c>
      <c r="C40" s="10">
        <v>10430</v>
      </c>
      <c r="D40" s="10"/>
      <c r="E40" s="10">
        <v>1255</v>
      </c>
      <c r="F40" s="10">
        <f t="shared" si="3"/>
        <v>11685</v>
      </c>
      <c r="G40" s="106"/>
      <c r="H40" s="10">
        <v>8344</v>
      </c>
      <c r="I40" s="10">
        <v>1738</v>
      </c>
      <c r="J40" s="10">
        <v>13907</v>
      </c>
      <c r="K40" s="246"/>
      <c r="L40" s="10">
        <f t="shared" si="2"/>
        <v>23989</v>
      </c>
      <c r="M40" s="23"/>
      <c r="N40" s="23"/>
    </row>
    <row r="41" spans="1:14" s="33" customFormat="1">
      <c r="A41" s="9" t="s">
        <v>3067</v>
      </c>
      <c r="B41" s="9" t="s">
        <v>3068</v>
      </c>
      <c r="C41" s="10">
        <v>8540</v>
      </c>
      <c r="D41" s="10"/>
      <c r="E41" s="10">
        <v>1255</v>
      </c>
      <c r="F41" s="10">
        <f t="shared" si="3"/>
        <v>9795</v>
      </c>
      <c r="G41" s="106"/>
      <c r="H41" s="10">
        <v>6832</v>
      </c>
      <c r="I41" s="10">
        <v>1423</v>
      </c>
      <c r="J41" s="10">
        <v>11387</v>
      </c>
      <c r="K41" s="246"/>
      <c r="L41" s="10">
        <f t="shared" si="2"/>
        <v>19642</v>
      </c>
      <c r="M41" s="23"/>
      <c r="N41" s="23"/>
    </row>
    <row r="42" spans="1:14" s="33" customFormat="1">
      <c r="A42" s="9" t="s">
        <v>3069</v>
      </c>
      <c r="B42" s="9" t="s">
        <v>650</v>
      </c>
      <c r="C42" s="10">
        <v>8989</v>
      </c>
      <c r="D42" s="10"/>
      <c r="E42" s="10">
        <v>1255</v>
      </c>
      <c r="F42" s="10">
        <f t="shared" si="3"/>
        <v>10244</v>
      </c>
      <c r="G42" s="106"/>
      <c r="H42" s="10">
        <v>7191</v>
      </c>
      <c r="I42" s="10">
        <v>1498</v>
      </c>
      <c r="J42" s="10">
        <v>11985</v>
      </c>
      <c r="K42" s="246"/>
      <c r="L42" s="10">
        <f t="shared" si="2"/>
        <v>20674</v>
      </c>
      <c r="M42" s="23"/>
      <c r="N42" s="23"/>
    </row>
    <row r="43" spans="1:14" s="33" customFormat="1">
      <c r="A43" s="9" t="s">
        <v>3070</v>
      </c>
      <c r="B43" s="9" t="s">
        <v>3071</v>
      </c>
      <c r="C43" s="10">
        <v>9454</v>
      </c>
      <c r="D43" s="10"/>
      <c r="E43" s="10">
        <v>1255</v>
      </c>
      <c r="F43" s="10">
        <f t="shared" si="3"/>
        <v>10709</v>
      </c>
      <c r="G43" s="106"/>
      <c r="H43" s="10">
        <v>7563</v>
      </c>
      <c r="I43" s="10">
        <v>1576</v>
      </c>
      <c r="J43" s="10">
        <v>12605</v>
      </c>
      <c r="K43" s="246"/>
      <c r="L43" s="10">
        <f t="shared" si="2"/>
        <v>21744</v>
      </c>
      <c r="M43" s="23"/>
      <c r="N43" s="23"/>
    </row>
    <row r="44" spans="1:14" s="33" customFormat="1">
      <c r="A44" s="9" t="s">
        <v>3072</v>
      </c>
      <c r="B44" s="9" t="s">
        <v>3073</v>
      </c>
      <c r="C44" s="10">
        <v>8540</v>
      </c>
      <c r="D44" s="10"/>
      <c r="E44" s="10">
        <v>1255</v>
      </c>
      <c r="F44" s="10">
        <f t="shared" si="3"/>
        <v>9795</v>
      </c>
      <c r="G44" s="106"/>
      <c r="H44" s="10">
        <v>6832</v>
      </c>
      <c r="I44" s="10">
        <v>1423</v>
      </c>
      <c r="J44" s="10">
        <v>11387</v>
      </c>
      <c r="K44" s="246"/>
      <c r="L44" s="10">
        <f t="shared" si="2"/>
        <v>19642</v>
      </c>
      <c r="M44" s="23"/>
      <c r="N44" s="23"/>
    </row>
    <row r="45" spans="1:14" s="33" customFormat="1">
      <c r="A45" s="9" t="s">
        <v>3074</v>
      </c>
      <c r="B45" s="9" t="s">
        <v>3075</v>
      </c>
      <c r="C45" s="10">
        <v>7740</v>
      </c>
      <c r="D45" s="10"/>
      <c r="E45" s="10">
        <v>1255</v>
      </c>
      <c r="F45" s="10">
        <f t="shared" si="3"/>
        <v>8995</v>
      </c>
      <c r="G45" s="106"/>
      <c r="H45" s="10">
        <v>6192</v>
      </c>
      <c r="I45" s="10">
        <v>1290</v>
      </c>
      <c r="J45" s="10">
        <v>10320</v>
      </c>
      <c r="K45" s="246"/>
      <c r="L45" s="10">
        <f t="shared" si="2"/>
        <v>17802</v>
      </c>
      <c r="M45" s="23"/>
      <c r="N45" s="23"/>
    </row>
    <row r="46" spans="1:14" s="33" customFormat="1">
      <c r="A46" s="9" t="s">
        <v>3076</v>
      </c>
      <c r="B46" s="9" t="s">
        <v>291</v>
      </c>
      <c r="C46" s="10">
        <v>7740</v>
      </c>
      <c r="D46" s="10"/>
      <c r="E46" s="10">
        <v>1255</v>
      </c>
      <c r="F46" s="10">
        <f t="shared" si="3"/>
        <v>8995</v>
      </c>
      <c r="G46" s="106"/>
      <c r="H46" s="10">
        <v>6192</v>
      </c>
      <c r="I46" s="10">
        <v>1290</v>
      </c>
      <c r="J46" s="10">
        <v>10320</v>
      </c>
      <c r="K46" s="246"/>
      <c r="L46" s="10">
        <f t="shared" si="2"/>
        <v>17802</v>
      </c>
      <c r="M46" s="23"/>
      <c r="N46" s="23"/>
    </row>
    <row r="47" spans="1:14" s="33" customFormat="1">
      <c r="A47" s="9" t="s">
        <v>3077</v>
      </c>
      <c r="B47" s="9" t="s">
        <v>62</v>
      </c>
      <c r="C47" s="10">
        <v>7740</v>
      </c>
      <c r="D47" s="10"/>
      <c r="E47" s="10">
        <v>1255</v>
      </c>
      <c r="F47" s="10">
        <f t="shared" si="3"/>
        <v>8995</v>
      </c>
      <c r="G47" s="106"/>
      <c r="H47" s="10">
        <v>6192</v>
      </c>
      <c r="I47" s="10">
        <v>1290</v>
      </c>
      <c r="J47" s="10">
        <v>10320</v>
      </c>
      <c r="K47" s="246"/>
      <c r="L47" s="10">
        <f t="shared" si="2"/>
        <v>17802</v>
      </c>
      <c r="M47" s="23"/>
      <c r="N47" s="23"/>
    </row>
    <row r="48" spans="1:14" s="33" customFormat="1">
      <c r="A48" s="9" t="s">
        <v>3078</v>
      </c>
      <c r="B48" s="9" t="s">
        <v>3079</v>
      </c>
      <c r="C48" s="10">
        <v>7740</v>
      </c>
      <c r="D48" s="10"/>
      <c r="E48" s="10">
        <v>1255</v>
      </c>
      <c r="F48" s="10">
        <f t="shared" si="3"/>
        <v>8995</v>
      </c>
      <c r="G48" s="106"/>
      <c r="H48" s="10">
        <v>6192</v>
      </c>
      <c r="I48" s="10">
        <v>1290</v>
      </c>
      <c r="J48" s="10">
        <v>10320</v>
      </c>
      <c r="K48" s="246"/>
      <c r="L48" s="10">
        <f t="shared" si="2"/>
        <v>17802</v>
      </c>
      <c r="M48" s="23"/>
      <c r="N48" s="23"/>
    </row>
    <row r="49" spans="1:14" s="33" customFormat="1">
      <c r="A49" s="9" t="s">
        <v>3080</v>
      </c>
      <c r="B49" s="9" t="s">
        <v>3081</v>
      </c>
      <c r="C49" s="10">
        <v>7414</v>
      </c>
      <c r="D49" s="10"/>
      <c r="E49" s="10">
        <v>1255</v>
      </c>
      <c r="F49" s="10">
        <f t="shared" si="3"/>
        <v>8669</v>
      </c>
      <c r="G49" s="106"/>
      <c r="H49" s="10">
        <v>5931</v>
      </c>
      <c r="I49" s="10">
        <v>1236</v>
      </c>
      <c r="J49" s="10">
        <v>9885</v>
      </c>
      <c r="K49" s="246"/>
      <c r="L49" s="10">
        <f t="shared" si="2"/>
        <v>17052</v>
      </c>
      <c r="M49" s="23"/>
      <c r="N49" s="23"/>
    </row>
    <row r="50" spans="1:14" s="33" customFormat="1">
      <c r="A50" s="9" t="s">
        <v>3082</v>
      </c>
      <c r="B50" s="9" t="s">
        <v>266</v>
      </c>
      <c r="C50" s="10">
        <v>7740</v>
      </c>
      <c r="D50" s="10"/>
      <c r="E50" s="10">
        <v>1255</v>
      </c>
      <c r="F50" s="10">
        <f t="shared" si="3"/>
        <v>8995</v>
      </c>
      <c r="G50" s="106"/>
      <c r="H50" s="10">
        <v>6192</v>
      </c>
      <c r="I50" s="10">
        <v>1290</v>
      </c>
      <c r="J50" s="10">
        <v>10320</v>
      </c>
      <c r="K50" s="246"/>
      <c r="L50" s="10">
        <f t="shared" si="2"/>
        <v>17802</v>
      </c>
      <c r="M50" s="23"/>
      <c r="N50" s="23"/>
    </row>
    <row r="51" spans="1:14" s="33" customFormat="1">
      <c r="A51" s="9" t="s">
        <v>3083</v>
      </c>
      <c r="B51" s="9" t="s">
        <v>3084</v>
      </c>
      <c r="C51" s="10">
        <v>477</v>
      </c>
      <c r="D51" s="10"/>
      <c r="E51" s="10">
        <v>1255</v>
      </c>
      <c r="F51" s="10">
        <f t="shared" si="3"/>
        <v>1732</v>
      </c>
      <c r="G51" s="106"/>
      <c r="H51" s="10">
        <v>382</v>
      </c>
      <c r="I51" s="10">
        <v>80</v>
      </c>
      <c r="J51" s="10">
        <v>636</v>
      </c>
      <c r="K51" s="246"/>
      <c r="L51" s="10">
        <f t="shared" si="2"/>
        <v>1098</v>
      </c>
      <c r="M51" s="23"/>
      <c r="N51" s="23"/>
    </row>
    <row r="52" spans="1:14" s="33" customFormat="1">
      <c r="A52" s="9" t="s">
        <v>3085</v>
      </c>
      <c r="B52" s="9" t="s">
        <v>3086</v>
      </c>
      <c r="C52" s="10">
        <v>543</v>
      </c>
      <c r="D52" s="10"/>
      <c r="E52" s="10">
        <v>1255</v>
      </c>
      <c r="F52" s="10">
        <f t="shared" si="3"/>
        <v>1798</v>
      </c>
      <c r="G52" s="106"/>
      <c r="H52" s="10">
        <v>434</v>
      </c>
      <c r="I52" s="10">
        <v>91</v>
      </c>
      <c r="J52" s="10">
        <v>724</v>
      </c>
      <c r="K52" s="246"/>
      <c r="L52" s="10">
        <f t="shared" si="2"/>
        <v>1249</v>
      </c>
      <c r="M52" s="23"/>
      <c r="N52" s="23"/>
    </row>
    <row r="53" spans="1:14" s="33" customFormat="1">
      <c r="A53" s="9" t="s">
        <v>3087</v>
      </c>
      <c r="B53" s="9" t="s">
        <v>3088</v>
      </c>
      <c r="C53" s="10">
        <v>618</v>
      </c>
      <c r="D53" s="10"/>
      <c r="E53" s="10">
        <v>1255</v>
      </c>
      <c r="F53" s="10">
        <f t="shared" si="3"/>
        <v>1873</v>
      </c>
      <c r="G53" s="106"/>
      <c r="H53" s="10">
        <v>494</v>
      </c>
      <c r="I53" s="10">
        <v>103</v>
      </c>
      <c r="J53" s="10">
        <v>824</v>
      </c>
      <c r="K53" s="246"/>
      <c r="L53" s="10">
        <f t="shared" si="2"/>
        <v>1421</v>
      </c>
      <c r="M53" s="23"/>
      <c r="N53" s="23"/>
    </row>
    <row r="54" spans="1:14" s="33" customFormat="1">
      <c r="A54" s="9" t="s">
        <v>3089</v>
      </c>
      <c r="B54" s="9" t="s">
        <v>3090</v>
      </c>
      <c r="C54" s="10">
        <v>666</v>
      </c>
      <c r="D54" s="10"/>
      <c r="E54" s="10">
        <v>1255</v>
      </c>
      <c r="F54" s="10">
        <f t="shared" si="3"/>
        <v>1921</v>
      </c>
      <c r="G54" s="106"/>
      <c r="H54" s="10">
        <v>533</v>
      </c>
      <c r="I54" s="10">
        <v>111</v>
      </c>
      <c r="J54" s="10">
        <v>888</v>
      </c>
      <c r="K54" s="246"/>
      <c r="L54" s="10">
        <f t="shared" si="2"/>
        <v>1532</v>
      </c>
      <c r="M54" s="23"/>
      <c r="N54" s="23"/>
    </row>
    <row r="55" spans="1:14" s="33" customFormat="1">
      <c r="A55" s="9" t="s">
        <v>3091</v>
      </c>
      <c r="B55" s="9" t="s">
        <v>3092</v>
      </c>
      <c r="C55" s="10">
        <v>9329</v>
      </c>
      <c r="D55" s="10"/>
      <c r="E55" s="10">
        <v>1255</v>
      </c>
      <c r="F55" s="10">
        <f t="shared" si="3"/>
        <v>10584</v>
      </c>
      <c r="G55" s="106"/>
      <c r="H55" s="10">
        <v>7463</v>
      </c>
      <c r="I55" s="10">
        <v>1555</v>
      </c>
      <c r="J55" s="10">
        <v>12439</v>
      </c>
      <c r="K55" s="246"/>
      <c r="L55" s="10">
        <f t="shared" si="2"/>
        <v>21457</v>
      </c>
      <c r="M55" s="23"/>
      <c r="N55" s="23"/>
    </row>
    <row r="56" spans="1:14" s="33" customFormat="1">
      <c r="A56" s="9" t="s">
        <v>3093</v>
      </c>
      <c r="B56" s="9" t="s">
        <v>3094</v>
      </c>
      <c r="C56" s="10">
        <v>13994</v>
      </c>
      <c r="D56" s="10"/>
      <c r="E56" s="10">
        <v>1255</v>
      </c>
      <c r="F56" s="10">
        <f t="shared" si="3"/>
        <v>15249</v>
      </c>
      <c r="G56" s="106"/>
      <c r="H56" s="10">
        <v>11195</v>
      </c>
      <c r="I56" s="10">
        <v>2332</v>
      </c>
      <c r="J56" s="10">
        <v>18659</v>
      </c>
      <c r="K56" s="246"/>
      <c r="L56" s="10">
        <f t="shared" si="2"/>
        <v>32186</v>
      </c>
      <c r="M56" s="23"/>
      <c r="N56" s="23"/>
    </row>
    <row r="57" spans="1:14" s="33" customFormat="1">
      <c r="A57" s="9" t="s">
        <v>3095</v>
      </c>
      <c r="B57" s="9" t="s">
        <v>3096</v>
      </c>
      <c r="C57" s="10">
        <v>18659</v>
      </c>
      <c r="D57" s="10"/>
      <c r="E57" s="10">
        <v>1255</v>
      </c>
      <c r="F57" s="10">
        <f t="shared" si="3"/>
        <v>19914</v>
      </c>
      <c r="G57" s="106"/>
      <c r="H57" s="10">
        <v>14927</v>
      </c>
      <c r="I57" s="10">
        <v>3110</v>
      </c>
      <c r="J57" s="10">
        <v>24879</v>
      </c>
      <c r="K57" s="246"/>
      <c r="L57" s="10">
        <f t="shared" si="2"/>
        <v>42916</v>
      </c>
      <c r="M57" s="23"/>
      <c r="N57" s="23"/>
    </row>
    <row r="58" spans="1:14" s="33" customFormat="1">
      <c r="A58" s="9" t="s">
        <v>3097</v>
      </c>
      <c r="B58" s="9" t="s">
        <v>3098</v>
      </c>
      <c r="C58" s="10">
        <v>10497</v>
      </c>
      <c r="D58" s="10"/>
      <c r="E58" s="10">
        <v>1255</v>
      </c>
      <c r="F58" s="10">
        <f t="shared" si="3"/>
        <v>11752</v>
      </c>
      <c r="G58" s="106"/>
      <c r="H58" s="10">
        <v>8398</v>
      </c>
      <c r="I58" s="10">
        <v>1750</v>
      </c>
      <c r="J58" s="10">
        <v>13996</v>
      </c>
      <c r="K58" s="246"/>
      <c r="L58" s="10">
        <f t="shared" si="2"/>
        <v>24144</v>
      </c>
      <c r="M58" s="23"/>
      <c r="N58" s="23"/>
    </row>
    <row r="59" spans="1:14" s="33" customFormat="1">
      <c r="A59" s="9" t="s">
        <v>3099</v>
      </c>
      <c r="B59" s="9" t="s">
        <v>3100</v>
      </c>
      <c r="C59" s="10">
        <v>15745</v>
      </c>
      <c r="D59" s="10"/>
      <c r="E59" s="10">
        <v>1255</v>
      </c>
      <c r="F59" s="10">
        <f t="shared" si="3"/>
        <v>17000</v>
      </c>
      <c r="G59" s="106"/>
      <c r="H59" s="10">
        <v>12596</v>
      </c>
      <c r="I59" s="10">
        <v>2624</v>
      </c>
      <c r="J59" s="10">
        <v>20993</v>
      </c>
      <c r="K59" s="246"/>
      <c r="L59" s="10">
        <f t="shared" si="2"/>
        <v>36213</v>
      </c>
      <c r="M59" s="23"/>
      <c r="N59" s="23"/>
    </row>
    <row r="60" spans="1:14" s="33" customFormat="1">
      <c r="A60" s="9" t="s">
        <v>3101</v>
      </c>
      <c r="B60" s="9" t="s">
        <v>3102</v>
      </c>
      <c r="C60" s="10">
        <v>20993</v>
      </c>
      <c r="D60" s="10"/>
      <c r="E60" s="10">
        <v>1255</v>
      </c>
      <c r="F60" s="10">
        <f t="shared" si="3"/>
        <v>22248</v>
      </c>
      <c r="G60" s="106"/>
      <c r="H60" s="10">
        <v>16794</v>
      </c>
      <c r="I60" s="10">
        <v>3499</v>
      </c>
      <c r="J60" s="10">
        <v>27991</v>
      </c>
      <c r="K60" s="246"/>
      <c r="L60" s="10">
        <f t="shared" si="2"/>
        <v>48284</v>
      </c>
      <c r="M60" s="23"/>
      <c r="N60" s="23"/>
    </row>
    <row r="61" spans="1:14" s="33" customFormat="1">
      <c r="A61" s="9" t="s">
        <v>3103</v>
      </c>
      <c r="B61" s="9" t="s">
        <v>3104</v>
      </c>
      <c r="C61" s="10">
        <v>11811</v>
      </c>
      <c r="D61" s="10"/>
      <c r="E61" s="10">
        <v>1255</v>
      </c>
      <c r="F61" s="10">
        <f t="shared" si="3"/>
        <v>13066</v>
      </c>
      <c r="G61" s="106"/>
      <c r="H61" s="10">
        <v>9449</v>
      </c>
      <c r="I61" s="10">
        <v>1969</v>
      </c>
      <c r="J61" s="10">
        <v>15748</v>
      </c>
      <c r="K61" s="246"/>
      <c r="L61" s="10">
        <f t="shared" si="2"/>
        <v>27166</v>
      </c>
      <c r="M61" s="23"/>
      <c r="N61" s="23"/>
    </row>
    <row r="62" spans="1:14" s="33" customFormat="1">
      <c r="A62" s="9" t="s">
        <v>3105</v>
      </c>
      <c r="B62" s="9" t="s">
        <v>3106</v>
      </c>
      <c r="C62" s="10">
        <v>17717</v>
      </c>
      <c r="D62" s="10"/>
      <c r="E62" s="10">
        <v>1255</v>
      </c>
      <c r="F62" s="10">
        <f t="shared" si="3"/>
        <v>18972</v>
      </c>
      <c r="G62" s="106"/>
      <c r="H62" s="10">
        <v>14174</v>
      </c>
      <c r="I62" s="10">
        <v>2953</v>
      </c>
      <c r="J62" s="10">
        <v>23623</v>
      </c>
      <c r="K62" s="246"/>
      <c r="L62" s="10">
        <f t="shared" si="2"/>
        <v>40750</v>
      </c>
      <c r="M62" s="23"/>
      <c r="N62" s="23"/>
    </row>
    <row r="63" spans="1:14" s="33" customFormat="1">
      <c r="A63" s="9" t="s">
        <v>3107</v>
      </c>
      <c r="B63" s="9" t="s">
        <v>3108</v>
      </c>
      <c r="C63" s="10">
        <v>23623</v>
      </c>
      <c r="D63" s="10"/>
      <c r="E63" s="10">
        <v>1255</v>
      </c>
      <c r="F63" s="10">
        <f t="shared" si="3"/>
        <v>24878</v>
      </c>
      <c r="G63" s="106"/>
      <c r="H63" s="10">
        <v>18898</v>
      </c>
      <c r="I63" s="10">
        <v>3937</v>
      </c>
      <c r="J63" s="10">
        <v>31497</v>
      </c>
      <c r="K63" s="246"/>
      <c r="L63" s="10">
        <f t="shared" si="2"/>
        <v>54332</v>
      </c>
      <c r="M63" s="23"/>
      <c r="N63" s="23"/>
    </row>
    <row r="64" spans="1:14" s="33" customFormat="1">
      <c r="A64" s="9" t="s">
        <v>3109</v>
      </c>
      <c r="B64" s="9" t="s">
        <v>3110</v>
      </c>
      <c r="C64" s="10">
        <v>13627</v>
      </c>
      <c r="D64" s="10"/>
      <c r="E64" s="10">
        <v>1255</v>
      </c>
      <c r="F64" s="10">
        <f t="shared" si="3"/>
        <v>14882</v>
      </c>
      <c r="G64" s="106"/>
      <c r="H64" s="10">
        <v>10902</v>
      </c>
      <c r="I64" s="10">
        <v>2271</v>
      </c>
      <c r="J64" s="10">
        <v>18169</v>
      </c>
      <c r="K64" s="246"/>
      <c r="L64" s="10">
        <f t="shared" si="2"/>
        <v>31342</v>
      </c>
      <c r="M64" s="23"/>
      <c r="N64" s="23"/>
    </row>
    <row r="65" spans="1:14" s="33" customFormat="1">
      <c r="A65" s="9" t="s">
        <v>3111</v>
      </c>
      <c r="B65" s="9" t="s">
        <v>3112</v>
      </c>
      <c r="C65" s="10">
        <v>20441</v>
      </c>
      <c r="D65" s="10"/>
      <c r="E65" s="10">
        <v>1255</v>
      </c>
      <c r="F65" s="10">
        <f t="shared" si="3"/>
        <v>21696</v>
      </c>
      <c r="G65" s="106"/>
      <c r="H65" s="10">
        <v>16353</v>
      </c>
      <c r="I65" s="10">
        <v>3407</v>
      </c>
      <c r="J65" s="10">
        <v>27255</v>
      </c>
      <c r="K65" s="246"/>
      <c r="L65" s="10">
        <f t="shared" si="2"/>
        <v>47015</v>
      </c>
      <c r="M65" s="23"/>
      <c r="N65" s="23"/>
    </row>
    <row r="66" spans="1:14" s="33" customFormat="1">
      <c r="A66" s="9" t="s">
        <v>3113</v>
      </c>
      <c r="B66" s="9" t="s">
        <v>3114</v>
      </c>
      <c r="C66" s="10">
        <v>27255</v>
      </c>
      <c r="D66" s="10"/>
      <c r="E66" s="10">
        <v>1255</v>
      </c>
      <c r="F66" s="10">
        <f t="shared" si="3"/>
        <v>28510</v>
      </c>
      <c r="G66" s="106"/>
      <c r="H66" s="10">
        <v>21804</v>
      </c>
      <c r="I66" s="10">
        <v>4543</v>
      </c>
      <c r="J66" s="10">
        <v>36340</v>
      </c>
      <c r="K66" s="246"/>
      <c r="L66" s="10">
        <f t="shared" si="2"/>
        <v>62687</v>
      </c>
      <c r="M66" s="23"/>
      <c r="N66" s="23"/>
    </row>
    <row r="67" spans="1:14" s="33" customFormat="1">
      <c r="A67" s="9" t="s">
        <v>3115</v>
      </c>
      <c r="B67" s="9" t="s">
        <v>3116</v>
      </c>
      <c r="C67" s="10">
        <v>16108</v>
      </c>
      <c r="D67" s="10"/>
      <c r="E67" s="10">
        <v>1255</v>
      </c>
      <c r="F67" s="10">
        <f t="shared" si="3"/>
        <v>17363</v>
      </c>
      <c r="G67" s="106"/>
      <c r="H67" s="10">
        <v>12886</v>
      </c>
      <c r="I67" s="10">
        <v>2685</v>
      </c>
      <c r="J67" s="10">
        <v>21477</v>
      </c>
      <c r="K67" s="246"/>
      <c r="L67" s="10">
        <f t="shared" si="2"/>
        <v>37048</v>
      </c>
      <c r="M67" s="23"/>
      <c r="N67" s="23"/>
    </row>
    <row r="68" spans="1:14" s="33" customFormat="1">
      <c r="A68" s="9" t="s">
        <v>3117</v>
      </c>
      <c r="B68" s="9" t="s">
        <v>3118</v>
      </c>
      <c r="C68" s="10">
        <v>24161</v>
      </c>
      <c r="D68" s="10"/>
      <c r="E68" s="10">
        <v>1255</v>
      </c>
      <c r="F68" s="10">
        <f t="shared" si="3"/>
        <v>25416</v>
      </c>
      <c r="G68" s="106"/>
      <c r="H68" s="10">
        <v>19329</v>
      </c>
      <c r="I68" s="10">
        <v>4027</v>
      </c>
      <c r="J68" s="10">
        <v>32215</v>
      </c>
      <c r="K68" s="246"/>
      <c r="L68" s="10">
        <f t="shared" si="2"/>
        <v>55571</v>
      </c>
      <c r="M68" s="23"/>
      <c r="N68" s="23"/>
    </row>
    <row r="69" spans="1:14" s="33" customFormat="1">
      <c r="A69" s="9" t="s">
        <v>3119</v>
      </c>
      <c r="B69" s="9" t="s">
        <v>3120</v>
      </c>
      <c r="C69" s="10">
        <v>32215</v>
      </c>
      <c r="D69" s="10"/>
      <c r="E69" s="10">
        <v>1255</v>
      </c>
      <c r="F69" s="10">
        <f t="shared" si="3"/>
        <v>33470</v>
      </c>
      <c r="G69" s="106"/>
      <c r="H69" s="10">
        <v>25772</v>
      </c>
      <c r="I69" s="10">
        <v>5369</v>
      </c>
      <c r="J69" s="10">
        <v>42953</v>
      </c>
      <c r="K69" s="246"/>
      <c r="L69" s="10">
        <f t="shared" si="2"/>
        <v>74094</v>
      </c>
      <c r="M69" s="23"/>
      <c r="N69" s="23"/>
    </row>
    <row r="70" spans="1:14" s="33" customFormat="1">
      <c r="A70" s="9" t="s">
        <v>3121</v>
      </c>
      <c r="B70" s="9" t="s">
        <v>3122</v>
      </c>
      <c r="C70" s="10">
        <v>19043</v>
      </c>
      <c r="D70" s="10"/>
      <c r="E70" s="10">
        <v>1255</v>
      </c>
      <c r="F70" s="10">
        <f t="shared" si="3"/>
        <v>20298</v>
      </c>
      <c r="G70" s="106"/>
      <c r="H70" s="10">
        <v>15234</v>
      </c>
      <c r="I70" s="10">
        <v>3174</v>
      </c>
      <c r="J70" s="10">
        <v>25391</v>
      </c>
      <c r="K70" s="246"/>
      <c r="L70" s="10">
        <f t="shared" si="2"/>
        <v>43799</v>
      </c>
      <c r="M70" s="23"/>
      <c r="N70" s="23"/>
    </row>
    <row r="71" spans="1:14" s="33" customFormat="1">
      <c r="A71" s="9" t="s">
        <v>3123</v>
      </c>
      <c r="B71" s="9" t="s">
        <v>3124</v>
      </c>
      <c r="C71" s="10">
        <v>28565</v>
      </c>
      <c r="D71" s="10"/>
      <c r="E71" s="10">
        <v>1255</v>
      </c>
      <c r="F71" s="10">
        <f t="shared" si="3"/>
        <v>29820</v>
      </c>
      <c r="G71" s="106"/>
      <c r="H71" s="10">
        <v>22852</v>
      </c>
      <c r="I71" s="10">
        <v>4761</v>
      </c>
      <c r="J71" s="10">
        <v>38087</v>
      </c>
      <c r="K71" s="246"/>
      <c r="L71" s="10">
        <f t="shared" si="2"/>
        <v>65700</v>
      </c>
      <c r="M71" s="23"/>
      <c r="N71" s="23"/>
    </row>
    <row r="72" spans="1:14" s="33" customFormat="1">
      <c r="A72" s="9" t="s">
        <v>3125</v>
      </c>
      <c r="B72" s="9" t="s">
        <v>3126</v>
      </c>
      <c r="C72" s="10">
        <v>38087</v>
      </c>
      <c r="D72" s="10"/>
      <c r="E72" s="10">
        <v>1255</v>
      </c>
      <c r="F72" s="10">
        <f>SUM(C72:E72)</f>
        <v>39342</v>
      </c>
      <c r="G72" s="106"/>
      <c r="H72" s="10">
        <v>30470</v>
      </c>
      <c r="I72" s="10">
        <v>6348</v>
      </c>
      <c r="J72" s="10">
        <v>50783</v>
      </c>
      <c r="K72" s="246"/>
      <c r="L72" s="10">
        <f t="shared" si="2"/>
        <v>87601</v>
      </c>
      <c r="M72" s="23"/>
      <c r="N72" s="23"/>
    </row>
  </sheetData>
  <mergeCells count="13">
    <mergeCell ref="A25:A26"/>
    <mergeCell ref="B25:B26"/>
    <mergeCell ref="C25:F25"/>
    <mergeCell ref="H25:L25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D4AD-7480-44E3-8B1E-744F60AD522B}">
  <dimension ref="A1:L190"/>
  <sheetViews>
    <sheetView showGridLines="0" zoomScaleNormal="100" workbookViewId="0">
      <pane ySplit="5" topLeftCell="A12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8.140625" customWidth="1"/>
    <col min="2" max="2" width="32.7109375" customWidth="1"/>
    <col min="4" max="4" width="12.42578125" customWidth="1"/>
    <col min="7" max="7" width="1.7109375" customWidth="1"/>
  </cols>
  <sheetData>
    <row r="1" spans="1:12" ht="15.75">
      <c r="A1" s="216" t="s">
        <v>3127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.75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>
      <c r="E5" t="s">
        <v>758</v>
      </c>
    </row>
    <row r="7" spans="1:12" ht="15.75">
      <c r="A7" s="1" t="s">
        <v>2</v>
      </c>
    </row>
    <row r="8" spans="1:12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2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2">
      <c r="A10" s="13" t="s">
        <v>3128</v>
      </c>
      <c r="B10" s="13" t="s">
        <v>39</v>
      </c>
      <c r="C10" s="157">
        <v>65202.8</v>
      </c>
      <c r="D10" s="157"/>
      <c r="E10" s="157"/>
      <c r="F10" s="157">
        <f t="shared" ref="F10:F38" si="0">SUM(C10:E10)</f>
        <v>65202.8</v>
      </c>
      <c r="G10" s="106"/>
      <c r="H10" s="157">
        <f>+(C10/30)*24</f>
        <v>52162.240000000005</v>
      </c>
      <c r="I10" s="157">
        <f t="shared" ref="I10:I38" si="1">+(C10/30)*5</f>
        <v>10867.133333333333</v>
      </c>
      <c r="J10" s="157">
        <f t="shared" ref="J10:J38" si="2">+(C10/30)*40</f>
        <v>86937.066666666666</v>
      </c>
      <c r="K10" s="157">
        <v>552968.29710186669</v>
      </c>
      <c r="L10" s="157">
        <f t="shared" ref="L10:L38" si="3">SUM(H10:K10)</f>
        <v>702934.73710186663</v>
      </c>
    </row>
    <row r="11" spans="1:12">
      <c r="A11" s="9" t="s">
        <v>3129</v>
      </c>
      <c r="B11" s="9" t="s">
        <v>75</v>
      </c>
      <c r="C11" s="63">
        <v>48954.3</v>
      </c>
      <c r="D11" s="63"/>
      <c r="E11" s="63"/>
      <c r="F11" s="63">
        <f t="shared" si="0"/>
        <v>48954.3</v>
      </c>
      <c r="G11" s="106"/>
      <c r="H11" s="63">
        <f t="shared" ref="H11:H38" si="4">+(C11/30)*24</f>
        <v>39163.440000000002</v>
      </c>
      <c r="I11" s="63">
        <f t="shared" si="1"/>
        <v>8159.0500000000011</v>
      </c>
      <c r="J11" s="63">
        <f t="shared" si="2"/>
        <v>65272.400000000009</v>
      </c>
      <c r="K11" s="63">
        <v>281983.35960426665</v>
      </c>
      <c r="L11" s="63">
        <f t="shared" si="3"/>
        <v>394578.24960426666</v>
      </c>
    </row>
    <row r="12" spans="1:12">
      <c r="A12" s="9" t="s">
        <v>3130</v>
      </c>
      <c r="B12" s="9" t="s">
        <v>3131</v>
      </c>
      <c r="C12" s="63">
        <v>40716.199999999997</v>
      </c>
      <c r="D12" s="63"/>
      <c r="E12" s="63"/>
      <c r="F12" s="63">
        <f t="shared" si="0"/>
        <v>40716.199999999997</v>
      </c>
      <c r="G12" s="106"/>
      <c r="H12" s="63">
        <f t="shared" si="4"/>
        <v>32572.959999999995</v>
      </c>
      <c r="I12" s="63">
        <f t="shared" si="1"/>
        <v>6786.0333333333328</v>
      </c>
      <c r="J12" s="63">
        <f t="shared" si="2"/>
        <v>54288.266666666663</v>
      </c>
      <c r="K12" s="63">
        <v>211071.71128853332</v>
      </c>
      <c r="L12" s="63">
        <f t="shared" si="3"/>
        <v>304718.9712885333</v>
      </c>
    </row>
    <row r="13" spans="1:12">
      <c r="A13" s="9" t="s">
        <v>3132</v>
      </c>
      <c r="B13" s="9" t="s">
        <v>3133</v>
      </c>
      <c r="C13" s="63">
        <v>40716.199999999997</v>
      </c>
      <c r="D13" s="63"/>
      <c r="E13" s="63"/>
      <c r="F13" s="63">
        <f t="shared" si="0"/>
        <v>40716.199999999997</v>
      </c>
      <c r="G13" s="106"/>
      <c r="H13" s="63">
        <f t="shared" si="4"/>
        <v>32572.959999999995</v>
      </c>
      <c r="I13" s="63">
        <f t="shared" si="1"/>
        <v>6786.0333333333328</v>
      </c>
      <c r="J13" s="63">
        <f t="shared" si="2"/>
        <v>54288.266666666663</v>
      </c>
      <c r="K13" s="63">
        <v>211071.71128853332</v>
      </c>
      <c r="L13" s="63">
        <f t="shared" si="3"/>
        <v>304718.9712885333</v>
      </c>
    </row>
    <row r="14" spans="1:12">
      <c r="A14" s="9" t="s">
        <v>3134</v>
      </c>
      <c r="B14" s="9" t="s">
        <v>3135</v>
      </c>
      <c r="C14" s="63">
        <v>34520.9</v>
      </c>
      <c r="D14" s="63"/>
      <c r="E14" s="63"/>
      <c r="F14" s="63">
        <f t="shared" si="0"/>
        <v>34520.9</v>
      </c>
      <c r="G14" s="106"/>
      <c r="H14" s="63">
        <f t="shared" si="4"/>
        <v>27616.720000000001</v>
      </c>
      <c r="I14" s="63">
        <f t="shared" si="1"/>
        <v>5753.4833333333336</v>
      </c>
      <c r="J14" s="63">
        <f t="shared" si="2"/>
        <v>46027.866666666669</v>
      </c>
      <c r="K14" s="63">
        <v>48671.855507466673</v>
      </c>
      <c r="L14" s="63">
        <f t="shared" si="3"/>
        <v>128069.92550746669</v>
      </c>
    </row>
    <row r="15" spans="1:12">
      <c r="A15" s="9" t="s">
        <v>3136</v>
      </c>
      <c r="B15" s="9" t="s">
        <v>3137</v>
      </c>
      <c r="C15" s="63">
        <v>34520.99</v>
      </c>
      <c r="D15" s="63"/>
      <c r="E15" s="63"/>
      <c r="F15" s="63">
        <f t="shared" si="0"/>
        <v>34520.99</v>
      </c>
      <c r="G15" s="106"/>
      <c r="H15" s="63">
        <f t="shared" si="4"/>
        <v>27616.792000000001</v>
      </c>
      <c r="I15" s="63">
        <f t="shared" si="1"/>
        <v>5753.498333333333</v>
      </c>
      <c r="J15" s="63">
        <f t="shared" si="2"/>
        <v>46027.986666666664</v>
      </c>
      <c r="K15" s="63">
        <v>168853.40766826662</v>
      </c>
      <c r="L15" s="63">
        <f t="shared" si="3"/>
        <v>248251.68466826662</v>
      </c>
    </row>
    <row r="16" spans="1:12">
      <c r="A16" s="9" t="s">
        <v>3136</v>
      </c>
      <c r="B16" s="9" t="s">
        <v>3138</v>
      </c>
      <c r="C16" s="63">
        <v>34520.99</v>
      </c>
      <c r="D16" s="63"/>
      <c r="E16" s="63"/>
      <c r="F16" s="63">
        <v>35556.619699999996</v>
      </c>
      <c r="G16" s="106"/>
      <c r="H16" s="63">
        <f t="shared" si="4"/>
        <v>27616.792000000001</v>
      </c>
      <c r="I16" s="63">
        <f t="shared" si="1"/>
        <v>5753.498333333333</v>
      </c>
      <c r="J16" s="63">
        <f t="shared" si="2"/>
        <v>46027.986666666664</v>
      </c>
      <c r="K16" s="63">
        <v>48671.91879066667</v>
      </c>
      <c r="L16" s="63">
        <f t="shared" si="3"/>
        <v>128070.19579066668</v>
      </c>
    </row>
    <row r="17" spans="1:12">
      <c r="A17" s="9" t="s">
        <v>3136</v>
      </c>
      <c r="B17" s="9" t="s">
        <v>3139</v>
      </c>
      <c r="C17" s="63">
        <v>28480.2</v>
      </c>
      <c r="D17" s="63"/>
      <c r="E17" s="63"/>
      <c r="F17" s="63">
        <f t="shared" si="0"/>
        <v>28480.2</v>
      </c>
      <c r="G17" s="106"/>
      <c r="H17" s="63">
        <f t="shared" si="4"/>
        <v>22784.16</v>
      </c>
      <c r="I17" s="63">
        <f t="shared" si="1"/>
        <v>4746.7</v>
      </c>
      <c r="J17" s="63">
        <f t="shared" si="2"/>
        <v>37973.599999999999</v>
      </c>
      <c r="K17" s="63">
        <v>48671.91879066667</v>
      </c>
      <c r="L17" s="63">
        <f t="shared" si="3"/>
        <v>114176.37879066667</v>
      </c>
    </row>
    <row r="18" spans="1:12">
      <c r="A18" s="9" t="s">
        <v>3140</v>
      </c>
      <c r="B18" s="9" t="s">
        <v>3141</v>
      </c>
      <c r="C18" s="63">
        <v>28480.2</v>
      </c>
      <c r="D18" s="63"/>
      <c r="E18" s="63"/>
      <c r="F18" s="63">
        <f t="shared" si="0"/>
        <v>28480.2</v>
      </c>
      <c r="G18" s="106"/>
      <c r="H18" s="63">
        <f t="shared" si="4"/>
        <v>22784.16</v>
      </c>
      <c r="I18" s="63">
        <f t="shared" si="1"/>
        <v>4746.7</v>
      </c>
      <c r="J18" s="63">
        <f t="shared" si="2"/>
        <v>37973.599999999999</v>
      </c>
      <c r="K18" s="63">
        <v>14354.860739999998</v>
      </c>
      <c r="L18" s="63">
        <f t="shared" si="3"/>
        <v>79859.320739999996</v>
      </c>
    </row>
    <row r="19" spans="1:12">
      <c r="A19" s="9" t="s">
        <v>3142</v>
      </c>
      <c r="B19" s="9" t="s">
        <v>450</v>
      </c>
      <c r="C19" s="63">
        <v>23107</v>
      </c>
      <c r="D19" s="63"/>
      <c r="E19" s="63"/>
      <c r="F19" s="63">
        <f t="shared" si="0"/>
        <v>23107</v>
      </c>
      <c r="G19" s="106"/>
      <c r="H19" s="63">
        <f t="shared" si="4"/>
        <v>18485.599999999999</v>
      </c>
      <c r="I19" s="63">
        <f t="shared" si="1"/>
        <v>3851.166666666667</v>
      </c>
      <c r="J19" s="63">
        <f t="shared" si="2"/>
        <v>30809.333333333336</v>
      </c>
      <c r="K19" s="63">
        <v>10812.847299999999</v>
      </c>
      <c r="L19" s="63">
        <f t="shared" si="3"/>
        <v>63958.947300000007</v>
      </c>
    </row>
    <row r="20" spans="1:12">
      <c r="A20" s="9" t="s">
        <v>3143</v>
      </c>
      <c r="B20" s="9" t="s">
        <v>3144</v>
      </c>
      <c r="C20" s="63">
        <v>24516.45</v>
      </c>
      <c r="D20" s="63"/>
      <c r="E20" s="63"/>
      <c r="F20" s="63">
        <f t="shared" si="0"/>
        <v>24516.45</v>
      </c>
      <c r="G20" s="106"/>
      <c r="H20" s="63">
        <f t="shared" si="4"/>
        <v>19613.16</v>
      </c>
      <c r="I20" s="63">
        <f t="shared" si="1"/>
        <v>4086.0750000000003</v>
      </c>
      <c r="J20" s="63">
        <f t="shared" si="2"/>
        <v>32688.600000000002</v>
      </c>
      <c r="K20" s="63">
        <v>201253.13994000002</v>
      </c>
      <c r="L20" s="63">
        <f t="shared" si="3"/>
        <v>257640.97494000004</v>
      </c>
    </row>
    <row r="21" spans="1:12">
      <c r="A21" s="9" t="s">
        <v>3145</v>
      </c>
      <c r="B21" s="9" t="s">
        <v>3146</v>
      </c>
      <c r="C21" s="63">
        <v>24516.45</v>
      </c>
      <c r="D21" s="63"/>
      <c r="E21" s="63"/>
      <c r="F21" s="63">
        <f t="shared" si="0"/>
        <v>24516.45</v>
      </c>
      <c r="G21" s="106"/>
      <c r="H21" s="63">
        <f t="shared" si="4"/>
        <v>19613.16</v>
      </c>
      <c r="I21" s="63">
        <f t="shared" si="1"/>
        <v>4086.0750000000003</v>
      </c>
      <c r="J21" s="63">
        <f t="shared" si="2"/>
        <v>32688.600000000002</v>
      </c>
      <c r="K21" s="63">
        <v>201253.13994000002</v>
      </c>
      <c r="L21" s="63">
        <f t="shared" si="3"/>
        <v>257640.97494000004</v>
      </c>
    </row>
    <row r="22" spans="1:12">
      <c r="A22" s="9" t="s">
        <v>3147</v>
      </c>
      <c r="B22" s="9" t="s">
        <v>3148</v>
      </c>
      <c r="C22" s="63">
        <v>22776.68</v>
      </c>
      <c r="D22" s="63"/>
      <c r="E22" s="63"/>
      <c r="F22" s="63">
        <f t="shared" si="0"/>
        <v>22776.68</v>
      </c>
      <c r="G22" s="106"/>
      <c r="H22" s="63">
        <f t="shared" si="4"/>
        <v>18221.344000000001</v>
      </c>
      <c r="I22" s="63">
        <f t="shared" si="1"/>
        <v>3796.1133333333332</v>
      </c>
      <c r="J22" s="63">
        <f t="shared" si="2"/>
        <v>30368.906666666666</v>
      </c>
      <c r="K22" s="63">
        <v>76048.445672000002</v>
      </c>
      <c r="L22" s="63">
        <f t="shared" si="3"/>
        <v>128434.809672</v>
      </c>
    </row>
    <row r="23" spans="1:12">
      <c r="A23" s="9" t="s">
        <v>3149</v>
      </c>
      <c r="B23" s="9" t="s">
        <v>3150</v>
      </c>
      <c r="C23" s="63">
        <v>21983.5</v>
      </c>
      <c r="D23" s="63"/>
      <c r="E23" s="63"/>
      <c r="F23" s="63">
        <f t="shared" si="0"/>
        <v>21983.5</v>
      </c>
      <c r="G23" s="106"/>
      <c r="H23" s="63">
        <f t="shared" si="4"/>
        <v>17586.8</v>
      </c>
      <c r="I23" s="63">
        <f t="shared" si="1"/>
        <v>3663.9166666666665</v>
      </c>
      <c r="J23" s="63">
        <f t="shared" si="2"/>
        <v>29311.333333333332</v>
      </c>
      <c r="K23" s="63">
        <v>162422.70850000004</v>
      </c>
      <c r="L23" s="63">
        <f t="shared" si="3"/>
        <v>212984.75850000005</v>
      </c>
    </row>
    <row r="24" spans="1:12">
      <c r="A24" s="9" t="s">
        <v>3151</v>
      </c>
      <c r="B24" s="9" t="s">
        <v>3152</v>
      </c>
      <c r="C24" s="63">
        <v>21983.5</v>
      </c>
      <c r="D24" s="63"/>
      <c r="E24" s="63"/>
      <c r="F24" s="63">
        <f t="shared" si="0"/>
        <v>21983.5</v>
      </c>
      <c r="G24" s="106"/>
      <c r="H24" s="63">
        <f t="shared" si="4"/>
        <v>17586.8</v>
      </c>
      <c r="I24" s="63">
        <f t="shared" si="1"/>
        <v>3663.9166666666665</v>
      </c>
      <c r="J24" s="63">
        <f t="shared" si="2"/>
        <v>29311.333333333332</v>
      </c>
      <c r="K24" s="63">
        <v>162422.70850000004</v>
      </c>
      <c r="L24" s="63">
        <f t="shared" si="3"/>
        <v>212984.75850000005</v>
      </c>
    </row>
    <row r="25" spans="1:12">
      <c r="A25" s="9" t="s">
        <v>3153</v>
      </c>
      <c r="B25" s="9" t="s">
        <v>3154</v>
      </c>
      <c r="C25" s="63">
        <v>20910.939999999999</v>
      </c>
      <c r="D25" s="63"/>
      <c r="E25" s="63"/>
      <c r="F25" s="63">
        <f t="shared" si="0"/>
        <v>20910.939999999999</v>
      </c>
      <c r="G25" s="106"/>
      <c r="H25" s="63">
        <f t="shared" si="4"/>
        <v>16728.751999999997</v>
      </c>
      <c r="I25" s="63">
        <f t="shared" si="1"/>
        <v>3485.1566666666663</v>
      </c>
      <c r="J25" s="63">
        <f t="shared" si="2"/>
        <v>27881.25333333333</v>
      </c>
      <c r="K25" s="63">
        <v>186813.769348</v>
      </c>
      <c r="L25" s="63">
        <f t="shared" si="3"/>
        <v>234908.93134800001</v>
      </c>
    </row>
    <row r="26" spans="1:12">
      <c r="A26" s="9" t="s">
        <v>3155</v>
      </c>
      <c r="B26" s="9" t="s">
        <v>3156</v>
      </c>
      <c r="C26" s="63">
        <v>19805.73</v>
      </c>
      <c r="D26" s="63"/>
      <c r="E26" s="63"/>
      <c r="F26" s="63">
        <f t="shared" si="0"/>
        <v>19805.73</v>
      </c>
      <c r="G26" s="106"/>
      <c r="H26" s="63">
        <f t="shared" si="4"/>
        <v>15844.584000000001</v>
      </c>
      <c r="I26" s="63">
        <f t="shared" si="1"/>
        <v>3300.9549999999999</v>
      </c>
      <c r="J26" s="63">
        <f t="shared" si="2"/>
        <v>26407.64</v>
      </c>
      <c r="K26" s="63">
        <v>8636.6501160000025</v>
      </c>
      <c r="L26" s="63">
        <f t="shared" si="3"/>
        <v>54189.829116000008</v>
      </c>
    </row>
    <row r="27" spans="1:12">
      <c r="A27" s="9" t="s">
        <v>3157</v>
      </c>
      <c r="B27" s="9" t="s">
        <v>3158</v>
      </c>
      <c r="C27" s="63">
        <v>19713.97</v>
      </c>
      <c r="D27" s="63"/>
      <c r="E27" s="63"/>
      <c r="F27" s="63">
        <f t="shared" si="0"/>
        <v>19713.97</v>
      </c>
      <c r="G27" s="106"/>
      <c r="H27" s="63">
        <f t="shared" si="4"/>
        <v>15771.175999999999</v>
      </c>
      <c r="I27" s="63">
        <f t="shared" si="1"/>
        <v>3285.6616666666669</v>
      </c>
      <c r="J27" s="63">
        <f t="shared" si="2"/>
        <v>26285.293333333335</v>
      </c>
      <c r="K27" s="63">
        <v>129717.387124</v>
      </c>
      <c r="L27" s="63">
        <f t="shared" si="3"/>
        <v>175059.51812399999</v>
      </c>
    </row>
    <row r="28" spans="1:12">
      <c r="A28" s="9" t="s">
        <v>3159</v>
      </c>
      <c r="B28" s="9" t="s">
        <v>3160</v>
      </c>
      <c r="C28" s="63">
        <v>19713.97</v>
      </c>
      <c r="D28" s="63"/>
      <c r="E28" s="63"/>
      <c r="F28" s="63">
        <f t="shared" si="0"/>
        <v>19713.97</v>
      </c>
      <c r="G28" s="106"/>
      <c r="H28" s="63">
        <f t="shared" si="4"/>
        <v>15771.175999999999</v>
      </c>
      <c r="I28" s="63">
        <f t="shared" si="1"/>
        <v>3285.6616666666669</v>
      </c>
      <c r="J28" s="63">
        <f t="shared" si="2"/>
        <v>26285.293333333335</v>
      </c>
      <c r="K28" s="63">
        <v>129717.387124</v>
      </c>
      <c r="L28" s="63">
        <f t="shared" si="3"/>
        <v>175059.51812399999</v>
      </c>
    </row>
    <row r="29" spans="1:12">
      <c r="A29" s="9" t="s">
        <v>3161</v>
      </c>
      <c r="B29" s="9" t="s">
        <v>3162</v>
      </c>
      <c r="C29" s="63">
        <v>18743.75</v>
      </c>
      <c r="D29" s="63"/>
      <c r="E29" s="63"/>
      <c r="F29" s="63">
        <f t="shared" si="0"/>
        <v>18743.75</v>
      </c>
      <c r="G29" s="106"/>
      <c r="H29" s="63">
        <f t="shared" si="4"/>
        <v>14995</v>
      </c>
      <c r="I29" s="63">
        <f t="shared" si="1"/>
        <v>3123.958333333333</v>
      </c>
      <c r="J29" s="63">
        <f t="shared" si="2"/>
        <v>24991.666666666664</v>
      </c>
      <c r="K29" s="63">
        <v>150462.34849999996</v>
      </c>
      <c r="L29" s="63">
        <f t="shared" si="3"/>
        <v>193572.97349999996</v>
      </c>
    </row>
    <row r="30" spans="1:12">
      <c r="A30" s="9" t="s">
        <v>3163</v>
      </c>
      <c r="B30" s="9" t="s">
        <v>3158</v>
      </c>
      <c r="C30" s="63">
        <v>16233.13</v>
      </c>
      <c r="D30" s="63"/>
      <c r="E30" s="63"/>
      <c r="F30" s="63">
        <f t="shared" si="0"/>
        <v>16233.13</v>
      </c>
      <c r="G30" s="106"/>
      <c r="H30" s="63">
        <f t="shared" si="4"/>
        <v>12986.504000000001</v>
      </c>
      <c r="I30" s="63">
        <f t="shared" si="1"/>
        <v>2705.5216666666665</v>
      </c>
      <c r="J30" s="63">
        <f t="shared" si="2"/>
        <v>21644.173333333332</v>
      </c>
      <c r="K30" s="63">
        <v>103783.753414144</v>
      </c>
      <c r="L30" s="63">
        <f t="shared" si="3"/>
        <v>141119.95241414401</v>
      </c>
    </row>
    <row r="31" spans="1:12">
      <c r="A31" s="9" t="s">
        <v>3164</v>
      </c>
      <c r="B31" s="9" t="s">
        <v>3150</v>
      </c>
      <c r="C31" s="63">
        <v>18100.3</v>
      </c>
      <c r="D31" s="63"/>
      <c r="E31" s="63"/>
      <c r="F31" s="63">
        <f t="shared" si="0"/>
        <v>18100.3</v>
      </c>
      <c r="G31" s="106"/>
      <c r="H31" s="63">
        <f t="shared" si="4"/>
        <v>14480.240000000002</v>
      </c>
      <c r="I31" s="63">
        <f t="shared" si="1"/>
        <v>3016.7166666666667</v>
      </c>
      <c r="J31" s="63">
        <f t="shared" si="2"/>
        <v>24133.733333333334</v>
      </c>
      <c r="K31" s="63">
        <v>129842.56426</v>
      </c>
      <c r="L31" s="63">
        <f t="shared" si="3"/>
        <v>171473.25426000002</v>
      </c>
    </row>
    <row r="32" spans="1:12">
      <c r="A32" s="9" t="s">
        <v>3165</v>
      </c>
      <c r="B32" s="9" t="s">
        <v>3160</v>
      </c>
      <c r="C32" s="63">
        <v>16233.13</v>
      </c>
      <c r="D32" s="63"/>
      <c r="E32" s="63"/>
      <c r="F32" s="63">
        <f t="shared" si="0"/>
        <v>16233.13</v>
      </c>
      <c r="G32" s="106"/>
      <c r="H32" s="63">
        <f t="shared" si="4"/>
        <v>12986.504000000001</v>
      </c>
      <c r="I32" s="63">
        <f t="shared" si="1"/>
        <v>2705.5216666666665</v>
      </c>
      <c r="J32" s="63">
        <f t="shared" si="2"/>
        <v>21644.173333333332</v>
      </c>
      <c r="K32" s="63">
        <v>103783.753414144</v>
      </c>
      <c r="L32" s="63">
        <f t="shared" si="3"/>
        <v>141119.95241414401</v>
      </c>
    </row>
    <row r="33" spans="1:12">
      <c r="A33" s="9" t="s">
        <v>3166</v>
      </c>
      <c r="B33" s="9" t="s">
        <v>3152</v>
      </c>
      <c r="C33" s="63">
        <v>18100.3</v>
      </c>
      <c r="D33" s="63"/>
      <c r="E33" s="63"/>
      <c r="F33" s="63">
        <f t="shared" si="0"/>
        <v>18100.3</v>
      </c>
      <c r="G33" s="106"/>
      <c r="H33" s="63">
        <f t="shared" si="4"/>
        <v>14480.240000000002</v>
      </c>
      <c r="I33" s="63">
        <f t="shared" si="1"/>
        <v>3016.7166666666667</v>
      </c>
      <c r="J33" s="63">
        <f t="shared" si="2"/>
        <v>24133.733333333334</v>
      </c>
      <c r="K33" s="63">
        <v>129842.56426</v>
      </c>
      <c r="L33" s="63">
        <f t="shared" si="3"/>
        <v>171473.25426000002</v>
      </c>
    </row>
    <row r="34" spans="1:12">
      <c r="A34" s="9" t="s">
        <v>3167</v>
      </c>
      <c r="B34" s="9" t="s">
        <v>3146</v>
      </c>
      <c r="C34" s="63">
        <v>20193.96</v>
      </c>
      <c r="D34" s="63"/>
      <c r="E34" s="63"/>
      <c r="F34" s="63">
        <f t="shared" si="0"/>
        <v>20193.96</v>
      </c>
      <c r="G34" s="106"/>
      <c r="H34" s="63">
        <f t="shared" si="4"/>
        <v>16155.167999999998</v>
      </c>
      <c r="I34" s="63">
        <f t="shared" si="1"/>
        <v>3365.66</v>
      </c>
      <c r="J34" s="63">
        <f t="shared" si="2"/>
        <v>26925.279999999999</v>
      </c>
      <c r="K34" s="63">
        <v>163356.23293199998</v>
      </c>
      <c r="L34" s="63">
        <f t="shared" si="3"/>
        <v>209802.34093199996</v>
      </c>
    </row>
    <row r="35" spans="1:12">
      <c r="A35" s="9" t="s">
        <v>3168</v>
      </c>
      <c r="B35" s="9" t="s">
        <v>3156</v>
      </c>
      <c r="C35" s="63">
        <v>16370.32</v>
      </c>
      <c r="D35" s="63"/>
      <c r="E35" s="63"/>
      <c r="F35" s="63">
        <f t="shared" si="0"/>
        <v>16370.32</v>
      </c>
      <c r="G35" s="106"/>
      <c r="H35" s="63">
        <f t="shared" si="4"/>
        <v>13096.255999999999</v>
      </c>
      <c r="I35" s="63">
        <f t="shared" si="1"/>
        <v>2728.3866666666663</v>
      </c>
      <c r="J35" s="63">
        <f t="shared" si="2"/>
        <v>21827.093333333331</v>
      </c>
      <c r="K35" s="63">
        <v>6589.2417621759996</v>
      </c>
      <c r="L35" s="63">
        <f t="shared" si="3"/>
        <v>44240.977762176</v>
      </c>
    </row>
    <row r="36" spans="1:12">
      <c r="A36" s="9" t="s">
        <v>3169</v>
      </c>
      <c r="B36" s="9" t="s">
        <v>3148</v>
      </c>
      <c r="C36" s="63">
        <v>18825.919999999998</v>
      </c>
      <c r="D36" s="63"/>
      <c r="E36" s="63"/>
      <c r="F36" s="63">
        <f t="shared" si="0"/>
        <v>18825.919999999998</v>
      </c>
      <c r="G36" s="106"/>
      <c r="H36" s="63">
        <f t="shared" si="4"/>
        <v>15060.736000000001</v>
      </c>
      <c r="I36" s="63">
        <f t="shared" si="1"/>
        <v>3137.6533333333332</v>
      </c>
      <c r="J36" s="63">
        <f t="shared" si="2"/>
        <v>25101.226666666666</v>
      </c>
      <c r="K36" s="63">
        <v>7990.7593640000005</v>
      </c>
      <c r="L36" s="63">
        <f t="shared" si="3"/>
        <v>51290.375363999992</v>
      </c>
    </row>
    <row r="37" spans="1:12">
      <c r="A37" s="9" t="s">
        <v>3170</v>
      </c>
      <c r="B37" s="9" t="s">
        <v>3162</v>
      </c>
      <c r="C37" s="63">
        <v>15429.78</v>
      </c>
      <c r="D37" s="63"/>
      <c r="E37" s="63"/>
      <c r="F37" s="63">
        <f t="shared" si="0"/>
        <v>15429.78</v>
      </c>
      <c r="G37" s="106"/>
      <c r="H37" s="63">
        <f t="shared" si="4"/>
        <v>12343.824000000001</v>
      </c>
      <c r="I37" s="63">
        <f t="shared" si="1"/>
        <v>2571.63</v>
      </c>
      <c r="J37" s="63">
        <f t="shared" si="2"/>
        <v>20573.04</v>
      </c>
      <c r="K37" s="63">
        <v>120048.762651264</v>
      </c>
      <c r="L37" s="63">
        <f t="shared" si="3"/>
        <v>155537.256651264</v>
      </c>
    </row>
    <row r="38" spans="1:12">
      <c r="A38" s="9" t="s">
        <v>3171</v>
      </c>
      <c r="B38" s="9" t="s">
        <v>3154</v>
      </c>
      <c r="C38" s="63">
        <v>17212.52</v>
      </c>
      <c r="D38" s="63"/>
      <c r="E38" s="63"/>
      <c r="F38" s="63">
        <f t="shared" si="0"/>
        <v>17212.52</v>
      </c>
      <c r="G38" s="106"/>
      <c r="H38" s="63">
        <f t="shared" si="4"/>
        <v>13770.016</v>
      </c>
      <c r="I38" s="63">
        <f t="shared" si="1"/>
        <v>2868.7533333333336</v>
      </c>
      <c r="J38" s="63">
        <f t="shared" si="2"/>
        <v>22950.026666666668</v>
      </c>
      <c r="K38" s="63">
        <v>149118.151502336</v>
      </c>
      <c r="L38" s="63">
        <f t="shared" si="3"/>
        <v>188706.947502336</v>
      </c>
    </row>
    <row r="39" spans="1:12" ht="15.75">
      <c r="A39" s="2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.75">
      <c r="A40" s="1" t="s">
        <v>43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>
      <c r="A41" s="242" t="s">
        <v>0</v>
      </c>
      <c r="B41" s="242" t="s">
        <v>3</v>
      </c>
      <c r="C41" s="247" t="s">
        <v>4</v>
      </c>
      <c r="D41" s="247"/>
      <c r="E41" s="247"/>
      <c r="F41" s="247"/>
      <c r="G41" s="23"/>
      <c r="H41" s="247" t="s">
        <v>5</v>
      </c>
      <c r="I41" s="247"/>
      <c r="J41" s="247"/>
      <c r="K41" s="247"/>
      <c r="L41" s="247"/>
    </row>
    <row r="42" spans="1:12" ht="22.5">
      <c r="A42" s="242"/>
      <c r="B42" s="242"/>
      <c r="C42" s="248" t="s">
        <v>6</v>
      </c>
      <c r="D42" s="248" t="s">
        <v>7</v>
      </c>
      <c r="E42" s="248" t="s">
        <v>8</v>
      </c>
      <c r="F42" s="248" t="s">
        <v>9</v>
      </c>
      <c r="G42" s="23"/>
      <c r="H42" s="249" t="s">
        <v>10</v>
      </c>
      <c r="I42" s="249" t="s">
        <v>11</v>
      </c>
      <c r="J42" s="248" t="s">
        <v>12</v>
      </c>
      <c r="K42" s="249" t="s">
        <v>20</v>
      </c>
      <c r="L42" s="248" t="s">
        <v>9</v>
      </c>
    </row>
    <row r="43" spans="1:12">
      <c r="A43" s="13" t="s">
        <v>3172</v>
      </c>
      <c r="B43" s="13" t="s">
        <v>3173</v>
      </c>
      <c r="C43" s="157">
        <v>14012.65</v>
      </c>
      <c r="D43" s="157"/>
      <c r="E43" s="157">
        <v>1091</v>
      </c>
      <c r="F43" s="157">
        <f>SUM(C43:E43)</f>
        <v>15103.65</v>
      </c>
      <c r="G43" s="106"/>
      <c r="H43" s="157">
        <f>+(C43/30)*24</f>
        <v>11210.119999999999</v>
      </c>
      <c r="I43" s="157">
        <f t="shared" ref="I43:I106" si="5">+(C43/30)*5</f>
        <v>2335.4416666666666</v>
      </c>
      <c r="J43" s="157">
        <f t="shared" ref="J43:J106" si="6">+(C43/30)*40</f>
        <v>18683.533333333333</v>
      </c>
      <c r="K43" s="157">
        <v>20434.313711333329</v>
      </c>
      <c r="L43" s="157">
        <f t="shared" ref="L43:L106" si="7">SUM(H43:K43)</f>
        <v>52663.408711333323</v>
      </c>
    </row>
    <row r="44" spans="1:12">
      <c r="A44" s="9" t="s">
        <v>3174</v>
      </c>
      <c r="B44" s="9" t="s">
        <v>3175</v>
      </c>
      <c r="C44" s="63">
        <v>14012.65</v>
      </c>
      <c r="D44" s="63"/>
      <c r="E44" s="63">
        <v>1091</v>
      </c>
      <c r="F44" s="63">
        <f t="shared" ref="F44:F107" si="8">SUM(C44:E44)</f>
        <v>15103.65</v>
      </c>
      <c r="G44" s="106"/>
      <c r="H44" s="63">
        <f t="shared" ref="H44:H107" si="9">+(C44/30)*24</f>
        <v>11210.119999999999</v>
      </c>
      <c r="I44" s="63">
        <f t="shared" si="5"/>
        <v>2335.4416666666666</v>
      </c>
      <c r="J44" s="63">
        <f t="shared" si="6"/>
        <v>18683.533333333333</v>
      </c>
      <c r="K44" s="63">
        <v>20434.313711333329</v>
      </c>
      <c r="L44" s="63">
        <f t="shared" si="7"/>
        <v>52663.408711333323</v>
      </c>
    </row>
    <row r="45" spans="1:12">
      <c r="A45" s="9" t="s">
        <v>3176</v>
      </c>
      <c r="B45" s="9" t="s">
        <v>3177</v>
      </c>
      <c r="C45" s="63">
        <v>14012.65</v>
      </c>
      <c r="D45" s="63"/>
      <c r="E45" s="63">
        <v>1091</v>
      </c>
      <c r="F45" s="63">
        <f t="shared" si="8"/>
        <v>15103.65</v>
      </c>
      <c r="G45" s="106"/>
      <c r="H45" s="63">
        <f t="shared" si="9"/>
        <v>11210.119999999999</v>
      </c>
      <c r="I45" s="63">
        <f t="shared" si="5"/>
        <v>2335.4416666666666</v>
      </c>
      <c r="J45" s="63">
        <f t="shared" si="6"/>
        <v>18683.533333333333</v>
      </c>
      <c r="K45" s="63">
        <v>20434.313711333329</v>
      </c>
      <c r="L45" s="63">
        <f t="shared" si="7"/>
        <v>52663.408711333323</v>
      </c>
    </row>
    <row r="46" spans="1:12">
      <c r="A46" s="9" t="s">
        <v>3178</v>
      </c>
      <c r="B46" s="9" t="s">
        <v>3179</v>
      </c>
      <c r="C46" s="63">
        <v>12203.2</v>
      </c>
      <c r="D46" s="63"/>
      <c r="E46" s="63">
        <v>1091</v>
      </c>
      <c r="F46" s="63">
        <f t="shared" si="8"/>
        <v>13294.2</v>
      </c>
      <c r="G46" s="106"/>
      <c r="H46" s="63">
        <f t="shared" si="9"/>
        <v>9762.5600000000013</v>
      </c>
      <c r="I46" s="63">
        <f t="shared" si="5"/>
        <v>2033.8666666666668</v>
      </c>
      <c r="J46" s="63">
        <f t="shared" si="6"/>
        <v>16270.933333333334</v>
      </c>
      <c r="K46" s="63">
        <v>17808.537340373336</v>
      </c>
      <c r="L46" s="63">
        <f t="shared" si="7"/>
        <v>45875.89734037334</v>
      </c>
    </row>
    <row r="47" spans="1:12">
      <c r="A47" s="9" t="s">
        <v>3180</v>
      </c>
      <c r="B47" s="9" t="s">
        <v>3181</v>
      </c>
      <c r="C47" s="63">
        <v>11370.25</v>
      </c>
      <c r="D47" s="63"/>
      <c r="E47" s="63">
        <v>1091</v>
      </c>
      <c r="F47" s="63">
        <f t="shared" si="8"/>
        <v>12461.25</v>
      </c>
      <c r="G47" s="106"/>
      <c r="H47" s="63">
        <f t="shared" si="9"/>
        <v>9096.2000000000007</v>
      </c>
      <c r="I47" s="63">
        <f t="shared" si="5"/>
        <v>1895.0416666666665</v>
      </c>
      <c r="J47" s="63">
        <f t="shared" si="6"/>
        <v>15160.333333333332</v>
      </c>
      <c r="K47" s="63">
        <v>64188.765833573343</v>
      </c>
      <c r="L47" s="63">
        <f t="shared" si="7"/>
        <v>90340.34083357334</v>
      </c>
    </row>
    <row r="48" spans="1:12">
      <c r="A48" s="9" t="s">
        <v>3182</v>
      </c>
      <c r="B48" s="9" t="s">
        <v>3183</v>
      </c>
      <c r="C48" s="63">
        <v>9751.6</v>
      </c>
      <c r="D48" s="63"/>
      <c r="E48" s="63">
        <v>1091</v>
      </c>
      <c r="F48" s="63">
        <f t="shared" si="8"/>
        <v>10842.6</v>
      </c>
      <c r="G48" s="106"/>
      <c r="H48" s="63">
        <f t="shared" si="9"/>
        <v>7801.2800000000007</v>
      </c>
      <c r="I48" s="63">
        <f t="shared" si="5"/>
        <v>1625.2666666666667</v>
      </c>
      <c r="J48" s="63">
        <f t="shared" si="6"/>
        <v>13002.133333333333</v>
      </c>
      <c r="K48" s="63">
        <v>14326.963314373334</v>
      </c>
      <c r="L48" s="63">
        <f t="shared" si="7"/>
        <v>36755.64331437333</v>
      </c>
    </row>
    <row r="49" spans="1:12">
      <c r="A49" s="9" t="s">
        <v>3184</v>
      </c>
      <c r="B49" s="9" t="s">
        <v>3185</v>
      </c>
      <c r="C49" s="63">
        <v>9751.6</v>
      </c>
      <c r="D49" s="63"/>
      <c r="E49" s="63">
        <v>1091</v>
      </c>
      <c r="F49" s="63">
        <f t="shared" si="8"/>
        <v>10842.6</v>
      </c>
      <c r="G49" s="106"/>
      <c r="H49" s="63">
        <f t="shared" si="9"/>
        <v>7801.2800000000007</v>
      </c>
      <c r="I49" s="63">
        <f t="shared" si="5"/>
        <v>1625.2666666666667</v>
      </c>
      <c r="J49" s="63">
        <f t="shared" si="6"/>
        <v>13002.133333333333</v>
      </c>
      <c r="K49" s="63">
        <v>14326.963314373334</v>
      </c>
      <c r="L49" s="63">
        <f t="shared" si="7"/>
        <v>36755.64331437333</v>
      </c>
    </row>
    <row r="50" spans="1:12">
      <c r="A50" s="9" t="s">
        <v>3186</v>
      </c>
      <c r="B50" s="9" t="s">
        <v>3187</v>
      </c>
      <c r="C50" s="63">
        <v>9279.65</v>
      </c>
      <c r="D50" s="63"/>
      <c r="E50" s="63">
        <v>1091</v>
      </c>
      <c r="F50" s="63">
        <f t="shared" si="8"/>
        <v>10370.65</v>
      </c>
      <c r="G50" s="106"/>
      <c r="H50" s="63">
        <f t="shared" si="9"/>
        <v>7423.7199999999993</v>
      </c>
      <c r="I50" s="63">
        <f t="shared" si="5"/>
        <v>1546.6083333333333</v>
      </c>
      <c r="J50" s="63">
        <f t="shared" si="6"/>
        <v>12372.866666666667</v>
      </c>
      <c r="K50" s="63">
        <v>13664.494776426665</v>
      </c>
      <c r="L50" s="63">
        <f t="shared" si="7"/>
        <v>35007.689776426661</v>
      </c>
    </row>
    <row r="51" spans="1:12">
      <c r="A51" s="9" t="s">
        <v>3188</v>
      </c>
      <c r="B51" s="9" t="s">
        <v>3189</v>
      </c>
      <c r="C51" s="63">
        <v>8837.85</v>
      </c>
      <c r="D51" s="63"/>
      <c r="E51" s="63">
        <v>1091</v>
      </c>
      <c r="F51" s="63">
        <f t="shared" si="8"/>
        <v>9928.85</v>
      </c>
      <c r="G51" s="106"/>
      <c r="H51" s="63">
        <f t="shared" si="9"/>
        <v>7070.2800000000007</v>
      </c>
      <c r="I51" s="63">
        <f t="shared" si="5"/>
        <v>1472.9750000000001</v>
      </c>
      <c r="J51" s="63">
        <f t="shared" si="6"/>
        <v>11783.800000000001</v>
      </c>
      <c r="K51" s="63">
        <v>13044.34730304</v>
      </c>
      <c r="L51" s="63">
        <f t="shared" si="7"/>
        <v>33371.402303039999</v>
      </c>
    </row>
    <row r="52" spans="1:12">
      <c r="A52" s="9" t="s">
        <v>3190</v>
      </c>
      <c r="B52" s="9" t="s">
        <v>3191</v>
      </c>
      <c r="C52" s="63">
        <v>8837.85</v>
      </c>
      <c r="D52" s="63"/>
      <c r="E52" s="63">
        <v>1091</v>
      </c>
      <c r="F52" s="63">
        <f t="shared" si="8"/>
        <v>9928.85</v>
      </c>
      <c r="G52" s="106"/>
      <c r="H52" s="63">
        <f t="shared" si="9"/>
        <v>7070.2800000000007</v>
      </c>
      <c r="I52" s="63">
        <f t="shared" si="5"/>
        <v>1472.9750000000001</v>
      </c>
      <c r="J52" s="63">
        <f t="shared" si="6"/>
        <v>11783.800000000001</v>
      </c>
      <c r="K52" s="63">
        <v>13044.34730304</v>
      </c>
      <c r="L52" s="63">
        <f t="shared" si="7"/>
        <v>33371.402303039999</v>
      </c>
    </row>
    <row r="53" spans="1:12">
      <c r="A53" s="9" t="s">
        <v>3192</v>
      </c>
      <c r="B53" s="9" t="s">
        <v>3193</v>
      </c>
      <c r="C53" s="63">
        <v>8403</v>
      </c>
      <c r="D53" s="63"/>
      <c r="E53" s="63">
        <v>1091</v>
      </c>
      <c r="F53" s="63">
        <f t="shared" si="8"/>
        <v>9494</v>
      </c>
      <c r="G53" s="106"/>
      <c r="H53" s="63">
        <f t="shared" si="9"/>
        <v>6722.4000000000005</v>
      </c>
      <c r="I53" s="63">
        <f t="shared" si="5"/>
        <v>1400.5</v>
      </c>
      <c r="J53" s="63">
        <f t="shared" si="6"/>
        <v>11204</v>
      </c>
      <c r="K53" s="63">
        <v>12433.955431600001</v>
      </c>
      <c r="L53" s="63">
        <f t="shared" si="7"/>
        <v>31760.855431600001</v>
      </c>
    </row>
    <row r="54" spans="1:12">
      <c r="A54" s="9" t="s">
        <v>3194</v>
      </c>
      <c r="B54" s="9" t="s">
        <v>3195</v>
      </c>
      <c r="C54" s="63">
        <v>8403</v>
      </c>
      <c r="D54" s="63"/>
      <c r="E54" s="63">
        <v>1091</v>
      </c>
      <c r="F54" s="63">
        <f t="shared" si="8"/>
        <v>9494</v>
      </c>
      <c r="G54" s="106"/>
      <c r="H54" s="63">
        <f t="shared" si="9"/>
        <v>6722.4000000000005</v>
      </c>
      <c r="I54" s="63">
        <f t="shared" si="5"/>
        <v>1400.5</v>
      </c>
      <c r="J54" s="63">
        <f t="shared" si="6"/>
        <v>11204</v>
      </c>
      <c r="K54" s="63">
        <v>12433.955431600001</v>
      </c>
      <c r="L54" s="63">
        <f t="shared" si="7"/>
        <v>31760.855431600001</v>
      </c>
    </row>
    <row r="55" spans="1:12">
      <c r="A55" s="9" t="s">
        <v>3194</v>
      </c>
      <c r="B55" s="9" t="s">
        <v>3195</v>
      </c>
      <c r="C55" s="63">
        <v>8052.7</v>
      </c>
      <c r="D55" s="63"/>
      <c r="E55" s="63">
        <v>1091</v>
      </c>
      <c r="F55" s="63">
        <f t="shared" si="8"/>
        <v>9143.7000000000007</v>
      </c>
      <c r="G55" s="106"/>
      <c r="H55" s="63">
        <f t="shared" si="9"/>
        <v>6442.16</v>
      </c>
      <c r="I55" s="63">
        <f t="shared" si="5"/>
        <v>1342.1166666666668</v>
      </c>
      <c r="J55" s="63">
        <f t="shared" si="6"/>
        <v>10736.933333333334</v>
      </c>
      <c r="K55" s="63">
        <v>11825.107612266667</v>
      </c>
      <c r="L55" s="63">
        <f t="shared" si="7"/>
        <v>30346.317612266666</v>
      </c>
    </row>
    <row r="56" spans="1:12">
      <c r="A56" s="9" t="s">
        <v>3196</v>
      </c>
      <c r="B56" s="9" t="s">
        <v>3197</v>
      </c>
      <c r="C56" s="63">
        <v>7969.25</v>
      </c>
      <c r="D56" s="63"/>
      <c r="E56" s="63">
        <v>1091</v>
      </c>
      <c r="F56" s="63">
        <f t="shared" si="8"/>
        <v>9060.25</v>
      </c>
      <c r="G56" s="106"/>
      <c r="H56" s="63">
        <f t="shared" si="9"/>
        <v>6375.4</v>
      </c>
      <c r="I56" s="63">
        <f t="shared" si="5"/>
        <v>1328.2083333333333</v>
      </c>
      <c r="J56" s="63">
        <f t="shared" si="6"/>
        <v>10625.666666666666</v>
      </c>
      <c r="K56" s="63">
        <v>11825.107612266667</v>
      </c>
      <c r="L56" s="63">
        <f t="shared" si="7"/>
        <v>30154.382612266665</v>
      </c>
    </row>
    <row r="57" spans="1:12">
      <c r="A57" s="9" t="s">
        <v>3196</v>
      </c>
      <c r="B57" s="9" t="s">
        <v>3197</v>
      </c>
      <c r="C57" s="63">
        <v>7637.1</v>
      </c>
      <c r="D57" s="63"/>
      <c r="E57" s="63">
        <v>1091</v>
      </c>
      <c r="F57" s="63">
        <f t="shared" si="8"/>
        <v>8728.1</v>
      </c>
      <c r="G57" s="106"/>
      <c r="H57" s="63">
        <f t="shared" si="9"/>
        <v>6109.68</v>
      </c>
      <c r="I57" s="63">
        <f t="shared" si="5"/>
        <v>1272.8500000000001</v>
      </c>
      <c r="J57" s="63">
        <f t="shared" si="6"/>
        <v>10182.800000000001</v>
      </c>
      <c r="K57" s="63">
        <v>34551.238891215995</v>
      </c>
      <c r="L57" s="63">
        <f t="shared" si="7"/>
        <v>52116.568891215997</v>
      </c>
    </row>
    <row r="58" spans="1:12">
      <c r="A58" s="9" t="s">
        <v>3198</v>
      </c>
      <c r="B58" s="9" t="s">
        <v>3199</v>
      </c>
      <c r="C58" s="63">
        <v>7969.25</v>
      </c>
      <c r="D58" s="63"/>
      <c r="E58" s="63">
        <v>1091</v>
      </c>
      <c r="F58" s="63">
        <f t="shared" si="8"/>
        <v>9060.25</v>
      </c>
      <c r="G58" s="106"/>
      <c r="H58" s="63">
        <f t="shared" si="9"/>
        <v>6375.4</v>
      </c>
      <c r="I58" s="63">
        <f t="shared" si="5"/>
        <v>1328.2083333333333</v>
      </c>
      <c r="J58" s="63">
        <f t="shared" si="6"/>
        <v>10625.666666666666</v>
      </c>
      <c r="K58" s="63">
        <v>11825.107612266667</v>
      </c>
      <c r="L58" s="63">
        <f t="shared" si="7"/>
        <v>30154.382612266665</v>
      </c>
    </row>
    <row r="59" spans="1:12">
      <c r="A59" s="9" t="s">
        <v>3192</v>
      </c>
      <c r="B59" s="9" t="s">
        <v>3200</v>
      </c>
      <c r="C59" s="63">
        <v>7577.7</v>
      </c>
      <c r="D59" s="63"/>
      <c r="E59" s="63">
        <v>1091</v>
      </c>
      <c r="F59" s="63">
        <f t="shared" si="8"/>
        <v>8668.7000000000007</v>
      </c>
      <c r="G59" s="106"/>
      <c r="H59" s="63">
        <f t="shared" si="9"/>
        <v>6062.16</v>
      </c>
      <c r="I59" s="63">
        <f t="shared" si="5"/>
        <v>1262.95</v>
      </c>
      <c r="J59" s="63">
        <f t="shared" si="6"/>
        <v>10103.6</v>
      </c>
      <c r="K59" s="63">
        <v>11275.495246480001</v>
      </c>
      <c r="L59" s="63">
        <f t="shared" si="7"/>
        <v>28704.20524648</v>
      </c>
    </row>
    <row r="60" spans="1:12">
      <c r="A60" s="9" t="s">
        <v>3201</v>
      </c>
      <c r="B60" s="9" t="s">
        <v>3202</v>
      </c>
      <c r="C60" s="63">
        <v>7577.7</v>
      </c>
      <c r="D60" s="63"/>
      <c r="E60" s="63">
        <v>1091</v>
      </c>
      <c r="F60" s="63">
        <f t="shared" si="8"/>
        <v>8668.7000000000007</v>
      </c>
      <c r="G60" s="106"/>
      <c r="H60" s="63">
        <f t="shared" si="9"/>
        <v>6062.16</v>
      </c>
      <c r="I60" s="63">
        <f t="shared" si="5"/>
        <v>1262.95</v>
      </c>
      <c r="J60" s="63">
        <f t="shared" si="6"/>
        <v>10103.6</v>
      </c>
      <c r="K60" s="63">
        <v>11275.495246480001</v>
      </c>
      <c r="L60" s="63">
        <f t="shared" si="7"/>
        <v>28704.20524648</v>
      </c>
    </row>
    <row r="61" spans="1:12">
      <c r="A61" s="9" t="s">
        <v>3194</v>
      </c>
      <c r="B61" s="9" t="s">
        <v>3203</v>
      </c>
      <c r="C61" s="63">
        <v>7577.7</v>
      </c>
      <c r="D61" s="63"/>
      <c r="E61" s="63">
        <v>1091</v>
      </c>
      <c r="F61" s="63">
        <f t="shared" si="8"/>
        <v>8668.7000000000007</v>
      </c>
      <c r="G61" s="106"/>
      <c r="H61" s="63">
        <f t="shared" si="9"/>
        <v>6062.16</v>
      </c>
      <c r="I61" s="63">
        <f t="shared" si="5"/>
        <v>1262.95</v>
      </c>
      <c r="J61" s="63">
        <f t="shared" si="6"/>
        <v>10103.6</v>
      </c>
      <c r="K61" s="63">
        <v>11275.495246480001</v>
      </c>
      <c r="L61" s="63">
        <f t="shared" si="7"/>
        <v>28704.20524648</v>
      </c>
    </row>
    <row r="62" spans="1:12">
      <c r="A62" s="9" t="s">
        <v>3204</v>
      </c>
      <c r="B62" s="9" t="s">
        <v>3205</v>
      </c>
      <c r="C62" s="63">
        <v>7225.85</v>
      </c>
      <c r="D62" s="63"/>
      <c r="E62" s="63">
        <v>1091</v>
      </c>
      <c r="F62" s="63">
        <f t="shared" si="8"/>
        <v>8316.85</v>
      </c>
      <c r="G62" s="106"/>
      <c r="H62" s="63">
        <f t="shared" si="9"/>
        <v>5780.68</v>
      </c>
      <c r="I62" s="63">
        <f t="shared" si="5"/>
        <v>1204.3083333333334</v>
      </c>
      <c r="J62" s="63">
        <f t="shared" si="6"/>
        <v>9634.4666666666672</v>
      </c>
      <c r="K62" s="63">
        <v>10781.609124906667</v>
      </c>
      <c r="L62" s="63">
        <f t="shared" si="7"/>
        <v>27401.064124906668</v>
      </c>
    </row>
    <row r="63" spans="1:12">
      <c r="A63" s="9" t="s">
        <v>3206</v>
      </c>
      <c r="B63" s="9" t="s">
        <v>3207</v>
      </c>
      <c r="C63" s="63">
        <v>7225.85</v>
      </c>
      <c r="D63" s="63"/>
      <c r="E63" s="63">
        <v>1091</v>
      </c>
      <c r="F63" s="63">
        <f t="shared" si="8"/>
        <v>8316.85</v>
      </c>
      <c r="G63" s="106"/>
      <c r="H63" s="63">
        <f t="shared" si="9"/>
        <v>5780.68</v>
      </c>
      <c r="I63" s="63">
        <f t="shared" si="5"/>
        <v>1204.3083333333334</v>
      </c>
      <c r="J63" s="63">
        <f t="shared" si="6"/>
        <v>9634.4666666666672</v>
      </c>
      <c r="K63" s="63">
        <v>10781.609124906667</v>
      </c>
      <c r="L63" s="63">
        <f t="shared" si="7"/>
        <v>27401.064124906668</v>
      </c>
    </row>
    <row r="64" spans="1:12">
      <c r="A64" s="9" t="s">
        <v>3208</v>
      </c>
      <c r="B64" s="9" t="s">
        <v>3209</v>
      </c>
      <c r="C64" s="63">
        <v>7225.85</v>
      </c>
      <c r="D64" s="63"/>
      <c r="E64" s="63">
        <v>1091</v>
      </c>
      <c r="F64" s="63">
        <f t="shared" si="8"/>
        <v>8316.85</v>
      </c>
      <c r="G64" s="106"/>
      <c r="H64" s="63">
        <f t="shared" si="9"/>
        <v>5780.68</v>
      </c>
      <c r="I64" s="63">
        <f t="shared" si="5"/>
        <v>1204.3083333333334</v>
      </c>
      <c r="J64" s="63">
        <f t="shared" si="6"/>
        <v>9634.4666666666672</v>
      </c>
      <c r="K64" s="63">
        <v>10781.609124906667</v>
      </c>
      <c r="L64" s="63">
        <f t="shared" si="7"/>
        <v>27401.064124906668</v>
      </c>
    </row>
    <row r="65" spans="1:12">
      <c r="A65" s="9" t="s">
        <v>3210</v>
      </c>
      <c r="B65" s="9" t="s">
        <v>3211</v>
      </c>
      <c r="C65" s="63">
        <v>7225.85</v>
      </c>
      <c r="D65" s="63"/>
      <c r="E65" s="63">
        <v>1091</v>
      </c>
      <c r="F65" s="63">
        <f t="shared" si="8"/>
        <v>8316.85</v>
      </c>
      <c r="G65" s="106"/>
      <c r="H65" s="63">
        <f t="shared" si="9"/>
        <v>5780.68</v>
      </c>
      <c r="I65" s="63">
        <f t="shared" si="5"/>
        <v>1204.3083333333334</v>
      </c>
      <c r="J65" s="63">
        <f t="shared" si="6"/>
        <v>9634.4666666666672</v>
      </c>
      <c r="K65" s="63">
        <v>10781.609124906667</v>
      </c>
      <c r="L65" s="63">
        <f t="shared" si="7"/>
        <v>27401.064124906668</v>
      </c>
    </row>
    <row r="66" spans="1:12">
      <c r="A66" s="9" t="s">
        <v>3204</v>
      </c>
      <c r="B66" s="9" t="s">
        <v>3212</v>
      </c>
      <c r="C66" s="63">
        <v>6910.55</v>
      </c>
      <c r="D66" s="63"/>
      <c r="E66" s="63">
        <v>1091</v>
      </c>
      <c r="F66" s="63">
        <f t="shared" si="8"/>
        <v>8001.55</v>
      </c>
      <c r="G66" s="106"/>
      <c r="H66" s="63">
        <f t="shared" si="9"/>
        <v>5528.44</v>
      </c>
      <c r="I66" s="63">
        <f t="shared" si="5"/>
        <v>1151.7583333333332</v>
      </c>
      <c r="J66" s="63">
        <f t="shared" si="6"/>
        <v>9214.0666666666657</v>
      </c>
      <c r="K66" s="63">
        <v>10339.027643786665</v>
      </c>
      <c r="L66" s="63">
        <f t="shared" si="7"/>
        <v>26233.292643786663</v>
      </c>
    </row>
    <row r="67" spans="1:12">
      <c r="A67" s="9" t="s">
        <v>3213</v>
      </c>
      <c r="B67" s="9" t="s">
        <v>3214</v>
      </c>
      <c r="C67" s="63">
        <v>6910.55</v>
      </c>
      <c r="D67" s="63"/>
      <c r="E67" s="63">
        <v>1091</v>
      </c>
      <c r="F67" s="63">
        <f t="shared" si="8"/>
        <v>8001.55</v>
      </c>
      <c r="G67" s="106"/>
      <c r="H67" s="63">
        <f t="shared" si="9"/>
        <v>5528.44</v>
      </c>
      <c r="I67" s="63">
        <f t="shared" si="5"/>
        <v>1151.7583333333332</v>
      </c>
      <c r="J67" s="63">
        <f t="shared" si="6"/>
        <v>9214.0666666666657</v>
      </c>
      <c r="K67" s="63">
        <v>10339.027643786665</v>
      </c>
      <c r="L67" s="63">
        <f t="shared" si="7"/>
        <v>26233.292643786663</v>
      </c>
    </row>
    <row r="68" spans="1:12">
      <c r="A68" s="9" t="s">
        <v>3210</v>
      </c>
      <c r="B68" s="9" t="s">
        <v>3215</v>
      </c>
      <c r="C68" s="63">
        <v>6910.55</v>
      </c>
      <c r="D68" s="63"/>
      <c r="E68" s="63">
        <v>1091</v>
      </c>
      <c r="F68" s="63">
        <f t="shared" si="8"/>
        <v>8001.55</v>
      </c>
      <c r="G68" s="106"/>
      <c r="H68" s="63">
        <f t="shared" si="9"/>
        <v>5528.44</v>
      </c>
      <c r="I68" s="63">
        <f t="shared" si="5"/>
        <v>1151.7583333333332</v>
      </c>
      <c r="J68" s="63">
        <f t="shared" si="6"/>
        <v>9214.0666666666657</v>
      </c>
      <c r="K68" s="63">
        <v>10339.027643786665</v>
      </c>
      <c r="L68" s="63">
        <f t="shared" si="7"/>
        <v>26233.292643786663</v>
      </c>
    </row>
    <row r="69" spans="1:12">
      <c r="A69" s="9" t="s">
        <v>3216</v>
      </c>
      <c r="B69" s="9" t="s">
        <v>3217</v>
      </c>
      <c r="C69" s="63">
        <v>6910.55</v>
      </c>
      <c r="D69" s="63"/>
      <c r="E69" s="63">
        <v>1091</v>
      </c>
      <c r="F69" s="63">
        <f t="shared" si="8"/>
        <v>8001.55</v>
      </c>
      <c r="G69" s="106"/>
      <c r="H69" s="63">
        <f t="shared" si="9"/>
        <v>5528.44</v>
      </c>
      <c r="I69" s="63">
        <f t="shared" si="5"/>
        <v>1151.7583333333332</v>
      </c>
      <c r="J69" s="63">
        <f t="shared" si="6"/>
        <v>9214.0666666666657</v>
      </c>
      <c r="K69" s="63">
        <v>10339.027643786665</v>
      </c>
      <c r="L69" s="63">
        <f t="shared" si="7"/>
        <v>26233.292643786663</v>
      </c>
    </row>
    <row r="70" spans="1:12">
      <c r="A70" s="9" t="s">
        <v>3218</v>
      </c>
      <c r="B70" s="9" t="s">
        <v>3219</v>
      </c>
      <c r="C70" s="63">
        <v>6910.55</v>
      </c>
      <c r="D70" s="63"/>
      <c r="E70" s="63">
        <v>1091</v>
      </c>
      <c r="F70" s="63">
        <f t="shared" si="8"/>
        <v>8001.55</v>
      </c>
      <c r="G70" s="106"/>
      <c r="H70" s="63">
        <f t="shared" si="9"/>
        <v>5528.44</v>
      </c>
      <c r="I70" s="63">
        <f t="shared" si="5"/>
        <v>1151.7583333333332</v>
      </c>
      <c r="J70" s="63">
        <f t="shared" si="6"/>
        <v>9214.0666666666657</v>
      </c>
      <c r="K70" s="63">
        <v>10339.027643786665</v>
      </c>
      <c r="L70" s="63">
        <f t="shared" si="7"/>
        <v>26233.292643786663</v>
      </c>
    </row>
    <row r="71" spans="1:12">
      <c r="A71" s="9" t="s">
        <v>3220</v>
      </c>
      <c r="B71" s="9" t="s">
        <v>3221</v>
      </c>
      <c r="C71" s="63">
        <v>13723.65</v>
      </c>
      <c r="D71" s="63"/>
      <c r="E71" s="63">
        <v>0</v>
      </c>
      <c r="F71" s="63">
        <f t="shared" si="8"/>
        <v>13723.65</v>
      </c>
      <c r="G71" s="106"/>
      <c r="H71" s="63">
        <f t="shared" si="9"/>
        <v>10978.92</v>
      </c>
      <c r="I71" s="63">
        <f t="shared" si="5"/>
        <v>2287.2750000000001</v>
      </c>
      <c r="J71" s="63">
        <f t="shared" si="6"/>
        <v>18298.2</v>
      </c>
      <c r="K71" s="63">
        <v>5944.4688288000007</v>
      </c>
      <c r="L71" s="63">
        <f t="shared" si="7"/>
        <v>37508.8638288</v>
      </c>
    </row>
    <row r="72" spans="1:12">
      <c r="A72" s="9" t="s">
        <v>3222</v>
      </c>
      <c r="B72" s="9" t="s">
        <v>3179</v>
      </c>
      <c r="C72" s="63">
        <v>11951.2</v>
      </c>
      <c r="D72" s="63"/>
      <c r="E72" s="63">
        <v>0</v>
      </c>
      <c r="F72" s="63">
        <f t="shared" si="8"/>
        <v>11951.2</v>
      </c>
      <c r="G72" s="106"/>
      <c r="H72" s="63">
        <f t="shared" si="9"/>
        <v>9560.9599999999991</v>
      </c>
      <c r="I72" s="63">
        <f t="shared" si="5"/>
        <v>1991.8666666666668</v>
      </c>
      <c r="J72" s="63">
        <f t="shared" si="6"/>
        <v>15934.933333333334</v>
      </c>
      <c r="K72" s="63">
        <v>5028.4439814400002</v>
      </c>
      <c r="L72" s="63">
        <f t="shared" si="7"/>
        <v>32516.203981440001</v>
      </c>
    </row>
    <row r="73" spans="1:12">
      <c r="A73" s="9" t="s">
        <v>3223</v>
      </c>
      <c r="B73" s="9" t="s">
        <v>3224</v>
      </c>
      <c r="C73" s="63">
        <v>9550.2999999999993</v>
      </c>
      <c r="D73" s="63"/>
      <c r="E73" s="63">
        <v>0</v>
      </c>
      <c r="F73" s="63">
        <f t="shared" si="8"/>
        <v>9550.2999999999993</v>
      </c>
      <c r="G73" s="106"/>
      <c r="H73" s="63">
        <f t="shared" si="9"/>
        <v>7640.24</v>
      </c>
      <c r="I73" s="63">
        <f t="shared" si="5"/>
        <v>1591.7166666666665</v>
      </c>
      <c r="J73" s="63">
        <f t="shared" si="6"/>
        <v>12733.733333333332</v>
      </c>
      <c r="K73" s="63">
        <v>3873.2381455199993</v>
      </c>
      <c r="L73" s="63">
        <f t="shared" si="7"/>
        <v>25838.928145519996</v>
      </c>
    </row>
    <row r="74" spans="1:12">
      <c r="A74" s="9" t="s">
        <v>3225</v>
      </c>
      <c r="B74" s="9" t="s">
        <v>3226</v>
      </c>
      <c r="C74" s="63">
        <v>9279.65</v>
      </c>
      <c r="D74" s="63"/>
      <c r="E74" s="63">
        <v>0</v>
      </c>
      <c r="F74" s="63">
        <f t="shared" si="8"/>
        <v>9279.65</v>
      </c>
      <c r="G74" s="106"/>
      <c r="H74" s="63">
        <f t="shared" si="9"/>
        <v>7423.7199999999993</v>
      </c>
      <c r="I74" s="63">
        <f t="shared" si="5"/>
        <v>1546.6083333333333</v>
      </c>
      <c r="J74" s="63">
        <f t="shared" si="6"/>
        <v>12372.866666666667</v>
      </c>
      <c r="K74" s="63">
        <v>13664.494776426665</v>
      </c>
      <c r="L74" s="63">
        <f t="shared" si="7"/>
        <v>35007.689776426661</v>
      </c>
    </row>
    <row r="75" spans="1:12">
      <c r="A75" s="9" t="s">
        <v>3225</v>
      </c>
      <c r="B75" s="9" t="s">
        <v>3226</v>
      </c>
      <c r="C75" s="63">
        <v>9088.25</v>
      </c>
      <c r="D75" s="63"/>
      <c r="E75" s="63">
        <v>0</v>
      </c>
      <c r="F75" s="63">
        <f t="shared" si="8"/>
        <v>9088.25</v>
      </c>
      <c r="G75" s="106"/>
      <c r="H75" s="63">
        <f t="shared" si="9"/>
        <v>7270.6</v>
      </c>
      <c r="I75" s="63">
        <f t="shared" si="5"/>
        <v>1514.7083333333333</v>
      </c>
      <c r="J75" s="63">
        <f t="shared" si="6"/>
        <v>12117.666666666666</v>
      </c>
      <c r="K75" s="63">
        <v>3656.3747931999997</v>
      </c>
      <c r="L75" s="63">
        <f t="shared" si="7"/>
        <v>24559.349793199999</v>
      </c>
    </row>
    <row r="76" spans="1:12">
      <c r="A76" s="9" t="s">
        <v>3227</v>
      </c>
      <c r="B76" s="9" t="s">
        <v>3228</v>
      </c>
      <c r="C76" s="63">
        <v>8655.75</v>
      </c>
      <c r="D76" s="63"/>
      <c r="E76" s="63">
        <v>0</v>
      </c>
      <c r="F76" s="63">
        <f t="shared" si="8"/>
        <v>8655.75</v>
      </c>
      <c r="G76" s="106"/>
      <c r="H76" s="63">
        <f t="shared" si="9"/>
        <v>6924.5999999999995</v>
      </c>
      <c r="I76" s="63">
        <f t="shared" si="5"/>
        <v>1442.625</v>
      </c>
      <c r="J76" s="63">
        <f t="shared" si="6"/>
        <v>11541</v>
      </c>
      <c r="K76" s="63">
        <v>3453.3807451999996</v>
      </c>
      <c r="L76" s="63">
        <f t="shared" si="7"/>
        <v>23361.605745199999</v>
      </c>
    </row>
    <row r="77" spans="1:12">
      <c r="A77" s="9" t="s">
        <v>3229</v>
      </c>
      <c r="B77" s="9" t="s">
        <v>296</v>
      </c>
      <c r="C77" s="63">
        <v>8403</v>
      </c>
      <c r="D77" s="63"/>
      <c r="E77" s="63">
        <v>1091</v>
      </c>
      <c r="F77" s="63">
        <f t="shared" si="8"/>
        <v>9494</v>
      </c>
      <c r="G77" s="106"/>
      <c r="H77" s="63">
        <f t="shared" si="9"/>
        <v>6722.4000000000005</v>
      </c>
      <c r="I77" s="63">
        <f t="shared" si="5"/>
        <v>1400.5</v>
      </c>
      <c r="J77" s="63">
        <f t="shared" si="6"/>
        <v>11204</v>
      </c>
      <c r="K77" s="63">
        <v>12433.955431600001</v>
      </c>
      <c r="L77" s="63">
        <f t="shared" si="7"/>
        <v>31760.855431600001</v>
      </c>
    </row>
    <row r="78" spans="1:12">
      <c r="A78" s="9" t="s">
        <v>3230</v>
      </c>
      <c r="B78" s="9" t="s">
        <v>3193</v>
      </c>
      <c r="C78" s="63">
        <v>8229.4</v>
      </c>
      <c r="D78" s="63"/>
      <c r="E78" s="63">
        <v>0</v>
      </c>
      <c r="F78" s="63">
        <f t="shared" si="8"/>
        <v>8229.4</v>
      </c>
      <c r="G78" s="106"/>
      <c r="H78" s="63">
        <f t="shared" si="9"/>
        <v>6583.52</v>
      </c>
      <c r="I78" s="63">
        <f t="shared" si="5"/>
        <v>1371.5666666666666</v>
      </c>
      <c r="J78" s="63">
        <f t="shared" si="6"/>
        <v>10972.533333333333</v>
      </c>
      <c r="K78" s="63">
        <v>3253.27320216</v>
      </c>
      <c r="L78" s="63">
        <f t="shared" si="7"/>
        <v>22180.893202159998</v>
      </c>
    </row>
    <row r="79" spans="1:12">
      <c r="A79" s="9" t="s">
        <v>3230</v>
      </c>
      <c r="B79" s="9" t="s">
        <v>3200</v>
      </c>
      <c r="C79" s="63">
        <v>7421.3</v>
      </c>
      <c r="D79" s="63"/>
      <c r="E79" s="63">
        <v>0</v>
      </c>
      <c r="F79" s="63">
        <f t="shared" si="8"/>
        <v>7421.3</v>
      </c>
      <c r="G79" s="106"/>
      <c r="H79" s="63">
        <f t="shared" si="9"/>
        <v>5937.04</v>
      </c>
      <c r="I79" s="63">
        <f t="shared" si="5"/>
        <v>1236.8833333333332</v>
      </c>
      <c r="J79" s="63">
        <f t="shared" si="6"/>
        <v>9895.0666666666657</v>
      </c>
      <c r="K79" s="63">
        <v>2873.99114392</v>
      </c>
      <c r="L79" s="63">
        <f t="shared" si="7"/>
        <v>19942.981143919998</v>
      </c>
    </row>
    <row r="80" spans="1:12">
      <c r="A80" s="9" t="s">
        <v>3231</v>
      </c>
      <c r="B80" s="9" t="s">
        <v>3232</v>
      </c>
      <c r="C80" s="63">
        <v>7076.95</v>
      </c>
      <c r="D80" s="63"/>
      <c r="E80" s="63">
        <v>0</v>
      </c>
      <c r="F80" s="63">
        <f t="shared" si="8"/>
        <v>7076.95</v>
      </c>
      <c r="G80" s="106"/>
      <c r="H80" s="63">
        <f t="shared" si="9"/>
        <v>5661.56</v>
      </c>
      <c r="I80" s="63">
        <f t="shared" si="5"/>
        <v>1179.4916666666668</v>
      </c>
      <c r="J80" s="63">
        <f t="shared" si="6"/>
        <v>9435.9333333333343</v>
      </c>
      <c r="K80" s="63">
        <v>2712.3703336800004</v>
      </c>
      <c r="L80" s="63">
        <f t="shared" si="7"/>
        <v>18989.35533368</v>
      </c>
    </row>
    <row r="81" spans="1:12">
      <c r="A81" s="9" t="s">
        <v>3233</v>
      </c>
      <c r="B81" s="9" t="s">
        <v>3211</v>
      </c>
      <c r="C81" s="63">
        <v>7076.95</v>
      </c>
      <c r="D81" s="63"/>
      <c r="E81" s="63">
        <v>0</v>
      </c>
      <c r="F81" s="63">
        <f t="shared" si="8"/>
        <v>7076.95</v>
      </c>
      <c r="G81" s="106"/>
      <c r="H81" s="63">
        <f t="shared" si="9"/>
        <v>5661.56</v>
      </c>
      <c r="I81" s="63">
        <f t="shared" si="5"/>
        <v>1179.4916666666668</v>
      </c>
      <c r="J81" s="63">
        <f t="shared" si="6"/>
        <v>9435.9333333333343</v>
      </c>
      <c r="K81" s="63">
        <v>2712.3703336800004</v>
      </c>
      <c r="L81" s="63">
        <f t="shared" si="7"/>
        <v>18989.35533368</v>
      </c>
    </row>
    <row r="82" spans="1:12">
      <c r="A82" s="9" t="s">
        <v>3234</v>
      </c>
      <c r="B82" s="9" t="s">
        <v>3235</v>
      </c>
      <c r="C82" s="63">
        <v>7076.95</v>
      </c>
      <c r="D82" s="63"/>
      <c r="E82" s="63">
        <v>0</v>
      </c>
      <c r="F82" s="63">
        <f t="shared" si="8"/>
        <v>7076.95</v>
      </c>
      <c r="G82" s="106"/>
      <c r="H82" s="63">
        <f t="shared" si="9"/>
        <v>5661.56</v>
      </c>
      <c r="I82" s="63">
        <f t="shared" si="5"/>
        <v>1179.4916666666668</v>
      </c>
      <c r="J82" s="63">
        <f t="shared" si="6"/>
        <v>9435.9333333333343</v>
      </c>
      <c r="K82" s="63">
        <v>2712.3703336800004</v>
      </c>
      <c r="L82" s="63">
        <f t="shared" si="7"/>
        <v>18989.35533368</v>
      </c>
    </row>
    <row r="83" spans="1:12">
      <c r="A83" s="9" t="s">
        <v>3236</v>
      </c>
      <c r="B83" s="9" t="s">
        <v>296</v>
      </c>
      <c r="C83" s="63">
        <v>6910.55</v>
      </c>
      <c r="D83" s="63"/>
      <c r="E83" s="63">
        <v>0</v>
      </c>
      <c r="F83" s="63">
        <f t="shared" si="8"/>
        <v>6910.55</v>
      </c>
      <c r="G83" s="106"/>
      <c r="H83" s="63">
        <f t="shared" si="9"/>
        <v>5528.44</v>
      </c>
      <c r="I83" s="63">
        <f t="shared" si="5"/>
        <v>1151.7583333333332</v>
      </c>
      <c r="J83" s="63">
        <f t="shared" si="6"/>
        <v>9214.0666666666657</v>
      </c>
      <c r="K83" s="63">
        <v>10339.027643786665</v>
      </c>
      <c r="L83" s="63">
        <f t="shared" si="7"/>
        <v>26233.292643786663</v>
      </c>
    </row>
    <row r="84" spans="1:12">
      <c r="A84" s="9" t="s">
        <v>3237</v>
      </c>
      <c r="B84" s="9" t="s">
        <v>1096</v>
      </c>
      <c r="C84" s="63">
        <v>6910.55</v>
      </c>
      <c r="D84" s="63"/>
      <c r="E84" s="63">
        <v>0</v>
      </c>
      <c r="F84" s="63">
        <f t="shared" si="8"/>
        <v>6910.55</v>
      </c>
      <c r="G84" s="106"/>
      <c r="H84" s="63">
        <f t="shared" si="9"/>
        <v>5528.44</v>
      </c>
      <c r="I84" s="63">
        <f t="shared" si="5"/>
        <v>1151.7583333333332</v>
      </c>
      <c r="J84" s="63">
        <f t="shared" si="6"/>
        <v>9214.0666666666657</v>
      </c>
      <c r="K84" s="63">
        <v>10339.027643786665</v>
      </c>
      <c r="L84" s="63">
        <f t="shared" si="7"/>
        <v>26233.292643786663</v>
      </c>
    </row>
    <row r="85" spans="1:12">
      <c r="A85" s="9" t="s">
        <v>3229</v>
      </c>
      <c r="B85" s="9" t="s">
        <v>3238</v>
      </c>
      <c r="C85" s="63">
        <v>6768</v>
      </c>
      <c r="D85" s="63"/>
      <c r="E85" s="63">
        <v>0</v>
      </c>
      <c r="F85" s="63">
        <f t="shared" si="8"/>
        <v>6768</v>
      </c>
      <c r="G85" s="106"/>
      <c r="H85" s="63">
        <f t="shared" si="9"/>
        <v>5414.4</v>
      </c>
      <c r="I85" s="63">
        <f t="shared" si="5"/>
        <v>1128</v>
      </c>
      <c r="J85" s="63">
        <f t="shared" si="6"/>
        <v>9024</v>
      </c>
      <c r="K85" s="63">
        <v>2567.3645275999997</v>
      </c>
      <c r="L85" s="63">
        <f t="shared" si="7"/>
        <v>18133.7645276</v>
      </c>
    </row>
    <row r="86" spans="1:12">
      <c r="A86" s="9" t="s">
        <v>3239</v>
      </c>
      <c r="B86" s="9" t="s">
        <v>3240</v>
      </c>
      <c r="C86" s="63">
        <v>6768</v>
      </c>
      <c r="D86" s="63"/>
      <c r="E86" s="63">
        <v>0</v>
      </c>
      <c r="F86" s="63">
        <f t="shared" si="8"/>
        <v>6768</v>
      </c>
      <c r="G86" s="106"/>
      <c r="H86" s="63">
        <f t="shared" si="9"/>
        <v>5414.4</v>
      </c>
      <c r="I86" s="63">
        <f t="shared" si="5"/>
        <v>1128</v>
      </c>
      <c r="J86" s="63">
        <f t="shared" si="6"/>
        <v>9024</v>
      </c>
      <c r="K86" s="63">
        <v>2567.3645275999997</v>
      </c>
      <c r="L86" s="63">
        <f t="shared" si="7"/>
        <v>18133.7645276</v>
      </c>
    </row>
    <row r="87" spans="1:12">
      <c r="A87" s="9" t="s">
        <v>3241</v>
      </c>
      <c r="B87" s="9" t="s">
        <v>3242</v>
      </c>
      <c r="C87" s="63">
        <v>6768</v>
      </c>
      <c r="D87" s="63"/>
      <c r="E87" s="63">
        <v>0</v>
      </c>
      <c r="F87" s="63">
        <f t="shared" si="8"/>
        <v>6768</v>
      </c>
      <c r="G87" s="106"/>
      <c r="H87" s="63">
        <f t="shared" si="9"/>
        <v>5414.4</v>
      </c>
      <c r="I87" s="63">
        <f t="shared" si="5"/>
        <v>1128</v>
      </c>
      <c r="J87" s="63">
        <f t="shared" si="6"/>
        <v>9024</v>
      </c>
      <c r="K87" s="63">
        <v>2567.3645275999997</v>
      </c>
      <c r="L87" s="63">
        <f t="shared" si="7"/>
        <v>18133.7645276</v>
      </c>
    </row>
    <row r="88" spans="1:12">
      <c r="A88" s="9" t="s">
        <v>3243</v>
      </c>
      <c r="B88" s="9" t="s">
        <v>3217</v>
      </c>
      <c r="C88" s="63">
        <v>6768</v>
      </c>
      <c r="D88" s="63"/>
      <c r="E88" s="63">
        <v>0</v>
      </c>
      <c r="F88" s="63">
        <f t="shared" si="8"/>
        <v>6768</v>
      </c>
      <c r="G88" s="106"/>
      <c r="H88" s="63">
        <f t="shared" si="9"/>
        <v>5414.4</v>
      </c>
      <c r="I88" s="63">
        <f t="shared" si="5"/>
        <v>1128</v>
      </c>
      <c r="J88" s="63">
        <f t="shared" si="6"/>
        <v>9024</v>
      </c>
      <c r="K88" s="63">
        <v>2567.3645275999997</v>
      </c>
      <c r="L88" s="63">
        <f t="shared" si="7"/>
        <v>18133.7645276</v>
      </c>
    </row>
    <row r="89" spans="1:12">
      <c r="A89" s="9" t="s">
        <v>3244</v>
      </c>
      <c r="B89" s="9" t="s">
        <v>3245</v>
      </c>
      <c r="C89" s="63">
        <v>6768</v>
      </c>
      <c r="D89" s="63"/>
      <c r="E89" s="63">
        <v>0</v>
      </c>
      <c r="F89" s="63">
        <f t="shared" si="8"/>
        <v>6768</v>
      </c>
      <c r="G89" s="106"/>
      <c r="H89" s="63">
        <f t="shared" si="9"/>
        <v>5414.4</v>
      </c>
      <c r="I89" s="63">
        <f t="shared" si="5"/>
        <v>1128</v>
      </c>
      <c r="J89" s="63">
        <f t="shared" si="6"/>
        <v>9024</v>
      </c>
      <c r="K89" s="63">
        <v>2567.3645275999997</v>
      </c>
      <c r="L89" s="63">
        <f t="shared" si="7"/>
        <v>18133.7645276</v>
      </c>
    </row>
    <row r="90" spans="1:12">
      <c r="A90" s="9" t="s">
        <v>3246</v>
      </c>
      <c r="B90" s="9" t="s">
        <v>3247</v>
      </c>
      <c r="C90" s="63">
        <v>13723.65</v>
      </c>
      <c r="D90" s="63"/>
      <c r="E90" s="63">
        <v>0</v>
      </c>
      <c r="F90" s="63">
        <f t="shared" si="8"/>
        <v>13723.65</v>
      </c>
      <c r="G90" s="106"/>
      <c r="H90" s="63">
        <f t="shared" si="9"/>
        <v>10978.92</v>
      </c>
      <c r="I90" s="63">
        <f t="shared" si="5"/>
        <v>2287.2750000000001</v>
      </c>
      <c r="J90" s="63">
        <f t="shared" si="6"/>
        <v>18298.2</v>
      </c>
      <c r="K90" s="63">
        <v>5944.4688288000007</v>
      </c>
      <c r="L90" s="63">
        <f t="shared" si="7"/>
        <v>37508.8638288</v>
      </c>
    </row>
    <row r="91" spans="1:12">
      <c r="A91" s="9" t="s">
        <v>3248</v>
      </c>
      <c r="B91" s="9" t="s">
        <v>3249</v>
      </c>
      <c r="C91" s="63">
        <v>9088.25</v>
      </c>
      <c r="D91" s="63"/>
      <c r="E91" s="63">
        <v>0</v>
      </c>
      <c r="F91" s="63">
        <f t="shared" si="8"/>
        <v>9088.25</v>
      </c>
      <c r="G91" s="106"/>
      <c r="H91" s="63">
        <f t="shared" si="9"/>
        <v>7270.6</v>
      </c>
      <c r="I91" s="63">
        <f t="shared" si="5"/>
        <v>1514.7083333333333</v>
      </c>
      <c r="J91" s="63">
        <f t="shared" si="6"/>
        <v>12117.666666666666</v>
      </c>
      <c r="K91" s="63">
        <v>3656.3747931999997</v>
      </c>
      <c r="L91" s="63">
        <f t="shared" si="7"/>
        <v>24559.349793199999</v>
      </c>
    </row>
    <row r="92" spans="1:12">
      <c r="A92" s="9" t="s">
        <v>3250</v>
      </c>
      <c r="B92" s="9" t="s">
        <v>3251</v>
      </c>
      <c r="C92" s="63">
        <v>6768</v>
      </c>
      <c r="D92" s="63"/>
      <c r="E92" s="63">
        <v>0</v>
      </c>
      <c r="F92" s="63">
        <f t="shared" si="8"/>
        <v>6768</v>
      </c>
      <c r="G92" s="106"/>
      <c r="H92" s="63">
        <f t="shared" si="9"/>
        <v>5414.4</v>
      </c>
      <c r="I92" s="63">
        <f t="shared" si="5"/>
        <v>1128</v>
      </c>
      <c r="J92" s="63">
        <f t="shared" si="6"/>
        <v>9024</v>
      </c>
      <c r="K92" s="63">
        <v>2567.3645275999997</v>
      </c>
      <c r="L92" s="63">
        <f t="shared" si="7"/>
        <v>18133.7645276</v>
      </c>
    </row>
    <row r="93" spans="1:12">
      <c r="A93" s="9" t="s">
        <v>3252</v>
      </c>
      <c r="B93" s="9" t="s">
        <v>3179</v>
      </c>
      <c r="C93" s="63">
        <v>10086.5</v>
      </c>
      <c r="D93" s="63"/>
      <c r="E93" s="63">
        <v>1091</v>
      </c>
      <c r="F93" s="63">
        <f t="shared" si="8"/>
        <v>11177.5</v>
      </c>
      <c r="G93" s="106"/>
      <c r="H93" s="63">
        <f t="shared" si="9"/>
        <v>8069.1999999999989</v>
      </c>
      <c r="I93" s="63">
        <f t="shared" si="5"/>
        <v>1681.0833333333333</v>
      </c>
      <c r="J93" s="63">
        <f t="shared" si="6"/>
        <v>13448.666666666666</v>
      </c>
      <c r="K93" s="63">
        <v>16045.056996666664</v>
      </c>
      <c r="L93" s="63">
        <f t="shared" si="7"/>
        <v>39244.006996666663</v>
      </c>
    </row>
    <row r="94" spans="1:12">
      <c r="A94" s="9" t="s">
        <v>3253</v>
      </c>
      <c r="B94" s="9" t="s">
        <v>3224</v>
      </c>
      <c r="C94" s="63">
        <v>8059.6</v>
      </c>
      <c r="D94" s="63"/>
      <c r="E94" s="63">
        <v>1091</v>
      </c>
      <c r="F94" s="63">
        <f t="shared" si="8"/>
        <v>9150.6</v>
      </c>
      <c r="G94" s="106"/>
      <c r="H94" s="63">
        <f t="shared" si="9"/>
        <v>6447.68</v>
      </c>
      <c r="I94" s="63">
        <f t="shared" si="5"/>
        <v>1343.2666666666669</v>
      </c>
      <c r="J94" s="63">
        <f t="shared" si="6"/>
        <v>10746.133333333335</v>
      </c>
      <c r="K94" s="63">
        <v>13199.930437573334</v>
      </c>
      <c r="L94" s="63">
        <f t="shared" si="7"/>
        <v>31737.010437573335</v>
      </c>
    </row>
    <row r="95" spans="1:12">
      <c r="A95" s="9" t="s">
        <v>3254</v>
      </c>
      <c r="B95" s="9" t="s">
        <v>3187</v>
      </c>
      <c r="C95" s="63">
        <v>7669.75</v>
      </c>
      <c r="D95" s="63"/>
      <c r="E95" s="63">
        <v>1091</v>
      </c>
      <c r="F95" s="63">
        <f t="shared" si="8"/>
        <v>8760.75</v>
      </c>
      <c r="G95" s="106"/>
      <c r="H95" s="63">
        <f t="shared" si="9"/>
        <v>6135.8</v>
      </c>
      <c r="I95" s="63">
        <f t="shared" si="5"/>
        <v>1278.2916666666667</v>
      </c>
      <c r="J95" s="63">
        <f t="shared" si="6"/>
        <v>10226.333333333334</v>
      </c>
      <c r="K95" s="63">
        <v>12652.704334133334</v>
      </c>
      <c r="L95" s="63">
        <f t="shared" si="7"/>
        <v>30293.129334133337</v>
      </c>
    </row>
    <row r="96" spans="1:12">
      <c r="A96" s="9" t="s">
        <v>3255</v>
      </c>
      <c r="B96" s="9" t="s">
        <v>3256</v>
      </c>
      <c r="C96" s="63">
        <v>7304</v>
      </c>
      <c r="D96" s="63"/>
      <c r="E96" s="63">
        <v>1091</v>
      </c>
      <c r="F96" s="63">
        <f t="shared" si="8"/>
        <v>8395</v>
      </c>
      <c r="G96" s="106"/>
      <c r="H96" s="63">
        <f t="shared" si="9"/>
        <v>5843.2</v>
      </c>
      <c r="I96" s="63">
        <f t="shared" si="5"/>
        <v>1217.3333333333333</v>
      </c>
      <c r="J96" s="63">
        <f t="shared" si="6"/>
        <v>9738.6666666666661</v>
      </c>
      <c r="K96" s="63">
        <v>12139.307008666667</v>
      </c>
      <c r="L96" s="63">
        <f t="shared" si="7"/>
        <v>28938.507008666664</v>
      </c>
    </row>
    <row r="97" spans="1:12">
      <c r="A97" s="9" t="s">
        <v>3257</v>
      </c>
      <c r="B97" s="9" t="s">
        <v>3193</v>
      </c>
      <c r="C97" s="63">
        <v>6944.45</v>
      </c>
      <c r="D97" s="63"/>
      <c r="E97" s="63">
        <v>1091</v>
      </c>
      <c r="F97" s="63">
        <f t="shared" si="8"/>
        <v>8035.45</v>
      </c>
      <c r="G97" s="106"/>
      <c r="H97" s="63">
        <f t="shared" si="9"/>
        <v>5555.5599999999995</v>
      </c>
      <c r="I97" s="63">
        <f t="shared" si="5"/>
        <v>1157.4083333333333</v>
      </c>
      <c r="J97" s="63">
        <f t="shared" si="6"/>
        <v>9259.2666666666664</v>
      </c>
      <c r="K97" s="63">
        <v>11634.612522346666</v>
      </c>
      <c r="L97" s="63">
        <f t="shared" si="7"/>
        <v>27606.847522346667</v>
      </c>
    </row>
    <row r="98" spans="1:12">
      <c r="A98" s="9" t="s">
        <v>3258</v>
      </c>
      <c r="B98" s="9" t="s">
        <v>3195</v>
      </c>
      <c r="C98" s="63">
        <v>6944.45</v>
      </c>
      <c r="D98" s="63"/>
      <c r="E98" s="63">
        <v>1091</v>
      </c>
      <c r="F98" s="63">
        <f t="shared" si="8"/>
        <v>8035.45</v>
      </c>
      <c r="G98" s="106"/>
      <c r="H98" s="63">
        <f t="shared" si="9"/>
        <v>5555.5599999999995</v>
      </c>
      <c r="I98" s="63">
        <f t="shared" si="5"/>
        <v>1157.4083333333333</v>
      </c>
      <c r="J98" s="63">
        <f t="shared" si="6"/>
        <v>9259.2666666666664</v>
      </c>
      <c r="K98" s="63">
        <v>11634.612522346666</v>
      </c>
      <c r="L98" s="63">
        <f t="shared" si="7"/>
        <v>27606.847522346667</v>
      </c>
    </row>
    <row r="99" spans="1:12">
      <c r="A99" s="9" t="s">
        <v>3259</v>
      </c>
      <c r="B99" s="9" t="s">
        <v>3197</v>
      </c>
      <c r="C99" s="63">
        <v>6586.85</v>
      </c>
      <c r="D99" s="63"/>
      <c r="E99" s="63">
        <v>1091</v>
      </c>
      <c r="F99" s="63">
        <f t="shared" si="8"/>
        <v>7677.85</v>
      </c>
      <c r="G99" s="106"/>
      <c r="H99" s="63">
        <f t="shared" si="9"/>
        <v>5269.48</v>
      </c>
      <c r="I99" s="63">
        <f t="shared" si="5"/>
        <v>1097.8083333333334</v>
      </c>
      <c r="J99" s="63">
        <f t="shared" si="6"/>
        <v>8782.4666666666672</v>
      </c>
      <c r="K99" s="63">
        <v>11132.655219306665</v>
      </c>
      <c r="L99" s="63">
        <f t="shared" si="7"/>
        <v>26282.410219306665</v>
      </c>
    </row>
    <row r="100" spans="1:12">
      <c r="A100" s="9" t="s">
        <v>3260</v>
      </c>
      <c r="B100" s="9" t="s">
        <v>3199</v>
      </c>
      <c r="C100" s="63">
        <v>6586.85</v>
      </c>
      <c r="D100" s="63"/>
      <c r="E100" s="63">
        <v>1091</v>
      </c>
      <c r="F100" s="63">
        <f t="shared" si="8"/>
        <v>7677.85</v>
      </c>
      <c r="G100" s="106"/>
      <c r="H100" s="63">
        <f t="shared" si="9"/>
        <v>5269.48</v>
      </c>
      <c r="I100" s="63">
        <f t="shared" si="5"/>
        <v>1097.8083333333334</v>
      </c>
      <c r="J100" s="63">
        <f t="shared" si="6"/>
        <v>8782.4666666666672</v>
      </c>
      <c r="K100" s="63">
        <v>11132.655219306665</v>
      </c>
      <c r="L100" s="63">
        <f t="shared" si="7"/>
        <v>26282.410219306665</v>
      </c>
    </row>
    <row r="101" spans="1:12">
      <c r="A101" s="9" t="s">
        <v>3257</v>
      </c>
      <c r="B101" s="9" t="s">
        <v>3200</v>
      </c>
      <c r="C101" s="63">
        <v>6263</v>
      </c>
      <c r="D101" s="63"/>
      <c r="E101" s="63">
        <v>1091</v>
      </c>
      <c r="F101" s="63">
        <f t="shared" si="8"/>
        <v>7354</v>
      </c>
      <c r="G101" s="106"/>
      <c r="H101" s="63">
        <f t="shared" si="9"/>
        <v>5010.4000000000005</v>
      </c>
      <c r="I101" s="63">
        <f t="shared" si="5"/>
        <v>1043.8333333333335</v>
      </c>
      <c r="J101" s="63">
        <f t="shared" si="6"/>
        <v>8350.6666666666679</v>
      </c>
      <c r="K101" s="63">
        <v>10678.072242266668</v>
      </c>
      <c r="L101" s="63">
        <f t="shared" si="7"/>
        <v>25082.972242266667</v>
      </c>
    </row>
    <row r="102" spans="1:12">
      <c r="A102" s="9" t="s">
        <v>3258</v>
      </c>
      <c r="B102" s="9" t="s">
        <v>3203</v>
      </c>
      <c r="C102" s="63">
        <v>6263</v>
      </c>
      <c r="D102" s="63"/>
      <c r="E102" s="63">
        <v>1091</v>
      </c>
      <c r="F102" s="63">
        <f t="shared" si="8"/>
        <v>7354</v>
      </c>
      <c r="G102" s="106"/>
      <c r="H102" s="63">
        <f t="shared" si="9"/>
        <v>5010.4000000000005</v>
      </c>
      <c r="I102" s="63">
        <f t="shared" si="5"/>
        <v>1043.8333333333335</v>
      </c>
      <c r="J102" s="63">
        <f t="shared" si="6"/>
        <v>8350.6666666666679</v>
      </c>
      <c r="K102" s="63">
        <v>10678.072242266668</v>
      </c>
      <c r="L102" s="63">
        <f t="shared" si="7"/>
        <v>25082.972242266667</v>
      </c>
    </row>
    <row r="103" spans="1:12">
      <c r="A103" s="9" t="s">
        <v>3261</v>
      </c>
      <c r="B103" s="9" t="s">
        <v>3262</v>
      </c>
      <c r="C103" s="63">
        <v>5972.2</v>
      </c>
      <c r="D103" s="63"/>
      <c r="E103" s="63">
        <v>1091</v>
      </c>
      <c r="F103" s="63">
        <f t="shared" si="8"/>
        <v>7063.2</v>
      </c>
      <c r="G103" s="106"/>
      <c r="H103" s="63">
        <f t="shared" si="9"/>
        <v>4777.76</v>
      </c>
      <c r="I103" s="63">
        <f t="shared" si="5"/>
        <v>995.36666666666656</v>
      </c>
      <c r="J103" s="63">
        <f t="shared" si="6"/>
        <v>7962.9333333333325</v>
      </c>
      <c r="K103" s="63">
        <v>10269.881012613332</v>
      </c>
      <c r="L103" s="63">
        <f t="shared" si="7"/>
        <v>24005.94101261333</v>
      </c>
    </row>
    <row r="104" spans="1:12">
      <c r="A104" s="9" t="s">
        <v>3263</v>
      </c>
      <c r="B104" s="9" t="s">
        <v>3209</v>
      </c>
      <c r="C104" s="63">
        <v>5972.2</v>
      </c>
      <c r="D104" s="63"/>
      <c r="E104" s="63">
        <v>1091</v>
      </c>
      <c r="F104" s="63">
        <f t="shared" si="8"/>
        <v>7063.2</v>
      </c>
      <c r="G104" s="106"/>
      <c r="H104" s="63">
        <f t="shared" si="9"/>
        <v>4777.76</v>
      </c>
      <c r="I104" s="63">
        <f t="shared" si="5"/>
        <v>995.36666666666656</v>
      </c>
      <c r="J104" s="63">
        <f t="shared" si="6"/>
        <v>7962.9333333333325</v>
      </c>
      <c r="K104" s="63">
        <v>10269.881012613332</v>
      </c>
      <c r="L104" s="63">
        <f t="shared" si="7"/>
        <v>24005.94101261333</v>
      </c>
    </row>
    <row r="105" spans="1:12">
      <c r="A105" s="9" t="s">
        <v>3264</v>
      </c>
      <c r="B105" s="9" t="s">
        <v>3211</v>
      </c>
      <c r="C105" s="63">
        <v>5972.2</v>
      </c>
      <c r="D105" s="63"/>
      <c r="E105" s="63">
        <v>1091</v>
      </c>
      <c r="F105" s="63">
        <f t="shared" si="8"/>
        <v>7063.2</v>
      </c>
      <c r="G105" s="106"/>
      <c r="H105" s="63">
        <f t="shared" si="9"/>
        <v>4777.76</v>
      </c>
      <c r="I105" s="63">
        <f t="shared" si="5"/>
        <v>995.36666666666656</v>
      </c>
      <c r="J105" s="63">
        <f t="shared" si="6"/>
        <v>7962.9333333333325</v>
      </c>
      <c r="K105" s="63">
        <v>10269.881012613332</v>
      </c>
      <c r="L105" s="63">
        <f t="shared" si="7"/>
        <v>24005.94101261333</v>
      </c>
    </row>
    <row r="106" spans="1:12">
      <c r="A106" s="9" t="s">
        <v>3259</v>
      </c>
      <c r="B106" s="9" t="s">
        <v>3265</v>
      </c>
      <c r="C106" s="63">
        <v>5972.2</v>
      </c>
      <c r="D106" s="63"/>
      <c r="E106" s="63">
        <v>1091</v>
      </c>
      <c r="F106" s="63">
        <f t="shared" si="8"/>
        <v>7063.2</v>
      </c>
      <c r="G106" s="106"/>
      <c r="H106" s="63">
        <f t="shared" si="9"/>
        <v>4777.76</v>
      </c>
      <c r="I106" s="63">
        <f t="shared" si="5"/>
        <v>995.36666666666656</v>
      </c>
      <c r="J106" s="63">
        <f t="shared" si="6"/>
        <v>7962.9333333333325</v>
      </c>
      <c r="K106" s="63">
        <v>10269.881012613332</v>
      </c>
      <c r="L106" s="63">
        <f t="shared" si="7"/>
        <v>24005.94101261333</v>
      </c>
    </row>
    <row r="107" spans="1:12">
      <c r="A107" s="9" t="s">
        <v>3261</v>
      </c>
      <c r="B107" s="9" t="s">
        <v>3212</v>
      </c>
      <c r="C107" s="63">
        <v>5711.7</v>
      </c>
      <c r="D107" s="63"/>
      <c r="E107" s="63">
        <v>1091</v>
      </c>
      <c r="F107" s="63">
        <f t="shared" si="8"/>
        <v>6802.7</v>
      </c>
      <c r="G107" s="106"/>
      <c r="H107" s="63">
        <f t="shared" si="9"/>
        <v>4569.3599999999997</v>
      </c>
      <c r="I107" s="63">
        <f t="shared" ref="I107:I170" si="10">+(C107/30)*5</f>
        <v>951.94999999999993</v>
      </c>
      <c r="J107" s="63">
        <f t="shared" ref="J107:J170" si="11">+(C107/30)*40</f>
        <v>7615.5999999999995</v>
      </c>
      <c r="K107" s="63">
        <v>9904.2214000799995</v>
      </c>
      <c r="L107" s="63">
        <f t="shared" ref="L107:L170" si="12">SUM(H107:K107)</f>
        <v>23041.131400079998</v>
      </c>
    </row>
    <row r="108" spans="1:12">
      <c r="A108" s="9" t="s">
        <v>3266</v>
      </c>
      <c r="B108" s="9" t="s">
        <v>3214</v>
      </c>
      <c r="C108" s="63">
        <v>5711.7</v>
      </c>
      <c r="D108" s="63"/>
      <c r="E108" s="63">
        <v>1091</v>
      </c>
      <c r="F108" s="63">
        <f t="shared" ref="F108:F171" si="13">SUM(C108:E108)</f>
        <v>6802.7</v>
      </c>
      <c r="G108" s="106"/>
      <c r="H108" s="63">
        <f t="shared" ref="H108:H171" si="14">+(C108/30)*24</f>
        <v>4569.3599999999997</v>
      </c>
      <c r="I108" s="63">
        <f t="shared" si="10"/>
        <v>951.94999999999993</v>
      </c>
      <c r="J108" s="63">
        <f t="shared" si="11"/>
        <v>7615.5999999999995</v>
      </c>
      <c r="K108" s="63">
        <v>9904.2214000799995</v>
      </c>
      <c r="L108" s="63">
        <f t="shared" si="12"/>
        <v>23041.131400079998</v>
      </c>
    </row>
    <row r="109" spans="1:12">
      <c r="A109" s="9" t="s">
        <v>3266</v>
      </c>
      <c r="B109" s="9" t="s">
        <v>3267</v>
      </c>
      <c r="C109" s="63">
        <v>5473.6</v>
      </c>
      <c r="D109" s="63"/>
      <c r="E109" s="63">
        <v>1091</v>
      </c>
      <c r="F109" s="63">
        <f t="shared" si="13"/>
        <v>6564.6</v>
      </c>
      <c r="G109" s="106"/>
      <c r="H109" s="63">
        <f t="shared" si="14"/>
        <v>4378.88</v>
      </c>
      <c r="I109" s="63">
        <f t="shared" si="10"/>
        <v>912.26666666666677</v>
      </c>
      <c r="J109" s="63">
        <f t="shared" si="11"/>
        <v>7298.1333333333341</v>
      </c>
      <c r="K109" s="63">
        <v>27231.136951365334</v>
      </c>
      <c r="L109" s="63">
        <f t="shared" si="12"/>
        <v>39820.416951365332</v>
      </c>
    </row>
    <row r="110" spans="1:12">
      <c r="A110" s="9" t="s">
        <v>3264</v>
      </c>
      <c r="B110" s="9" t="s">
        <v>3215</v>
      </c>
      <c r="C110" s="63">
        <v>5711.7</v>
      </c>
      <c r="D110" s="63"/>
      <c r="E110" s="63">
        <v>1091</v>
      </c>
      <c r="F110" s="63">
        <f t="shared" si="13"/>
        <v>6802.7</v>
      </c>
      <c r="G110" s="106"/>
      <c r="H110" s="63">
        <f t="shared" si="14"/>
        <v>4569.3599999999997</v>
      </c>
      <c r="I110" s="63">
        <f t="shared" si="10"/>
        <v>951.94999999999993</v>
      </c>
      <c r="J110" s="63">
        <f t="shared" si="11"/>
        <v>7615.5999999999995</v>
      </c>
      <c r="K110" s="63">
        <v>9904.2214000799995</v>
      </c>
      <c r="L110" s="63">
        <f t="shared" si="12"/>
        <v>23041.131400079998</v>
      </c>
    </row>
    <row r="111" spans="1:12">
      <c r="A111" s="9" t="s">
        <v>3268</v>
      </c>
      <c r="B111" s="9" t="s">
        <v>3217</v>
      </c>
      <c r="C111" s="63">
        <v>5711.7</v>
      </c>
      <c r="D111" s="63"/>
      <c r="E111" s="63">
        <v>1091</v>
      </c>
      <c r="F111" s="63">
        <f t="shared" si="13"/>
        <v>6802.7</v>
      </c>
      <c r="G111" s="106"/>
      <c r="H111" s="63">
        <f t="shared" si="14"/>
        <v>4569.3599999999997</v>
      </c>
      <c r="I111" s="63">
        <f t="shared" si="10"/>
        <v>951.94999999999993</v>
      </c>
      <c r="J111" s="63">
        <f t="shared" si="11"/>
        <v>7615.5999999999995</v>
      </c>
      <c r="K111" s="63">
        <v>9904.2214000799995</v>
      </c>
      <c r="L111" s="63">
        <f t="shared" si="12"/>
        <v>23041.131400079998</v>
      </c>
    </row>
    <row r="112" spans="1:12">
      <c r="A112" s="9" t="s">
        <v>3269</v>
      </c>
      <c r="B112" s="9" t="s">
        <v>3219</v>
      </c>
      <c r="C112" s="63">
        <v>5711.7</v>
      </c>
      <c r="D112" s="63"/>
      <c r="E112" s="63">
        <v>1091</v>
      </c>
      <c r="F112" s="63">
        <f t="shared" si="13"/>
        <v>6802.7</v>
      </c>
      <c r="G112" s="106"/>
      <c r="H112" s="63">
        <f t="shared" si="14"/>
        <v>4569.3599999999997</v>
      </c>
      <c r="I112" s="63">
        <f t="shared" si="10"/>
        <v>951.94999999999993</v>
      </c>
      <c r="J112" s="63">
        <f t="shared" si="11"/>
        <v>7615.5999999999995</v>
      </c>
      <c r="K112" s="63">
        <v>9904.2214000799995</v>
      </c>
      <c r="L112" s="63">
        <f t="shared" si="12"/>
        <v>23041.131400079998</v>
      </c>
    </row>
    <row r="113" spans="1:12">
      <c r="A113" s="9" t="s">
        <v>3270</v>
      </c>
      <c r="B113" s="9" t="s">
        <v>3271</v>
      </c>
      <c r="C113" s="63">
        <v>7892.85</v>
      </c>
      <c r="D113" s="63"/>
      <c r="E113" s="63">
        <v>0</v>
      </c>
      <c r="F113" s="63">
        <f t="shared" si="13"/>
        <v>7892.85</v>
      </c>
      <c r="G113" s="106"/>
      <c r="H113" s="63">
        <f t="shared" si="14"/>
        <v>6314.2800000000007</v>
      </c>
      <c r="I113" s="63">
        <f t="shared" si="10"/>
        <v>1315.4750000000001</v>
      </c>
      <c r="J113" s="63">
        <f t="shared" si="11"/>
        <v>10523.800000000001</v>
      </c>
      <c r="K113" s="63">
        <v>3095.3133250399997</v>
      </c>
      <c r="L113" s="63">
        <f t="shared" si="12"/>
        <v>21248.868325039999</v>
      </c>
    </row>
    <row r="114" spans="1:12">
      <c r="A114" s="9" t="s">
        <v>3272</v>
      </c>
      <c r="B114" s="9" t="s">
        <v>3238</v>
      </c>
      <c r="C114" s="63">
        <v>7669.75</v>
      </c>
      <c r="D114" s="63"/>
      <c r="E114" s="63">
        <v>1091</v>
      </c>
      <c r="F114" s="63">
        <f t="shared" si="13"/>
        <v>8760.75</v>
      </c>
      <c r="G114" s="106"/>
      <c r="H114" s="63">
        <f t="shared" si="14"/>
        <v>6135.8</v>
      </c>
      <c r="I114" s="63">
        <f t="shared" si="10"/>
        <v>1278.2916666666667</v>
      </c>
      <c r="J114" s="63">
        <f t="shared" si="11"/>
        <v>10226.333333333334</v>
      </c>
      <c r="K114" s="63">
        <v>12652.704334133334</v>
      </c>
      <c r="L114" s="63">
        <f t="shared" si="12"/>
        <v>30293.129334133337</v>
      </c>
    </row>
    <row r="115" spans="1:12">
      <c r="A115" s="9" t="s">
        <v>3273</v>
      </c>
      <c r="B115" s="9" t="s">
        <v>3187</v>
      </c>
      <c r="C115" s="63">
        <v>7510.65</v>
      </c>
      <c r="D115" s="63"/>
      <c r="E115" s="63">
        <v>0</v>
      </c>
      <c r="F115" s="63">
        <f t="shared" si="13"/>
        <v>7510.65</v>
      </c>
      <c r="G115" s="106"/>
      <c r="H115" s="63">
        <f t="shared" si="14"/>
        <v>6008.5199999999995</v>
      </c>
      <c r="I115" s="63">
        <f t="shared" si="10"/>
        <v>1251.7749999999999</v>
      </c>
      <c r="J115" s="63">
        <f t="shared" si="11"/>
        <v>10014.199999999999</v>
      </c>
      <c r="K115" s="63">
        <v>2915.9276021599994</v>
      </c>
      <c r="L115" s="63">
        <f t="shared" si="12"/>
        <v>20190.422602159997</v>
      </c>
    </row>
    <row r="116" spans="1:12">
      <c r="A116" s="9" t="s">
        <v>3274</v>
      </c>
      <c r="B116" s="9" t="s">
        <v>3256</v>
      </c>
      <c r="C116" s="63">
        <v>7152.5</v>
      </c>
      <c r="D116" s="63"/>
      <c r="E116" s="63">
        <v>0</v>
      </c>
      <c r="F116" s="63">
        <f t="shared" si="13"/>
        <v>7152.5</v>
      </c>
      <c r="G116" s="106"/>
      <c r="H116" s="63">
        <f t="shared" si="14"/>
        <v>5722</v>
      </c>
      <c r="I116" s="63">
        <f t="shared" si="10"/>
        <v>1192.0833333333333</v>
      </c>
      <c r="J116" s="63">
        <f t="shared" si="11"/>
        <v>9536.6666666666661</v>
      </c>
      <c r="K116" s="63">
        <v>2747.8297563999995</v>
      </c>
      <c r="L116" s="63">
        <f t="shared" si="12"/>
        <v>19198.579756399999</v>
      </c>
    </row>
    <row r="117" spans="1:12">
      <c r="A117" s="9" t="s">
        <v>3275</v>
      </c>
      <c r="B117" s="9" t="s">
        <v>3193</v>
      </c>
      <c r="C117" s="63">
        <v>6800.7</v>
      </c>
      <c r="D117" s="63"/>
      <c r="E117" s="63">
        <v>0</v>
      </c>
      <c r="F117" s="63">
        <f t="shared" si="13"/>
        <v>6800.7</v>
      </c>
      <c r="G117" s="106"/>
      <c r="H117" s="63">
        <f t="shared" si="14"/>
        <v>5440.5599999999995</v>
      </c>
      <c r="I117" s="63">
        <f t="shared" si="10"/>
        <v>1133.45</v>
      </c>
      <c r="J117" s="63">
        <f t="shared" si="11"/>
        <v>9067.6</v>
      </c>
      <c r="K117" s="63">
        <v>2582.7122856799997</v>
      </c>
      <c r="L117" s="63">
        <f t="shared" si="12"/>
        <v>18224.322285679998</v>
      </c>
    </row>
    <row r="118" spans="1:12">
      <c r="A118" s="9" t="s">
        <v>3276</v>
      </c>
      <c r="B118" s="9" t="s">
        <v>3277</v>
      </c>
      <c r="C118" s="63">
        <v>6800.7</v>
      </c>
      <c r="D118" s="63"/>
      <c r="E118" s="63">
        <v>0</v>
      </c>
      <c r="F118" s="63">
        <f t="shared" si="13"/>
        <v>6800.7</v>
      </c>
      <c r="G118" s="106"/>
      <c r="H118" s="63">
        <f t="shared" si="14"/>
        <v>5440.5599999999995</v>
      </c>
      <c r="I118" s="63">
        <f t="shared" si="10"/>
        <v>1133.45</v>
      </c>
      <c r="J118" s="63">
        <f t="shared" si="11"/>
        <v>9067.6</v>
      </c>
      <c r="K118" s="63">
        <v>2582.7122856799997</v>
      </c>
      <c r="L118" s="63">
        <f t="shared" si="12"/>
        <v>18224.322285679998</v>
      </c>
    </row>
    <row r="119" spans="1:12">
      <c r="A119" s="9" t="s">
        <v>3278</v>
      </c>
      <c r="B119" s="9" t="s">
        <v>3279</v>
      </c>
      <c r="C119" s="63">
        <v>6262.98</v>
      </c>
      <c r="D119" s="63"/>
      <c r="E119" s="63">
        <v>1091</v>
      </c>
      <c r="F119" s="63">
        <f t="shared" si="13"/>
        <v>7353.98</v>
      </c>
      <c r="G119" s="106"/>
      <c r="H119" s="63">
        <f t="shared" si="14"/>
        <v>5010.384</v>
      </c>
      <c r="I119" s="63">
        <f t="shared" si="10"/>
        <v>1043.83</v>
      </c>
      <c r="J119" s="63">
        <f t="shared" si="11"/>
        <v>8350.64</v>
      </c>
      <c r="K119" s="63">
        <v>10678.044168592</v>
      </c>
      <c r="L119" s="63">
        <f t="shared" si="12"/>
        <v>25082.898168592001</v>
      </c>
    </row>
    <row r="120" spans="1:12">
      <c r="A120" s="9" t="s">
        <v>3276</v>
      </c>
      <c r="B120" s="9" t="s">
        <v>3280</v>
      </c>
      <c r="C120" s="63">
        <v>6133.15</v>
      </c>
      <c r="D120" s="63"/>
      <c r="E120" s="63">
        <v>0</v>
      </c>
      <c r="F120" s="63">
        <f t="shared" si="13"/>
        <v>6133.15</v>
      </c>
      <c r="G120" s="106"/>
      <c r="H120" s="63">
        <f t="shared" si="14"/>
        <v>4906.5200000000004</v>
      </c>
      <c r="I120" s="63">
        <f t="shared" si="10"/>
        <v>1022.1916666666666</v>
      </c>
      <c r="J120" s="63">
        <f t="shared" si="11"/>
        <v>8177.5333333333328</v>
      </c>
      <c r="K120" s="63">
        <v>2269.3974261599997</v>
      </c>
      <c r="L120" s="63">
        <f t="shared" si="12"/>
        <v>16375.642426159999</v>
      </c>
    </row>
    <row r="121" spans="1:12">
      <c r="A121" s="9" t="s">
        <v>3275</v>
      </c>
      <c r="B121" s="9" t="s">
        <v>3281</v>
      </c>
      <c r="C121" s="63">
        <v>6133.15</v>
      </c>
      <c r="D121" s="63"/>
      <c r="E121" s="63">
        <v>0</v>
      </c>
      <c r="F121" s="63">
        <f t="shared" si="13"/>
        <v>6133.15</v>
      </c>
      <c r="G121" s="106"/>
      <c r="H121" s="63">
        <f t="shared" si="14"/>
        <v>4906.5200000000004</v>
      </c>
      <c r="I121" s="63">
        <f t="shared" si="10"/>
        <v>1022.1916666666666</v>
      </c>
      <c r="J121" s="63">
        <f t="shared" si="11"/>
        <v>8177.5333333333328</v>
      </c>
      <c r="K121" s="63">
        <v>2269.3974261599997</v>
      </c>
      <c r="L121" s="63">
        <f t="shared" si="12"/>
        <v>16375.642426159999</v>
      </c>
    </row>
    <row r="122" spans="1:12">
      <c r="A122" s="9" t="s">
        <v>3282</v>
      </c>
      <c r="B122" s="9" t="s">
        <v>3283</v>
      </c>
      <c r="C122" s="63">
        <v>5848.15</v>
      </c>
      <c r="D122" s="63"/>
      <c r="E122" s="63">
        <v>0</v>
      </c>
      <c r="F122" s="63">
        <f t="shared" si="13"/>
        <v>5848.15</v>
      </c>
      <c r="G122" s="106"/>
      <c r="H122" s="63">
        <f t="shared" si="14"/>
        <v>4678.5200000000004</v>
      </c>
      <c r="I122" s="63">
        <f t="shared" si="10"/>
        <v>974.69166666666661</v>
      </c>
      <c r="J122" s="63">
        <f t="shared" si="11"/>
        <v>7797.5333333333328</v>
      </c>
      <c r="K122" s="63">
        <v>2135.6325621599999</v>
      </c>
      <c r="L122" s="63">
        <f t="shared" si="12"/>
        <v>15586.37756216</v>
      </c>
    </row>
    <row r="123" spans="1:12">
      <c r="A123" s="9" t="s">
        <v>3284</v>
      </c>
      <c r="B123" s="9" t="s">
        <v>3285</v>
      </c>
      <c r="C123" s="63">
        <v>5848.15</v>
      </c>
      <c r="D123" s="63"/>
      <c r="E123" s="63">
        <v>0</v>
      </c>
      <c r="F123" s="63">
        <f t="shared" si="13"/>
        <v>5848.15</v>
      </c>
      <c r="G123" s="106"/>
      <c r="H123" s="63">
        <f t="shared" si="14"/>
        <v>4678.5200000000004</v>
      </c>
      <c r="I123" s="63">
        <f t="shared" si="10"/>
        <v>974.69166666666661</v>
      </c>
      <c r="J123" s="63">
        <f t="shared" si="11"/>
        <v>7797.5333333333328</v>
      </c>
      <c r="K123" s="63">
        <v>2135.6325621599999</v>
      </c>
      <c r="L123" s="63">
        <f t="shared" si="12"/>
        <v>15586.37756216</v>
      </c>
    </row>
    <row r="124" spans="1:12">
      <c r="A124" s="9" t="s">
        <v>3286</v>
      </c>
      <c r="B124" s="9" t="s">
        <v>3238</v>
      </c>
      <c r="C124" s="63">
        <v>5711.7</v>
      </c>
      <c r="D124" s="63"/>
      <c r="E124" s="63">
        <v>0</v>
      </c>
      <c r="F124" s="63">
        <f t="shared" si="13"/>
        <v>5711.7</v>
      </c>
      <c r="G124" s="106"/>
      <c r="H124" s="63">
        <f t="shared" si="14"/>
        <v>4569.3599999999997</v>
      </c>
      <c r="I124" s="63">
        <f t="shared" si="10"/>
        <v>951.94999999999993</v>
      </c>
      <c r="J124" s="63">
        <f t="shared" si="11"/>
        <v>7615.5999999999995</v>
      </c>
      <c r="K124" s="63">
        <v>9904.2214000799995</v>
      </c>
      <c r="L124" s="63">
        <f t="shared" si="12"/>
        <v>23041.131400079998</v>
      </c>
    </row>
    <row r="125" spans="1:12">
      <c r="A125" s="9" t="s">
        <v>3287</v>
      </c>
      <c r="B125" s="9" t="s">
        <v>3288</v>
      </c>
      <c r="C125" s="63">
        <v>5711.7</v>
      </c>
      <c r="D125" s="63"/>
      <c r="E125" s="63">
        <v>0</v>
      </c>
      <c r="F125" s="63">
        <f t="shared" si="13"/>
        <v>5711.7</v>
      </c>
      <c r="G125" s="106"/>
      <c r="H125" s="63">
        <f t="shared" si="14"/>
        <v>4569.3599999999997</v>
      </c>
      <c r="I125" s="63">
        <f t="shared" si="10"/>
        <v>951.94999999999993</v>
      </c>
      <c r="J125" s="63">
        <f t="shared" si="11"/>
        <v>7615.5999999999995</v>
      </c>
      <c r="K125" s="63">
        <v>9904.2214000799995</v>
      </c>
      <c r="L125" s="63">
        <f t="shared" si="12"/>
        <v>23041.131400079998</v>
      </c>
    </row>
    <row r="126" spans="1:12">
      <c r="A126" s="9" t="s">
        <v>3289</v>
      </c>
      <c r="B126" s="9" t="s">
        <v>3290</v>
      </c>
      <c r="C126" s="63">
        <v>5711.7</v>
      </c>
      <c r="D126" s="63"/>
      <c r="E126" s="63">
        <v>0</v>
      </c>
      <c r="F126" s="63">
        <f t="shared" si="13"/>
        <v>5711.7</v>
      </c>
      <c r="G126" s="106"/>
      <c r="H126" s="63">
        <f t="shared" si="14"/>
        <v>4569.3599999999997</v>
      </c>
      <c r="I126" s="63">
        <f t="shared" si="10"/>
        <v>951.94999999999993</v>
      </c>
      <c r="J126" s="63">
        <f t="shared" si="11"/>
        <v>7615.5999999999995</v>
      </c>
      <c r="K126" s="63">
        <v>9904.2214000799995</v>
      </c>
      <c r="L126" s="63">
        <f t="shared" si="12"/>
        <v>23041.131400079998</v>
      </c>
    </row>
    <row r="127" spans="1:12">
      <c r="A127" s="9" t="s">
        <v>3287</v>
      </c>
      <c r="B127" s="9" t="s">
        <v>3288</v>
      </c>
      <c r="C127" s="63">
        <v>5593.6</v>
      </c>
      <c r="D127" s="63"/>
      <c r="E127" s="63">
        <v>0</v>
      </c>
      <c r="F127" s="63">
        <f t="shared" si="13"/>
        <v>5593.6</v>
      </c>
      <c r="G127" s="106"/>
      <c r="H127" s="63">
        <f t="shared" si="14"/>
        <v>4474.88</v>
      </c>
      <c r="I127" s="63">
        <f t="shared" si="10"/>
        <v>932.26666666666677</v>
      </c>
      <c r="J127" s="63">
        <f t="shared" si="11"/>
        <v>7458.1333333333341</v>
      </c>
      <c r="K127" s="63">
        <v>2018.8890469333335</v>
      </c>
      <c r="L127" s="63">
        <f t="shared" si="12"/>
        <v>14884.169046933333</v>
      </c>
    </row>
    <row r="128" spans="1:12">
      <c r="A128" s="9" t="s">
        <v>3284</v>
      </c>
      <c r="B128" s="9" t="s">
        <v>3291</v>
      </c>
      <c r="C128" s="63">
        <v>5593.6</v>
      </c>
      <c r="D128" s="63"/>
      <c r="E128" s="63">
        <v>0</v>
      </c>
      <c r="F128" s="63">
        <f t="shared" si="13"/>
        <v>5593.6</v>
      </c>
      <c r="G128" s="106"/>
      <c r="H128" s="63">
        <f t="shared" si="14"/>
        <v>4474.88</v>
      </c>
      <c r="I128" s="63">
        <f t="shared" si="10"/>
        <v>932.26666666666677</v>
      </c>
      <c r="J128" s="63">
        <f t="shared" si="11"/>
        <v>7458.1333333333341</v>
      </c>
      <c r="K128" s="63">
        <v>2018.8890469333335</v>
      </c>
      <c r="L128" s="63">
        <f t="shared" si="12"/>
        <v>14884.169046933333</v>
      </c>
    </row>
    <row r="129" spans="1:12">
      <c r="A129" s="9" t="s">
        <v>3292</v>
      </c>
      <c r="B129" s="9" t="s">
        <v>3293</v>
      </c>
      <c r="C129" s="63">
        <v>5593.6</v>
      </c>
      <c r="D129" s="63"/>
      <c r="E129" s="63">
        <v>0</v>
      </c>
      <c r="F129" s="63">
        <f t="shared" si="13"/>
        <v>5593.6</v>
      </c>
      <c r="G129" s="106"/>
      <c r="H129" s="63">
        <f t="shared" si="14"/>
        <v>4474.88</v>
      </c>
      <c r="I129" s="63">
        <f t="shared" si="10"/>
        <v>932.26666666666677</v>
      </c>
      <c r="J129" s="63">
        <f t="shared" si="11"/>
        <v>7458.1333333333341</v>
      </c>
      <c r="K129" s="63">
        <v>2018.8890469333335</v>
      </c>
      <c r="L129" s="63">
        <f t="shared" si="12"/>
        <v>14884.169046933333</v>
      </c>
    </row>
    <row r="130" spans="1:12">
      <c r="A130" s="9" t="s">
        <v>3289</v>
      </c>
      <c r="B130" s="9" t="s">
        <v>3290</v>
      </c>
      <c r="C130" s="63">
        <v>5593.6</v>
      </c>
      <c r="D130" s="63"/>
      <c r="E130" s="63">
        <v>0</v>
      </c>
      <c r="F130" s="63">
        <f t="shared" si="13"/>
        <v>5593.6</v>
      </c>
      <c r="G130" s="106"/>
      <c r="H130" s="63">
        <f t="shared" si="14"/>
        <v>4474.88</v>
      </c>
      <c r="I130" s="63">
        <f t="shared" si="10"/>
        <v>932.26666666666677</v>
      </c>
      <c r="J130" s="63">
        <f t="shared" si="11"/>
        <v>7458.1333333333341</v>
      </c>
      <c r="K130" s="63">
        <v>2018.8890469333335</v>
      </c>
      <c r="L130" s="63">
        <f t="shared" si="12"/>
        <v>14884.169046933333</v>
      </c>
    </row>
    <row r="131" spans="1:12">
      <c r="A131" s="9" t="s">
        <v>3282</v>
      </c>
      <c r="B131" s="9" t="s">
        <v>3294</v>
      </c>
      <c r="C131" s="63">
        <v>5593.6</v>
      </c>
      <c r="D131" s="63"/>
      <c r="E131" s="63">
        <v>0</v>
      </c>
      <c r="F131" s="63">
        <f t="shared" si="13"/>
        <v>5593.6</v>
      </c>
      <c r="G131" s="106"/>
      <c r="H131" s="63">
        <f t="shared" si="14"/>
        <v>4474.88</v>
      </c>
      <c r="I131" s="63">
        <f t="shared" si="10"/>
        <v>932.26666666666677</v>
      </c>
      <c r="J131" s="63">
        <f t="shared" si="11"/>
        <v>7458.1333333333341</v>
      </c>
      <c r="K131" s="63">
        <v>2018.8890469333335</v>
      </c>
      <c r="L131" s="63">
        <f t="shared" si="12"/>
        <v>14884.169046933333</v>
      </c>
    </row>
    <row r="132" spans="1:12">
      <c r="A132" s="9" t="s">
        <v>3295</v>
      </c>
      <c r="B132" s="9" t="s">
        <v>3290</v>
      </c>
      <c r="C132" s="63">
        <v>5593.6</v>
      </c>
      <c r="D132" s="63"/>
      <c r="E132" s="63">
        <v>0</v>
      </c>
      <c r="F132" s="63">
        <f t="shared" si="13"/>
        <v>5593.6</v>
      </c>
      <c r="G132" s="106"/>
      <c r="H132" s="63">
        <f t="shared" si="14"/>
        <v>4474.88</v>
      </c>
      <c r="I132" s="63">
        <f t="shared" si="10"/>
        <v>932.26666666666677</v>
      </c>
      <c r="J132" s="63">
        <f t="shared" si="11"/>
        <v>7458.1333333333341</v>
      </c>
      <c r="K132" s="63">
        <v>2018.8890469333335</v>
      </c>
      <c r="L132" s="63">
        <f t="shared" si="12"/>
        <v>14884.169046933333</v>
      </c>
    </row>
    <row r="133" spans="1:12">
      <c r="A133" s="9" t="s">
        <v>3296</v>
      </c>
      <c r="B133" s="9" t="s">
        <v>3271</v>
      </c>
      <c r="C133" s="63">
        <v>7892.85</v>
      </c>
      <c r="D133" s="63"/>
      <c r="E133" s="63">
        <v>0</v>
      </c>
      <c r="F133" s="63">
        <f t="shared" si="13"/>
        <v>7892.85</v>
      </c>
      <c r="G133" s="106"/>
      <c r="H133" s="63">
        <f t="shared" si="14"/>
        <v>6314.2800000000007</v>
      </c>
      <c r="I133" s="63">
        <f t="shared" si="10"/>
        <v>1315.4750000000001</v>
      </c>
      <c r="J133" s="63">
        <f t="shared" si="11"/>
        <v>10523.800000000001</v>
      </c>
      <c r="K133" s="63">
        <v>3095.3133250399997</v>
      </c>
      <c r="L133" s="63">
        <f t="shared" si="12"/>
        <v>21248.868325039999</v>
      </c>
    </row>
    <row r="134" spans="1:12">
      <c r="A134" s="9" t="s">
        <v>3297</v>
      </c>
      <c r="B134" s="9" t="s">
        <v>3298</v>
      </c>
      <c r="C134" s="63">
        <v>7510.65</v>
      </c>
      <c r="D134" s="63"/>
      <c r="E134" s="63">
        <v>0</v>
      </c>
      <c r="F134" s="63">
        <f t="shared" si="13"/>
        <v>7510.65</v>
      </c>
      <c r="G134" s="106"/>
      <c r="H134" s="63">
        <f t="shared" si="14"/>
        <v>6008.5199999999995</v>
      </c>
      <c r="I134" s="63">
        <f t="shared" si="10"/>
        <v>1251.7749999999999</v>
      </c>
      <c r="J134" s="63">
        <f t="shared" si="11"/>
        <v>10014.199999999999</v>
      </c>
      <c r="K134" s="63">
        <v>2915.9276021599994</v>
      </c>
      <c r="L134" s="63">
        <f t="shared" si="12"/>
        <v>20190.422602159997</v>
      </c>
    </row>
    <row r="135" spans="1:12">
      <c r="A135" s="9" t="s">
        <v>3299</v>
      </c>
      <c r="B135" s="9" t="s">
        <v>3300</v>
      </c>
      <c r="C135" s="63">
        <v>6133.15</v>
      </c>
      <c r="D135" s="63"/>
      <c r="E135" s="63">
        <v>0</v>
      </c>
      <c r="F135" s="63">
        <f t="shared" si="13"/>
        <v>6133.15</v>
      </c>
      <c r="G135" s="106"/>
      <c r="H135" s="63">
        <f t="shared" si="14"/>
        <v>4906.5200000000004</v>
      </c>
      <c r="I135" s="63">
        <f t="shared" si="10"/>
        <v>1022.1916666666666</v>
      </c>
      <c r="J135" s="63">
        <f t="shared" si="11"/>
        <v>8177.5333333333328</v>
      </c>
      <c r="K135" s="63">
        <v>2269.3974261599997</v>
      </c>
      <c r="L135" s="63">
        <f t="shared" si="12"/>
        <v>16375.642426159999</v>
      </c>
    </row>
    <row r="136" spans="1:12">
      <c r="A136" s="9" t="s">
        <v>3301</v>
      </c>
      <c r="B136" s="9" t="s">
        <v>3302</v>
      </c>
      <c r="C136" s="63">
        <v>8441.7000000000007</v>
      </c>
      <c r="D136" s="63"/>
      <c r="E136" s="63">
        <v>1091</v>
      </c>
      <c r="F136" s="63">
        <f t="shared" si="13"/>
        <v>9532.7000000000007</v>
      </c>
      <c r="G136" s="106"/>
      <c r="H136" s="63">
        <f t="shared" si="14"/>
        <v>6753.3600000000006</v>
      </c>
      <c r="I136" s="63">
        <f t="shared" si="10"/>
        <v>1406.9500000000003</v>
      </c>
      <c r="J136" s="63">
        <f t="shared" si="11"/>
        <v>11255.600000000002</v>
      </c>
      <c r="K136" s="63">
        <v>44987.648152159993</v>
      </c>
      <c r="L136" s="63">
        <f t="shared" si="12"/>
        <v>64403.558152159996</v>
      </c>
    </row>
    <row r="137" spans="1:12">
      <c r="A137" s="9" t="s">
        <v>3303</v>
      </c>
      <c r="B137" s="9" t="s">
        <v>3304</v>
      </c>
      <c r="C137" s="63">
        <v>9496.9</v>
      </c>
      <c r="D137" s="63"/>
      <c r="E137" s="63">
        <v>1091</v>
      </c>
      <c r="F137" s="63">
        <f t="shared" si="13"/>
        <v>10587.9</v>
      </c>
      <c r="G137" s="106"/>
      <c r="H137" s="63">
        <f t="shared" si="14"/>
        <v>7597.52</v>
      </c>
      <c r="I137" s="63">
        <f t="shared" si="10"/>
        <v>1582.8166666666666</v>
      </c>
      <c r="J137" s="63">
        <f t="shared" si="11"/>
        <v>12662.533333333333</v>
      </c>
      <c r="K137" s="63">
        <v>36583.431067493329</v>
      </c>
      <c r="L137" s="63">
        <f t="shared" si="12"/>
        <v>58426.301067493332</v>
      </c>
    </row>
    <row r="138" spans="1:12">
      <c r="A138" s="9" t="s">
        <v>3305</v>
      </c>
      <c r="B138" s="9" t="s">
        <v>3306</v>
      </c>
      <c r="C138" s="63">
        <v>10960.3</v>
      </c>
      <c r="D138" s="63"/>
      <c r="E138" s="63">
        <v>1091</v>
      </c>
      <c r="F138" s="63">
        <f t="shared" si="13"/>
        <v>12051.3</v>
      </c>
      <c r="G138" s="106"/>
      <c r="H138" s="63">
        <f t="shared" si="14"/>
        <v>8768.24</v>
      </c>
      <c r="I138" s="63">
        <f t="shared" si="10"/>
        <v>1826.7166666666665</v>
      </c>
      <c r="J138" s="63">
        <f t="shared" si="11"/>
        <v>14613.733333333332</v>
      </c>
      <c r="K138" s="63">
        <v>64512.853174709329</v>
      </c>
      <c r="L138" s="63">
        <f t="shared" si="12"/>
        <v>89721.543174709324</v>
      </c>
    </row>
    <row r="139" spans="1:12">
      <c r="A139" s="9" t="s">
        <v>3307</v>
      </c>
      <c r="B139" s="9" t="s">
        <v>3308</v>
      </c>
      <c r="C139" s="63">
        <v>6327.3</v>
      </c>
      <c r="D139" s="63"/>
      <c r="E139" s="63">
        <v>1091</v>
      </c>
      <c r="F139" s="63">
        <f t="shared" si="13"/>
        <v>7418.3</v>
      </c>
      <c r="G139" s="106"/>
      <c r="H139" s="63">
        <f t="shared" si="14"/>
        <v>5061.84</v>
      </c>
      <c r="I139" s="63">
        <f t="shared" si="10"/>
        <v>1054.55</v>
      </c>
      <c r="J139" s="63">
        <f t="shared" si="11"/>
        <v>8436.4</v>
      </c>
      <c r="K139" s="63">
        <v>36014.239944208006</v>
      </c>
      <c r="L139" s="63">
        <f t="shared" si="12"/>
        <v>50567.029944208007</v>
      </c>
    </row>
    <row r="140" spans="1:12">
      <c r="A140" s="9" t="s">
        <v>3309</v>
      </c>
      <c r="B140" s="9" t="s">
        <v>3310</v>
      </c>
      <c r="C140" s="63">
        <v>6991.6</v>
      </c>
      <c r="D140" s="63"/>
      <c r="E140" s="63">
        <v>1091</v>
      </c>
      <c r="F140" s="63">
        <f t="shared" si="13"/>
        <v>8082.6</v>
      </c>
      <c r="G140" s="106"/>
      <c r="H140" s="63">
        <f t="shared" si="14"/>
        <v>5593.2800000000007</v>
      </c>
      <c r="I140" s="63">
        <f t="shared" si="10"/>
        <v>1165.2666666666667</v>
      </c>
      <c r="J140" s="63">
        <f t="shared" si="11"/>
        <v>9322.1333333333332</v>
      </c>
      <c r="K140" s="63">
        <v>38498.338190213341</v>
      </c>
      <c r="L140" s="63">
        <f t="shared" si="12"/>
        <v>54579.018190213341</v>
      </c>
    </row>
    <row r="141" spans="1:12">
      <c r="A141" s="9" t="s">
        <v>3311</v>
      </c>
      <c r="B141" s="9" t="s">
        <v>3312</v>
      </c>
      <c r="C141" s="63">
        <v>12662.55</v>
      </c>
      <c r="D141" s="63"/>
      <c r="E141" s="63">
        <v>1091</v>
      </c>
      <c r="F141" s="63">
        <f t="shared" si="13"/>
        <v>13753.55</v>
      </c>
      <c r="G141" s="106"/>
      <c r="H141" s="63">
        <f t="shared" si="14"/>
        <v>10130.039999999999</v>
      </c>
      <c r="I141" s="63">
        <f t="shared" si="10"/>
        <v>2110.4249999999997</v>
      </c>
      <c r="J141" s="63">
        <f t="shared" si="11"/>
        <v>16883.399999999998</v>
      </c>
      <c r="K141" s="63">
        <v>79577.438234608024</v>
      </c>
      <c r="L141" s="63">
        <f t="shared" si="12"/>
        <v>108701.30323460803</v>
      </c>
    </row>
    <row r="142" spans="1:12">
      <c r="A142" s="9" t="s">
        <v>3313</v>
      </c>
      <c r="B142" s="9" t="s">
        <v>3314</v>
      </c>
      <c r="C142" s="63">
        <v>14245.35</v>
      </c>
      <c r="D142" s="63"/>
      <c r="E142" s="63">
        <v>1091</v>
      </c>
      <c r="F142" s="63">
        <f t="shared" si="13"/>
        <v>15336.35</v>
      </c>
      <c r="G142" s="106"/>
      <c r="H142" s="63">
        <f t="shared" si="14"/>
        <v>11396.28</v>
      </c>
      <c r="I142" s="63">
        <f t="shared" si="10"/>
        <v>2374.2250000000004</v>
      </c>
      <c r="J142" s="63">
        <f t="shared" si="11"/>
        <v>18993.800000000003</v>
      </c>
      <c r="K142" s="63">
        <v>65282.860416560019</v>
      </c>
      <c r="L142" s="63">
        <f t="shared" si="12"/>
        <v>98047.165416560019</v>
      </c>
    </row>
    <row r="143" spans="1:12">
      <c r="A143" s="9" t="s">
        <v>3315</v>
      </c>
      <c r="B143" s="9" t="s">
        <v>3316</v>
      </c>
      <c r="C143" s="63">
        <v>10487.45</v>
      </c>
      <c r="D143" s="63"/>
      <c r="E143" s="63">
        <v>1091</v>
      </c>
      <c r="F143" s="63">
        <f t="shared" si="13"/>
        <v>11578.45</v>
      </c>
      <c r="G143" s="106"/>
      <c r="H143" s="63">
        <f t="shared" si="14"/>
        <v>8389.9600000000009</v>
      </c>
      <c r="I143" s="63">
        <f t="shared" si="10"/>
        <v>1747.9083333333335</v>
      </c>
      <c r="J143" s="63">
        <f t="shared" si="11"/>
        <v>13983.266666666668</v>
      </c>
      <c r="K143" s="63">
        <v>53883.419669498675</v>
      </c>
      <c r="L143" s="63">
        <f t="shared" si="12"/>
        <v>78004.55466949867</v>
      </c>
    </row>
    <row r="144" spans="1:12">
      <c r="A144" s="9" t="s">
        <v>3317</v>
      </c>
      <c r="B144" s="9" t="s">
        <v>3302</v>
      </c>
      <c r="C144" s="63">
        <v>9211.0499999999993</v>
      </c>
      <c r="D144" s="63"/>
      <c r="E144" s="63">
        <v>1091</v>
      </c>
      <c r="F144" s="63">
        <f t="shared" si="13"/>
        <v>10302.049999999999</v>
      </c>
      <c r="G144" s="106"/>
      <c r="H144" s="63">
        <f t="shared" si="14"/>
        <v>7368.8399999999992</v>
      </c>
      <c r="I144" s="63">
        <f t="shared" si="10"/>
        <v>1535.1749999999997</v>
      </c>
      <c r="J144" s="63">
        <f t="shared" si="11"/>
        <v>12281.399999999998</v>
      </c>
      <c r="K144" s="63">
        <v>38033.423472319999</v>
      </c>
      <c r="L144" s="63">
        <f t="shared" si="12"/>
        <v>59218.83847232</v>
      </c>
    </row>
    <row r="145" spans="1:12">
      <c r="A145" s="9" t="s">
        <v>3318</v>
      </c>
      <c r="B145" s="9" t="s">
        <v>3304</v>
      </c>
      <c r="C145" s="63">
        <v>10363.6</v>
      </c>
      <c r="D145" s="63"/>
      <c r="E145" s="63">
        <v>1091</v>
      </c>
      <c r="F145" s="63">
        <f t="shared" si="13"/>
        <v>11454.6</v>
      </c>
      <c r="G145" s="106"/>
      <c r="H145" s="63">
        <f t="shared" si="14"/>
        <v>8290.8799999999992</v>
      </c>
      <c r="I145" s="63">
        <f t="shared" si="10"/>
        <v>1727.2666666666667</v>
      </c>
      <c r="J145" s="63">
        <f t="shared" si="11"/>
        <v>13818.133333333333</v>
      </c>
      <c r="K145" s="63">
        <v>58031.520159173342</v>
      </c>
      <c r="L145" s="63">
        <f t="shared" si="12"/>
        <v>81867.800159173348</v>
      </c>
    </row>
    <row r="146" spans="1:12">
      <c r="A146" s="9" t="s">
        <v>3319</v>
      </c>
      <c r="B146" s="9" t="s">
        <v>3306</v>
      </c>
      <c r="C146" s="63">
        <v>11958.79</v>
      </c>
      <c r="D146" s="63"/>
      <c r="E146" s="63">
        <v>1091</v>
      </c>
      <c r="F146" s="63">
        <f t="shared" si="13"/>
        <v>13049.79</v>
      </c>
      <c r="G146" s="106"/>
      <c r="H146" s="63">
        <f t="shared" si="14"/>
        <v>9567.0320000000011</v>
      </c>
      <c r="I146" s="63">
        <f t="shared" si="10"/>
        <v>1993.1316666666669</v>
      </c>
      <c r="J146" s="63">
        <f t="shared" si="11"/>
        <v>15945.053333333335</v>
      </c>
      <c r="K146" s="63">
        <v>19278.718113925333</v>
      </c>
      <c r="L146" s="63">
        <f t="shared" si="12"/>
        <v>46783.935113925341</v>
      </c>
    </row>
    <row r="147" spans="1:12">
      <c r="A147" s="9" t="s">
        <v>3320</v>
      </c>
      <c r="B147" s="9" t="s">
        <v>3321</v>
      </c>
      <c r="C147" s="63">
        <v>14135.4</v>
      </c>
      <c r="D147" s="63"/>
      <c r="E147" s="63">
        <v>1091</v>
      </c>
      <c r="F147" s="63">
        <f t="shared" si="13"/>
        <v>15226.4</v>
      </c>
      <c r="G147" s="106"/>
      <c r="H147" s="63">
        <f t="shared" si="14"/>
        <v>11308.32</v>
      </c>
      <c r="I147" s="63">
        <f t="shared" si="10"/>
        <v>2355.9</v>
      </c>
      <c r="J147" s="63">
        <f t="shared" si="11"/>
        <v>18847.2</v>
      </c>
      <c r="K147" s="63">
        <v>85821.310153408005</v>
      </c>
      <c r="L147" s="63">
        <f t="shared" si="12"/>
        <v>118332.730153408</v>
      </c>
    </row>
    <row r="148" spans="1:12">
      <c r="A148" s="9" t="s">
        <v>3322</v>
      </c>
      <c r="B148" s="9" t="s">
        <v>3308</v>
      </c>
      <c r="C148" s="63">
        <v>6925.71</v>
      </c>
      <c r="D148" s="63"/>
      <c r="E148" s="63">
        <v>1091</v>
      </c>
      <c r="F148" s="63">
        <f t="shared" si="13"/>
        <v>8016.71</v>
      </c>
      <c r="G148" s="106"/>
      <c r="H148" s="63">
        <f t="shared" si="14"/>
        <v>5540.5680000000002</v>
      </c>
      <c r="I148" s="63">
        <f t="shared" si="10"/>
        <v>1154.2850000000001</v>
      </c>
      <c r="J148" s="63">
        <f t="shared" si="11"/>
        <v>9234.2800000000007</v>
      </c>
      <c r="K148" s="63">
        <v>14039.136489183998</v>
      </c>
      <c r="L148" s="63">
        <f t="shared" si="12"/>
        <v>29968.269489184</v>
      </c>
    </row>
    <row r="149" spans="1:12">
      <c r="A149" s="9" t="s">
        <v>3323</v>
      </c>
      <c r="B149" s="9" t="s">
        <v>3310</v>
      </c>
      <c r="C149" s="63">
        <v>7653.82</v>
      </c>
      <c r="D149" s="63"/>
      <c r="E149" s="63">
        <v>1091</v>
      </c>
      <c r="F149" s="63">
        <f t="shared" si="13"/>
        <v>8744.82</v>
      </c>
      <c r="G149" s="106"/>
      <c r="H149" s="63">
        <f t="shared" si="14"/>
        <v>6123.0559999999996</v>
      </c>
      <c r="I149" s="63">
        <f t="shared" si="10"/>
        <v>1275.6366666666665</v>
      </c>
      <c r="J149" s="63">
        <f t="shared" si="11"/>
        <v>10205.093333333332</v>
      </c>
      <c r="K149" s="63">
        <v>43072.590603874138</v>
      </c>
      <c r="L149" s="63">
        <f t="shared" si="12"/>
        <v>60676.376603874138</v>
      </c>
    </row>
    <row r="150" spans="1:12">
      <c r="A150" s="9" t="s">
        <v>3324</v>
      </c>
      <c r="B150" s="9" t="s">
        <v>3312</v>
      </c>
      <c r="C150" s="63">
        <v>13816.62</v>
      </c>
      <c r="D150" s="63"/>
      <c r="E150" s="63">
        <v>1091</v>
      </c>
      <c r="F150" s="63">
        <f t="shared" si="13"/>
        <v>14907.62</v>
      </c>
      <c r="G150" s="106"/>
      <c r="H150" s="63">
        <f t="shared" si="14"/>
        <v>11053.296</v>
      </c>
      <c r="I150" s="63">
        <f t="shared" si="10"/>
        <v>2302.77</v>
      </c>
      <c r="J150" s="63">
        <f t="shared" si="11"/>
        <v>18422.16</v>
      </c>
      <c r="K150" s="63">
        <v>75817.089602809632</v>
      </c>
      <c r="L150" s="63">
        <f t="shared" si="12"/>
        <v>107595.31560280963</v>
      </c>
    </row>
    <row r="151" spans="1:12">
      <c r="A151" s="9" t="s">
        <v>3325</v>
      </c>
      <c r="B151" s="9" t="s">
        <v>3314</v>
      </c>
      <c r="C151" s="63">
        <v>15545.43</v>
      </c>
      <c r="D151" s="63"/>
      <c r="E151" s="63">
        <v>1091</v>
      </c>
      <c r="F151" s="63">
        <f t="shared" si="13"/>
        <v>16636.43</v>
      </c>
      <c r="G151" s="106"/>
      <c r="H151" s="63">
        <f t="shared" si="14"/>
        <v>12436.344000000001</v>
      </c>
      <c r="I151" s="63">
        <f t="shared" si="10"/>
        <v>2590.9050000000002</v>
      </c>
      <c r="J151" s="63">
        <f t="shared" si="11"/>
        <v>20727.240000000002</v>
      </c>
      <c r="K151" s="63">
        <v>92245.853853400025</v>
      </c>
      <c r="L151" s="63">
        <f t="shared" si="12"/>
        <v>128000.34285340003</v>
      </c>
    </row>
    <row r="152" spans="1:12">
      <c r="A152" s="9" t="s">
        <v>3326</v>
      </c>
      <c r="B152" s="9" t="s">
        <v>3327</v>
      </c>
      <c r="C152" s="63">
        <v>10388.59</v>
      </c>
      <c r="D152" s="63"/>
      <c r="E152" s="63">
        <v>1091</v>
      </c>
      <c r="F152" s="63">
        <f t="shared" si="13"/>
        <v>11479.59</v>
      </c>
      <c r="G152" s="106"/>
      <c r="H152" s="63">
        <f t="shared" si="14"/>
        <v>8310.8719999999994</v>
      </c>
      <c r="I152" s="63">
        <f t="shared" si="10"/>
        <v>1731.4316666666668</v>
      </c>
      <c r="J152" s="63">
        <f t="shared" si="11"/>
        <v>13851.453333333335</v>
      </c>
      <c r="K152" s="63">
        <v>59194.049425438941</v>
      </c>
      <c r="L152" s="63">
        <f t="shared" si="12"/>
        <v>83087.806425438946</v>
      </c>
    </row>
    <row r="153" spans="1:12">
      <c r="A153" s="9" t="s">
        <v>3328</v>
      </c>
      <c r="B153" s="9" t="s">
        <v>3316</v>
      </c>
      <c r="C153" s="63">
        <v>11480.68</v>
      </c>
      <c r="D153" s="63"/>
      <c r="E153" s="63">
        <v>1091</v>
      </c>
      <c r="F153" s="63">
        <f t="shared" si="13"/>
        <v>12571.68</v>
      </c>
      <c r="G153" s="106"/>
      <c r="H153" s="63">
        <f t="shared" si="14"/>
        <v>9184.5440000000017</v>
      </c>
      <c r="I153" s="63">
        <f t="shared" si="10"/>
        <v>1913.4466666666667</v>
      </c>
      <c r="J153" s="63">
        <f t="shared" si="11"/>
        <v>15307.573333333334</v>
      </c>
      <c r="K153" s="63">
        <v>65475.134121749354</v>
      </c>
      <c r="L153" s="63">
        <f t="shared" si="12"/>
        <v>91880.698121749359</v>
      </c>
    </row>
    <row r="154" spans="1:12">
      <c r="A154" s="9" t="s">
        <v>3329</v>
      </c>
      <c r="B154" s="9" t="s">
        <v>3330</v>
      </c>
      <c r="C154" s="63">
        <v>382.4</v>
      </c>
      <c r="D154" s="63"/>
      <c r="E154" s="63">
        <v>1091</v>
      </c>
      <c r="F154" s="63">
        <f t="shared" si="13"/>
        <v>1473.4</v>
      </c>
      <c r="G154" s="106"/>
      <c r="H154" s="63">
        <f t="shared" si="14"/>
        <v>305.91999999999996</v>
      </c>
      <c r="I154" s="63">
        <f t="shared" si="10"/>
        <v>63.733333333333334</v>
      </c>
      <c r="J154" s="63">
        <f t="shared" si="11"/>
        <v>509.86666666666667</v>
      </c>
      <c r="K154" s="63">
        <v>5737.6101846933325</v>
      </c>
      <c r="L154" s="63">
        <f t="shared" si="12"/>
        <v>6617.1301846933329</v>
      </c>
    </row>
    <row r="155" spans="1:12">
      <c r="A155" s="9" t="s">
        <v>3331</v>
      </c>
      <c r="B155" s="9" t="s">
        <v>3332</v>
      </c>
      <c r="C155" s="63">
        <v>432.6</v>
      </c>
      <c r="D155" s="63"/>
      <c r="E155" s="63">
        <v>1091</v>
      </c>
      <c r="F155" s="63">
        <f t="shared" si="13"/>
        <v>1523.6</v>
      </c>
      <c r="G155" s="106"/>
      <c r="H155" s="63">
        <f t="shared" si="14"/>
        <v>346.08</v>
      </c>
      <c r="I155" s="63">
        <f t="shared" si="10"/>
        <v>72.099999999999994</v>
      </c>
      <c r="J155" s="63">
        <f t="shared" si="11"/>
        <v>576.79999999999995</v>
      </c>
      <c r="K155" s="63">
        <v>6874.9722764266662</v>
      </c>
      <c r="L155" s="63">
        <f t="shared" si="12"/>
        <v>7869.9522764266658</v>
      </c>
    </row>
    <row r="156" spans="1:12">
      <c r="A156" s="9" t="s">
        <v>3333</v>
      </c>
      <c r="B156" s="9" t="s">
        <v>3334</v>
      </c>
      <c r="C156" s="63">
        <v>494.4</v>
      </c>
      <c r="D156" s="63"/>
      <c r="E156" s="63">
        <v>1091</v>
      </c>
      <c r="F156" s="63">
        <f t="shared" si="13"/>
        <v>1585.4</v>
      </c>
      <c r="G156" s="106"/>
      <c r="H156" s="63">
        <f t="shared" si="14"/>
        <v>395.52</v>
      </c>
      <c r="I156" s="63">
        <f t="shared" si="10"/>
        <v>82.4</v>
      </c>
      <c r="J156" s="63">
        <f t="shared" si="11"/>
        <v>659.2</v>
      </c>
      <c r="K156" s="63">
        <v>6874.9722764266662</v>
      </c>
      <c r="L156" s="63">
        <f t="shared" si="12"/>
        <v>8012.0922764266661</v>
      </c>
    </row>
    <row r="157" spans="1:12">
      <c r="A157" s="9" t="s">
        <v>3335</v>
      </c>
      <c r="B157" s="9" t="s">
        <v>3336</v>
      </c>
      <c r="C157" s="63">
        <v>280.95</v>
      </c>
      <c r="D157" s="63"/>
      <c r="E157" s="63">
        <v>1091</v>
      </c>
      <c r="F157" s="63">
        <f t="shared" si="13"/>
        <v>1371.95</v>
      </c>
      <c r="G157" s="106"/>
      <c r="H157" s="63">
        <f t="shared" si="14"/>
        <v>224.76</v>
      </c>
      <c r="I157" s="63">
        <f t="shared" si="10"/>
        <v>46.825000000000003</v>
      </c>
      <c r="J157" s="63">
        <f t="shared" si="11"/>
        <v>374.6</v>
      </c>
      <c r="K157" s="63">
        <v>1192.6423636</v>
      </c>
      <c r="L157" s="63">
        <f t="shared" si="12"/>
        <v>1838.8273635999999</v>
      </c>
    </row>
    <row r="158" spans="1:12">
      <c r="A158" s="9" t="s">
        <v>3337</v>
      </c>
      <c r="B158" s="9" t="s">
        <v>3338</v>
      </c>
      <c r="C158" s="63">
        <v>311.89999999999998</v>
      </c>
      <c r="D158" s="63"/>
      <c r="E158" s="63">
        <v>1091</v>
      </c>
      <c r="F158" s="63">
        <f t="shared" si="13"/>
        <v>1402.9</v>
      </c>
      <c r="G158" s="106"/>
      <c r="H158" s="63">
        <f t="shared" si="14"/>
        <v>249.51999999999998</v>
      </c>
      <c r="I158" s="63">
        <f t="shared" si="10"/>
        <v>51.983333333333334</v>
      </c>
      <c r="J158" s="63">
        <f t="shared" si="11"/>
        <v>415.86666666666667</v>
      </c>
      <c r="K158" s="63">
        <v>2229.579492533333</v>
      </c>
      <c r="L158" s="63">
        <f t="shared" si="12"/>
        <v>2946.9494925333329</v>
      </c>
    </row>
    <row r="159" spans="1:12">
      <c r="A159" s="9" t="s">
        <v>3339</v>
      </c>
      <c r="B159" s="9" t="s">
        <v>3340</v>
      </c>
      <c r="C159" s="63">
        <v>382.4</v>
      </c>
      <c r="D159" s="63"/>
      <c r="E159" s="63">
        <v>1091</v>
      </c>
      <c r="F159" s="63">
        <f t="shared" si="13"/>
        <v>1473.4</v>
      </c>
      <c r="G159" s="106"/>
      <c r="H159" s="63">
        <f t="shared" si="14"/>
        <v>305.91999999999996</v>
      </c>
      <c r="I159" s="63">
        <f t="shared" si="10"/>
        <v>63.733333333333334</v>
      </c>
      <c r="J159" s="63">
        <f t="shared" si="11"/>
        <v>509.86666666666667</v>
      </c>
      <c r="K159" s="63">
        <v>5737.6101846933325</v>
      </c>
      <c r="L159" s="63">
        <f t="shared" si="12"/>
        <v>6617.1301846933329</v>
      </c>
    </row>
    <row r="160" spans="1:12">
      <c r="A160" s="9" t="s">
        <v>3341</v>
      </c>
      <c r="B160" s="9" t="s">
        <v>3342</v>
      </c>
      <c r="C160" s="63">
        <v>432.6</v>
      </c>
      <c r="D160" s="63"/>
      <c r="E160" s="63">
        <v>1091</v>
      </c>
      <c r="F160" s="63">
        <f t="shared" si="13"/>
        <v>1523.6</v>
      </c>
      <c r="G160" s="106"/>
      <c r="H160" s="63">
        <f t="shared" si="14"/>
        <v>346.08</v>
      </c>
      <c r="I160" s="63">
        <f t="shared" si="10"/>
        <v>72.099999999999994</v>
      </c>
      <c r="J160" s="63">
        <f t="shared" si="11"/>
        <v>576.79999999999995</v>
      </c>
      <c r="K160" s="63">
        <v>6874.9722764266662</v>
      </c>
      <c r="L160" s="63">
        <f t="shared" si="12"/>
        <v>7869.9522764266658</v>
      </c>
    </row>
    <row r="161" spans="1:12">
      <c r="A161" s="9" t="s">
        <v>3335</v>
      </c>
      <c r="B161" s="9" t="s">
        <v>3343</v>
      </c>
      <c r="C161" s="63">
        <v>280.95</v>
      </c>
      <c r="D161" s="63"/>
      <c r="E161" s="63">
        <v>1091</v>
      </c>
      <c r="F161" s="63">
        <f t="shared" si="13"/>
        <v>1371.95</v>
      </c>
      <c r="G161" s="106"/>
      <c r="H161" s="63">
        <f t="shared" si="14"/>
        <v>224.76</v>
      </c>
      <c r="I161" s="63">
        <f t="shared" si="10"/>
        <v>46.825000000000003</v>
      </c>
      <c r="J161" s="63">
        <f t="shared" si="11"/>
        <v>374.6</v>
      </c>
      <c r="K161" s="63">
        <v>1192.6423636</v>
      </c>
      <c r="L161" s="63">
        <f t="shared" si="12"/>
        <v>1838.8273635999999</v>
      </c>
    </row>
    <row r="162" spans="1:12">
      <c r="A162" s="9" t="s">
        <v>3337</v>
      </c>
      <c r="B162" s="9" t="s">
        <v>3344</v>
      </c>
      <c r="C162" s="63">
        <v>311.89999999999998</v>
      </c>
      <c r="D162" s="63"/>
      <c r="E162" s="63">
        <v>1091</v>
      </c>
      <c r="F162" s="63">
        <f t="shared" si="13"/>
        <v>1402.9</v>
      </c>
      <c r="G162" s="106"/>
      <c r="H162" s="63">
        <f t="shared" si="14"/>
        <v>249.51999999999998</v>
      </c>
      <c r="I162" s="63">
        <f t="shared" si="10"/>
        <v>51.983333333333334</v>
      </c>
      <c r="J162" s="63">
        <f t="shared" si="11"/>
        <v>415.86666666666667</v>
      </c>
      <c r="K162" s="63">
        <v>2229.579492533333</v>
      </c>
      <c r="L162" s="63">
        <f t="shared" si="12"/>
        <v>2946.9494925333329</v>
      </c>
    </row>
    <row r="163" spans="1:12">
      <c r="A163" s="9" t="s">
        <v>3329</v>
      </c>
      <c r="B163" s="9" t="s">
        <v>3330</v>
      </c>
      <c r="C163" s="63">
        <v>382.4</v>
      </c>
      <c r="D163" s="63"/>
      <c r="E163" s="63">
        <v>1091</v>
      </c>
      <c r="F163" s="63">
        <f t="shared" si="13"/>
        <v>1473.4</v>
      </c>
      <c r="G163" s="106"/>
      <c r="H163" s="63">
        <f t="shared" si="14"/>
        <v>305.91999999999996</v>
      </c>
      <c r="I163" s="63">
        <f t="shared" si="10"/>
        <v>63.733333333333334</v>
      </c>
      <c r="J163" s="63">
        <f t="shared" si="11"/>
        <v>509.86666666666667</v>
      </c>
      <c r="K163" s="63">
        <v>5737.6101846933325</v>
      </c>
      <c r="L163" s="63">
        <f t="shared" si="12"/>
        <v>6617.1301846933329</v>
      </c>
    </row>
    <row r="164" spans="1:12">
      <c r="A164" s="9" t="s">
        <v>3335</v>
      </c>
      <c r="B164" s="9" t="s">
        <v>3345</v>
      </c>
      <c r="C164" s="63">
        <v>280.95</v>
      </c>
      <c r="D164" s="63"/>
      <c r="E164" s="63">
        <v>1091</v>
      </c>
      <c r="F164" s="63">
        <f t="shared" si="13"/>
        <v>1371.95</v>
      </c>
      <c r="G164" s="106"/>
      <c r="H164" s="63">
        <f t="shared" si="14"/>
        <v>224.76</v>
      </c>
      <c r="I164" s="63">
        <f t="shared" si="10"/>
        <v>46.825000000000003</v>
      </c>
      <c r="J164" s="63">
        <f t="shared" si="11"/>
        <v>374.6</v>
      </c>
      <c r="K164" s="63">
        <v>1192.6423636</v>
      </c>
      <c r="L164" s="63">
        <f t="shared" si="12"/>
        <v>1838.8273635999999</v>
      </c>
    </row>
    <row r="165" spans="1:12">
      <c r="A165" s="9" t="s">
        <v>3335</v>
      </c>
      <c r="B165" s="9" t="s">
        <v>3346</v>
      </c>
      <c r="C165" s="63">
        <v>280.95</v>
      </c>
      <c r="D165" s="63"/>
      <c r="E165" s="63">
        <v>1091</v>
      </c>
      <c r="F165" s="63">
        <f t="shared" si="13"/>
        <v>1371.95</v>
      </c>
      <c r="G165" s="106"/>
      <c r="H165" s="63">
        <f t="shared" si="14"/>
        <v>224.76</v>
      </c>
      <c r="I165" s="63">
        <f t="shared" si="10"/>
        <v>46.825000000000003</v>
      </c>
      <c r="J165" s="63">
        <f t="shared" si="11"/>
        <v>374.6</v>
      </c>
      <c r="K165" s="63">
        <v>1192.6423636</v>
      </c>
      <c r="L165" s="63">
        <f t="shared" si="12"/>
        <v>1838.8273635999999</v>
      </c>
    </row>
    <row r="166" spans="1:12">
      <c r="A166" s="9" t="s">
        <v>3335</v>
      </c>
      <c r="B166" s="9" t="s">
        <v>3347</v>
      </c>
      <c r="C166" s="63">
        <v>280.95</v>
      </c>
      <c r="D166" s="63"/>
      <c r="E166" s="63">
        <v>1091</v>
      </c>
      <c r="F166" s="63">
        <f t="shared" si="13"/>
        <v>1371.95</v>
      </c>
      <c r="G166" s="106"/>
      <c r="H166" s="63">
        <f t="shared" si="14"/>
        <v>224.76</v>
      </c>
      <c r="I166" s="63">
        <f t="shared" si="10"/>
        <v>46.825000000000003</v>
      </c>
      <c r="J166" s="63">
        <f t="shared" si="11"/>
        <v>374.6</v>
      </c>
      <c r="K166" s="63">
        <v>1192.6423636</v>
      </c>
      <c r="L166" s="63">
        <f t="shared" si="12"/>
        <v>1838.8273635999999</v>
      </c>
    </row>
    <row r="167" spans="1:12">
      <c r="A167" s="9" t="s">
        <v>3348</v>
      </c>
      <c r="B167" s="9" t="s">
        <v>3330</v>
      </c>
      <c r="C167" s="63">
        <v>417.88</v>
      </c>
      <c r="D167" s="63"/>
      <c r="E167" s="63">
        <v>1091</v>
      </c>
      <c r="F167" s="63">
        <f t="shared" si="13"/>
        <v>1508.88</v>
      </c>
      <c r="G167" s="106"/>
      <c r="H167" s="63">
        <f t="shared" si="14"/>
        <v>334.30400000000003</v>
      </c>
      <c r="I167" s="63">
        <f t="shared" si="10"/>
        <v>69.646666666666675</v>
      </c>
      <c r="J167" s="63">
        <f t="shared" si="11"/>
        <v>557.1733333333334</v>
      </c>
      <c r="K167" s="63">
        <v>6874.9722764266662</v>
      </c>
      <c r="L167" s="63">
        <f t="shared" si="12"/>
        <v>7836.096276426666</v>
      </c>
    </row>
    <row r="168" spans="1:12">
      <c r="A168" s="9" t="s">
        <v>3349</v>
      </c>
      <c r="B168" s="9" t="s">
        <v>3332</v>
      </c>
      <c r="C168" s="63">
        <v>474.08</v>
      </c>
      <c r="D168" s="63"/>
      <c r="E168" s="63">
        <v>1091</v>
      </c>
      <c r="F168" s="63">
        <f t="shared" si="13"/>
        <v>1565.08</v>
      </c>
      <c r="G168" s="106"/>
      <c r="H168" s="63">
        <f t="shared" si="14"/>
        <v>379.26399999999995</v>
      </c>
      <c r="I168" s="63">
        <f t="shared" si="10"/>
        <v>79.013333333333321</v>
      </c>
      <c r="J168" s="63">
        <f t="shared" si="11"/>
        <v>632.10666666666657</v>
      </c>
      <c r="K168" s="63">
        <v>6371.4039211413337</v>
      </c>
      <c r="L168" s="63">
        <f t="shared" si="12"/>
        <v>7461.7879211413338</v>
      </c>
    </row>
    <row r="169" spans="1:12">
      <c r="A169" s="9" t="s">
        <v>3350</v>
      </c>
      <c r="B169" s="9" t="s">
        <v>3334</v>
      </c>
      <c r="C169" s="63">
        <v>540.96</v>
      </c>
      <c r="D169" s="63"/>
      <c r="E169" s="63">
        <v>1091</v>
      </c>
      <c r="F169" s="63">
        <f t="shared" si="13"/>
        <v>1631.96</v>
      </c>
      <c r="G169" s="106"/>
      <c r="H169" s="63">
        <f t="shared" si="14"/>
        <v>432.76800000000003</v>
      </c>
      <c r="I169" s="63">
        <f t="shared" si="10"/>
        <v>90.16</v>
      </c>
      <c r="J169" s="63">
        <f t="shared" si="11"/>
        <v>721.28</v>
      </c>
      <c r="K169" s="63">
        <v>9282.4861198400013</v>
      </c>
      <c r="L169" s="63">
        <f t="shared" si="12"/>
        <v>10526.694119840002</v>
      </c>
    </row>
    <row r="170" spans="1:12">
      <c r="A170" s="9" t="s">
        <v>3351</v>
      </c>
      <c r="B170" s="9" t="s">
        <v>3352</v>
      </c>
      <c r="C170" s="63">
        <v>599.67999999999995</v>
      </c>
      <c r="D170" s="63"/>
      <c r="E170" s="63">
        <v>1091</v>
      </c>
      <c r="F170" s="63">
        <f t="shared" si="13"/>
        <v>1690.6799999999998</v>
      </c>
      <c r="G170" s="106"/>
      <c r="H170" s="63">
        <f t="shared" si="14"/>
        <v>479.74399999999991</v>
      </c>
      <c r="I170" s="63">
        <f t="shared" si="10"/>
        <v>99.946666666666658</v>
      </c>
      <c r="J170" s="63">
        <f t="shared" si="11"/>
        <v>799.57333333333327</v>
      </c>
      <c r="K170" s="63">
        <v>6874.9722764266662</v>
      </c>
      <c r="L170" s="63">
        <f t="shared" si="12"/>
        <v>8254.2362764266654</v>
      </c>
    </row>
    <row r="171" spans="1:12">
      <c r="A171" s="9" t="s">
        <v>3353</v>
      </c>
      <c r="B171" s="9" t="s">
        <v>3336</v>
      </c>
      <c r="C171" s="63">
        <v>308.48</v>
      </c>
      <c r="D171" s="63"/>
      <c r="E171" s="63">
        <v>1091</v>
      </c>
      <c r="F171" s="63">
        <f t="shared" si="13"/>
        <v>1399.48</v>
      </c>
      <c r="G171" s="106"/>
      <c r="H171" s="63">
        <f t="shared" si="14"/>
        <v>246.78400000000002</v>
      </c>
      <c r="I171" s="63">
        <f t="shared" ref="I171:I179" si="15">+(C171/30)*5</f>
        <v>51.413333333333341</v>
      </c>
      <c r="J171" s="63">
        <f t="shared" ref="J171:J179" si="16">+(C171/30)*40</f>
        <v>411.30666666666673</v>
      </c>
      <c r="K171" s="63">
        <v>3836.6430858133335</v>
      </c>
      <c r="L171" s="63">
        <f t="shared" ref="L171:L179" si="17">SUM(H171:K171)</f>
        <v>4546.1470858133334</v>
      </c>
    </row>
    <row r="172" spans="1:12">
      <c r="A172" s="9" t="s">
        <v>3354</v>
      </c>
      <c r="B172" s="9" t="s">
        <v>3338</v>
      </c>
      <c r="C172" s="63">
        <v>342.4</v>
      </c>
      <c r="D172" s="63"/>
      <c r="E172" s="63">
        <v>1091</v>
      </c>
      <c r="F172" s="63">
        <f t="shared" ref="F172:F179" si="18">SUM(C172:E172)</f>
        <v>1433.4</v>
      </c>
      <c r="G172" s="106"/>
      <c r="H172" s="63">
        <f t="shared" ref="H172:H179" si="19">+(C172/30)*24</f>
        <v>273.91999999999996</v>
      </c>
      <c r="I172" s="63">
        <f t="shared" si="15"/>
        <v>57.066666666666663</v>
      </c>
      <c r="J172" s="63">
        <f t="shared" si="16"/>
        <v>456.5333333333333</v>
      </c>
      <c r="K172" s="63">
        <v>2646.2261829866666</v>
      </c>
      <c r="L172" s="63">
        <f t="shared" si="17"/>
        <v>3433.7461829866666</v>
      </c>
    </row>
    <row r="173" spans="1:12">
      <c r="A173" s="9" t="s">
        <v>3355</v>
      </c>
      <c r="B173" s="9" t="s">
        <v>3340</v>
      </c>
      <c r="C173" s="63">
        <v>417.88</v>
      </c>
      <c r="D173" s="63"/>
      <c r="E173" s="63">
        <v>1091</v>
      </c>
      <c r="F173" s="63">
        <f t="shared" si="18"/>
        <v>1508.88</v>
      </c>
      <c r="G173" s="106"/>
      <c r="H173" s="63">
        <f t="shared" si="19"/>
        <v>334.30400000000003</v>
      </c>
      <c r="I173" s="63">
        <f t="shared" si="15"/>
        <v>69.646666666666675</v>
      </c>
      <c r="J173" s="63">
        <f t="shared" si="16"/>
        <v>557.1733333333334</v>
      </c>
      <c r="K173" s="63">
        <v>6874.9722764266662</v>
      </c>
      <c r="L173" s="63">
        <f t="shared" si="17"/>
        <v>7836.096276426666</v>
      </c>
    </row>
    <row r="174" spans="1:12">
      <c r="A174" s="9" t="s">
        <v>3353</v>
      </c>
      <c r="B174" s="9" t="s">
        <v>3343</v>
      </c>
      <c r="C174" s="63">
        <v>308.48</v>
      </c>
      <c r="D174" s="63"/>
      <c r="E174" s="63">
        <v>1091</v>
      </c>
      <c r="F174" s="63">
        <f t="shared" si="18"/>
        <v>1399.48</v>
      </c>
      <c r="G174" s="106"/>
      <c r="H174" s="63">
        <f t="shared" si="19"/>
        <v>246.78400000000002</v>
      </c>
      <c r="I174" s="63">
        <f t="shared" si="15"/>
        <v>51.413333333333341</v>
      </c>
      <c r="J174" s="63">
        <f t="shared" si="16"/>
        <v>411.30666666666673</v>
      </c>
      <c r="K174" s="63">
        <v>3836.6430858133335</v>
      </c>
      <c r="L174" s="63">
        <f t="shared" si="17"/>
        <v>4546.1470858133334</v>
      </c>
    </row>
    <row r="175" spans="1:12">
      <c r="A175" s="9" t="s">
        <v>3354</v>
      </c>
      <c r="B175" s="9" t="s">
        <v>3344</v>
      </c>
      <c r="C175" s="63">
        <v>342.4</v>
      </c>
      <c r="D175" s="63"/>
      <c r="E175" s="63">
        <v>1091</v>
      </c>
      <c r="F175" s="63">
        <f t="shared" si="18"/>
        <v>1433.4</v>
      </c>
      <c r="G175" s="106"/>
      <c r="H175" s="63">
        <f t="shared" si="19"/>
        <v>273.91999999999996</v>
      </c>
      <c r="I175" s="63">
        <f t="shared" si="15"/>
        <v>57.066666666666663</v>
      </c>
      <c r="J175" s="63">
        <f t="shared" si="16"/>
        <v>456.5333333333333</v>
      </c>
      <c r="K175" s="63">
        <v>2646.2261829866666</v>
      </c>
      <c r="L175" s="63">
        <f t="shared" si="17"/>
        <v>3433.7461829866666</v>
      </c>
    </row>
    <row r="176" spans="1:12">
      <c r="A176" s="9" t="s">
        <v>3348</v>
      </c>
      <c r="B176" s="9" t="s">
        <v>3330</v>
      </c>
      <c r="C176" s="63">
        <v>417.88</v>
      </c>
      <c r="D176" s="63"/>
      <c r="E176" s="63">
        <v>1091</v>
      </c>
      <c r="F176" s="63">
        <f t="shared" si="18"/>
        <v>1508.88</v>
      </c>
      <c r="G176" s="106"/>
      <c r="H176" s="63">
        <f t="shared" si="19"/>
        <v>334.30400000000003</v>
      </c>
      <c r="I176" s="63">
        <f t="shared" si="15"/>
        <v>69.646666666666675</v>
      </c>
      <c r="J176" s="63">
        <f t="shared" si="16"/>
        <v>557.1733333333334</v>
      </c>
      <c r="K176" s="63">
        <v>6874.9722764266662</v>
      </c>
      <c r="L176" s="63">
        <f t="shared" si="17"/>
        <v>7836.096276426666</v>
      </c>
    </row>
    <row r="177" spans="1:12">
      <c r="A177" s="9" t="s">
        <v>3353</v>
      </c>
      <c r="B177" s="9" t="s">
        <v>3345</v>
      </c>
      <c r="C177" s="63">
        <v>308.48</v>
      </c>
      <c r="D177" s="63"/>
      <c r="E177" s="63">
        <v>1091</v>
      </c>
      <c r="F177" s="63">
        <f t="shared" si="18"/>
        <v>1399.48</v>
      </c>
      <c r="G177" s="106"/>
      <c r="H177" s="63">
        <f t="shared" si="19"/>
        <v>246.78400000000002</v>
      </c>
      <c r="I177" s="63">
        <f t="shared" si="15"/>
        <v>51.413333333333341</v>
      </c>
      <c r="J177" s="63">
        <f t="shared" si="16"/>
        <v>411.30666666666673</v>
      </c>
      <c r="K177" s="63">
        <v>3836.6430858133335</v>
      </c>
      <c r="L177" s="63">
        <f t="shared" si="17"/>
        <v>4546.1470858133334</v>
      </c>
    </row>
    <row r="178" spans="1:12">
      <c r="A178" s="9" t="s">
        <v>3353</v>
      </c>
      <c r="B178" s="9" t="s">
        <v>3346</v>
      </c>
      <c r="C178" s="63">
        <v>308.48</v>
      </c>
      <c r="D178" s="63"/>
      <c r="E178" s="63">
        <v>1091</v>
      </c>
      <c r="F178" s="63">
        <f t="shared" si="18"/>
        <v>1399.48</v>
      </c>
      <c r="G178" s="106"/>
      <c r="H178" s="63">
        <f t="shared" si="19"/>
        <v>246.78400000000002</v>
      </c>
      <c r="I178" s="63">
        <f t="shared" si="15"/>
        <v>51.413333333333341</v>
      </c>
      <c r="J178" s="63">
        <f t="shared" si="16"/>
        <v>411.30666666666673</v>
      </c>
      <c r="K178" s="63">
        <v>3836.6430858133335</v>
      </c>
      <c r="L178" s="63">
        <f t="shared" si="17"/>
        <v>4546.1470858133334</v>
      </c>
    </row>
    <row r="179" spans="1:12">
      <c r="A179" s="9" t="s">
        <v>3353</v>
      </c>
      <c r="B179" s="9" t="s">
        <v>3347</v>
      </c>
      <c r="C179" s="63">
        <v>308.48</v>
      </c>
      <c r="D179" s="63"/>
      <c r="E179" s="63">
        <v>1091</v>
      </c>
      <c r="F179" s="63">
        <f t="shared" si="18"/>
        <v>1399.48</v>
      </c>
      <c r="G179" s="106"/>
      <c r="H179" s="63">
        <f t="shared" si="19"/>
        <v>246.78400000000002</v>
      </c>
      <c r="I179" s="63">
        <f t="shared" si="15"/>
        <v>51.413333333333341</v>
      </c>
      <c r="J179" s="63">
        <f t="shared" si="16"/>
        <v>411.30666666666673</v>
      </c>
      <c r="K179" s="63">
        <v>3836.6430858133335</v>
      </c>
      <c r="L179" s="63">
        <f t="shared" si="17"/>
        <v>4546.1470858133334</v>
      </c>
    </row>
    <row r="182" spans="1:12" ht="15.75">
      <c r="B182" s="3" t="s">
        <v>3356</v>
      </c>
      <c r="C182" s="4"/>
      <c r="D182" s="4"/>
      <c r="E182" s="4"/>
      <c r="F182" s="4"/>
      <c r="G182" s="4"/>
    </row>
    <row r="183" spans="1:12">
      <c r="B183" s="250" t="s">
        <v>0</v>
      </c>
      <c r="C183" s="251" t="s">
        <v>14</v>
      </c>
      <c r="D183" s="251"/>
      <c r="E183" s="251"/>
      <c r="F183" s="251"/>
      <c r="G183" s="251"/>
    </row>
    <row r="184" spans="1:12">
      <c r="B184" s="252">
        <v>1311</v>
      </c>
      <c r="C184" s="253" t="s">
        <v>3357</v>
      </c>
      <c r="D184" s="253"/>
      <c r="E184" s="253"/>
      <c r="F184" s="253"/>
      <c r="G184" s="253"/>
    </row>
    <row r="185" spans="1:12">
      <c r="B185" s="254">
        <v>1321</v>
      </c>
      <c r="C185" s="255" t="s">
        <v>3358</v>
      </c>
      <c r="D185" s="255"/>
      <c r="E185" s="255"/>
      <c r="F185" s="255"/>
      <c r="G185" s="255"/>
    </row>
    <row r="186" spans="1:12">
      <c r="B186" s="254">
        <v>1345</v>
      </c>
      <c r="C186" s="255" t="s">
        <v>3359</v>
      </c>
      <c r="D186" s="255"/>
      <c r="E186" s="255"/>
      <c r="F186" s="255"/>
      <c r="G186" s="255"/>
    </row>
    <row r="187" spans="1:12">
      <c r="B187" s="254">
        <v>1541</v>
      </c>
      <c r="C187" s="255" t="s">
        <v>3360</v>
      </c>
      <c r="D187" s="255"/>
      <c r="E187" s="255"/>
      <c r="F187" s="255"/>
      <c r="G187" s="255"/>
    </row>
    <row r="188" spans="1:12">
      <c r="B188" s="254">
        <v>1591</v>
      </c>
      <c r="C188" s="255" t="s">
        <v>3361</v>
      </c>
      <c r="D188" s="255"/>
      <c r="E188" s="255"/>
      <c r="F188" s="255"/>
      <c r="G188" s="255"/>
    </row>
    <row r="189" spans="1:12">
      <c r="B189" s="254">
        <v>1711</v>
      </c>
      <c r="C189" s="255" t="s">
        <v>3362</v>
      </c>
      <c r="D189" s="255"/>
      <c r="E189" s="255"/>
      <c r="F189" s="255"/>
      <c r="G189" s="255"/>
    </row>
    <row r="190" spans="1:12">
      <c r="B190" s="254">
        <v>1712</v>
      </c>
      <c r="C190" s="255" t="s">
        <v>3363</v>
      </c>
      <c r="D190" s="255"/>
      <c r="E190" s="255"/>
      <c r="F190" s="255"/>
      <c r="G190" s="255"/>
    </row>
  </sheetData>
  <mergeCells count="20">
    <mergeCell ref="C185:G185"/>
    <mergeCell ref="C186:G186"/>
    <mergeCell ref="C187:G187"/>
    <mergeCell ref="C188:G188"/>
    <mergeCell ref="C189:G189"/>
    <mergeCell ref="C190:G190"/>
    <mergeCell ref="A41:A42"/>
    <mergeCell ref="B41:B42"/>
    <mergeCell ref="C41:F41"/>
    <mergeCell ref="H41:L41"/>
    <mergeCell ref="C183:G183"/>
    <mergeCell ref="C184:G184"/>
    <mergeCell ref="A1:L1"/>
    <mergeCell ref="A2:L2"/>
    <mergeCell ref="A3:L3"/>
    <mergeCell ref="A4:L4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84F0-FF6E-438C-922C-EEE8A541FE34}">
  <dimension ref="A1:M46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2.85546875" style="34" bestFit="1" customWidth="1"/>
    <col min="5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3364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2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2">
      <c r="A10" s="174" t="s">
        <v>3365</v>
      </c>
      <c r="B10" s="13" t="s">
        <v>3366</v>
      </c>
      <c r="C10" s="157">
        <v>16141.2</v>
      </c>
      <c r="D10" s="256">
        <v>62664</v>
      </c>
      <c r="E10" s="174"/>
      <c r="F10" s="157">
        <f>SUM(C10:E10)</f>
        <v>78805.2</v>
      </c>
      <c r="G10" s="53"/>
      <c r="H10" s="157">
        <v>5380.4000000000005</v>
      </c>
      <c r="I10" s="157"/>
      <c r="J10" s="157">
        <v>105073.59999999999</v>
      </c>
      <c r="K10" s="185">
        <f>J10/40*12</f>
        <v>31522.079999999994</v>
      </c>
      <c r="L10" s="157">
        <f>SUM(G10:K10)</f>
        <v>141976.07999999999</v>
      </c>
    </row>
    <row r="11" spans="1:12">
      <c r="A11" s="103" t="s">
        <v>3367</v>
      </c>
      <c r="B11" s="9" t="s">
        <v>3368</v>
      </c>
      <c r="C11" s="63">
        <v>9368.4</v>
      </c>
      <c r="D11" s="257">
        <v>24168</v>
      </c>
      <c r="E11" s="103"/>
      <c r="F11" s="63">
        <f>SUM(C11:E11)</f>
        <v>33536.400000000001</v>
      </c>
      <c r="G11" s="53"/>
      <c r="H11" s="63">
        <v>3122.7999999999997</v>
      </c>
      <c r="I11" s="63"/>
      <c r="J11" s="63">
        <v>44715.200000000004</v>
      </c>
      <c r="K11" s="127">
        <f>J11/40*12</f>
        <v>13414.560000000001</v>
      </c>
      <c r="L11" s="63">
        <f>SUM(G11:K11)</f>
        <v>61252.560000000012</v>
      </c>
    </row>
    <row r="12" spans="1:12">
      <c r="A12" s="103" t="s">
        <v>3367</v>
      </c>
      <c r="B12" s="9" t="s">
        <v>3369</v>
      </c>
      <c r="C12" s="63">
        <v>8370.6</v>
      </c>
      <c r="D12" s="257">
        <v>25166.400000000001</v>
      </c>
      <c r="E12" s="103"/>
      <c r="F12" s="63">
        <f>SUM(C12:E12)</f>
        <v>33537</v>
      </c>
      <c r="G12" s="53"/>
      <c r="H12" s="63">
        <v>2790.2000000000003</v>
      </c>
      <c r="I12" s="63"/>
      <c r="J12" s="63">
        <v>44716</v>
      </c>
      <c r="K12" s="127">
        <f>J12/40*12</f>
        <v>13414.800000000001</v>
      </c>
      <c r="L12" s="63">
        <f>SUM(G12:K12)</f>
        <v>60921</v>
      </c>
    </row>
    <row r="13" spans="1:12">
      <c r="A13" s="103" t="s">
        <v>3370</v>
      </c>
      <c r="B13" s="9" t="s">
        <v>3371</v>
      </c>
      <c r="C13" s="63">
        <v>7497</v>
      </c>
      <c r="D13" s="257">
        <v>17757.900000000001</v>
      </c>
      <c r="E13" s="103"/>
      <c r="F13" s="63">
        <f>SUM(C13:E13)</f>
        <v>25254.9</v>
      </c>
      <c r="G13" s="53"/>
      <c r="H13" s="63">
        <v>2499</v>
      </c>
      <c r="I13" s="63"/>
      <c r="J13" s="63">
        <v>33673.200000000004</v>
      </c>
      <c r="K13" s="127">
        <f>J13/40*12</f>
        <v>10101.960000000003</v>
      </c>
      <c r="L13" s="63">
        <f>SUM(G13:K13)</f>
        <v>46274.16</v>
      </c>
    </row>
    <row r="14" spans="1:12">
      <c r="A14" s="103" t="s">
        <v>3372</v>
      </c>
      <c r="B14" s="9" t="s">
        <v>3373</v>
      </c>
      <c r="C14" s="63">
        <v>7147.2</v>
      </c>
      <c r="D14" s="257">
        <v>15006</v>
      </c>
      <c r="E14" s="103"/>
      <c r="F14" s="63">
        <f>SUM(C14:E14)</f>
        <v>22153.200000000001</v>
      </c>
      <c r="G14" s="53"/>
      <c r="H14" s="63">
        <v>2382.3999999999996</v>
      </c>
      <c r="I14" s="63"/>
      <c r="J14" s="63">
        <v>29537.600000000002</v>
      </c>
      <c r="K14" s="127">
        <f>J14/40*12</f>
        <v>8861.2800000000007</v>
      </c>
      <c r="L14" s="63">
        <f>SUM(G14:K14)</f>
        <v>40781.279999999999</v>
      </c>
    </row>
    <row r="15" spans="1:12" ht="15.75">
      <c r="A15" s="2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>
      <c r="A16" s="30" t="s">
        <v>43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 customHeight="1">
      <c r="A17" s="242" t="s">
        <v>0</v>
      </c>
      <c r="B17" s="242" t="s">
        <v>3</v>
      </c>
      <c r="C17" s="243" t="s">
        <v>4</v>
      </c>
      <c r="D17" s="243"/>
      <c r="E17" s="243"/>
      <c r="F17" s="243"/>
      <c r="H17" s="243" t="s">
        <v>5</v>
      </c>
      <c r="I17" s="243"/>
      <c r="J17" s="243"/>
      <c r="K17" s="243"/>
      <c r="L17" s="243"/>
    </row>
    <row r="18" spans="1:12" ht="22.5">
      <c r="A18" s="242"/>
      <c r="B18" s="242"/>
      <c r="C18" s="244" t="s">
        <v>6</v>
      </c>
      <c r="D18" s="244" t="s">
        <v>7</v>
      </c>
      <c r="E18" s="244" t="s">
        <v>8</v>
      </c>
      <c r="F18" s="244" t="s">
        <v>9</v>
      </c>
      <c r="H18" s="35" t="s">
        <v>10</v>
      </c>
      <c r="I18" s="35" t="s">
        <v>11</v>
      </c>
      <c r="J18" s="244" t="s">
        <v>12</v>
      </c>
      <c r="K18" s="35" t="s">
        <v>20</v>
      </c>
      <c r="L18" s="244" t="s">
        <v>9</v>
      </c>
    </row>
    <row r="19" spans="1:12">
      <c r="A19" s="174" t="s">
        <v>3374</v>
      </c>
      <c r="B19" s="13" t="s">
        <v>3375</v>
      </c>
      <c r="C19" s="157">
        <v>27627.96</v>
      </c>
      <c r="D19" s="157"/>
      <c r="E19" s="185">
        <v>1130.5</v>
      </c>
      <c r="F19" s="157">
        <f>SUM(C19:E19)</f>
        <v>28758.46</v>
      </c>
      <c r="G19" s="53"/>
      <c r="H19" s="157">
        <v>22102.368000000002</v>
      </c>
      <c r="I19" s="157">
        <v>5525.5920000000006</v>
      </c>
      <c r="J19" s="157">
        <v>36837.279999999999</v>
      </c>
      <c r="K19" s="258">
        <v>64440.179541333338</v>
      </c>
      <c r="L19" s="157">
        <f>SUM(H19:K19)</f>
        <v>128905.41954133334</v>
      </c>
    </row>
    <row r="20" spans="1:12">
      <c r="A20" s="103" t="s">
        <v>3376</v>
      </c>
      <c r="B20" s="9" t="s">
        <v>3377</v>
      </c>
      <c r="C20" s="63">
        <v>19640.93</v>
      </c>
      <c r="D20" s="63"/>
      <c r="E20" s="127">
        <v>1130.5</v>
      </c>
      <c r="F20" s="63">
        <f t="shared" ref="F20:F36" si="0">SUM(C20:E20)</f>
        <v>20771.43</v>
      </c>
      <c r="G20" s="53"/>
      <c r="H20" s="63">
        <v>15712.744000000001</v>
      </c>
      <c r="I20" s="63">
        <v>3928.1860000000001</v>
      </c>
      <c r="J20" s="63">
        <v>26187.906666666669</v>
      </c>
      <c r="K20" s="259">
        <v>50809.026218666666</v>
      </c>
      <c r="L20" s="63">
        <f t="shared" ref="L20:L36" si="1">SUM(H20:K20)</f>
        <v>96637.862885333336</v>
      </c>
    </row>
    <row r="21" spans="1:12">
      <c r="A21" s="103" t="s">
        <v>3378</v>
      </c>
      <c r="B21" s="9" t="s">
        <v>3379</v>
      </c>
      <c r="C21" s="63">
        <v>11908.57</v>
      </c>
      <c r="D21" s="63"/>
      <c r="E21" s="127">
        <v>1130.5</v>
      </c>
      <c r="F21" s="63">
        <f>SUM(C21:E21)</f>
        <v>13039.07</v>
      </c>
      <c r="G21" s="53"/>
      <c r="H21" s="63">
        <v>9526.8559999999998</v>
      </c>
      <c r="I21" s="63">
        <v>2381.7139999999999</v>
      </c>
      <c r="J21" s="63">
        <v>15878.093333333334</v>
      </c>
      <c r="K21" s="259">
        <v>37612.436970666662</v>
      </c>
      <c r="L21" s="63">
        <f t="shared" si="1"/>
        <v>65399.100303999992</v>
      </c>
    </row>
    <row r="22" spans="1:12">
      <c r="A22" s="103" t="s">
        <v>3380</v>
      </c>
      <c r="B22" s="9" t="s">
        <v>3381</v>
      </c>
      <c r="C22" s="63">
        <v>8413.84</v>
      </c>
      <c r="D22" s="63"/>
      <c r="E22" s="127">
        <v>1130.5</v>
      </c>
      <c r="F22" s="63">
        <f t="shared" si="0"/>
        <v>9544.34</v>
      </c>
      <c r="G22" s="53"/>
      <c r="H22" s="63">
        <v>6731.0720000000001</v>
      </c>
      <c r="I22" s="63">
        <v>1682.768</v>
      </c>
      <c r="J22" s="63">
        <v>11218.453333333335</v>
      </c>
      <c r="K22" s="259">
        <v>31648.104661333331</v>
      </c>
      <c r="L22" s="63">
        <f t="shared" si="1"/>
        <v>51280.397994666666</v>
      </c>
    </row>
    <row r="23" spans="1:12">
      <c r="A23" s="103" t="s">
        <v>3382</v>
      </c>
      <c r="B23" s="9" t="s">
        <v>3383</v>
      </c>
      <c r="C23" s="63">
        <v>10320.540000000001</v>
      </c>
      <c r="D23" s="63"/>
      <c r="E23" s="127">
        <v>1130.5</v>
      </c>
      <c r="F23" s="63">
        <f t="shared" si="0"/>
        <v>11451.04</v>
      </c>
      <c r="G23" s="53"/>
      <c r="H23" s="63">
        <v>8256.4320000000007</v>
      </c>
      <c r="I23" s="63">
        <v>2064.1080000000002</v>
      </c>
      <c r="J23" s="63">
        <v>13760.720000000001</v>
      </c>
      <c r="K23" s="259">
        <v>34902.201728</v>
      </c>
      <c r="L23" s="63">
        <f t="shared" si="1"/>
        <v>58983.461728000002</v>
      </c>
    </row>
    <row r="24" spans="1:12">
      <c r="A24" s="103" t="s">
        <v>3384</v>
      </c>
      <c r="B24" s="9" t="s">
        <v>3385</v>
      </c>
      <c r="C24" s="63">
        <v>8413.84</v>
      </c>
      <c r="D24" s="63"/>
      <c r="E24" s="127">
        <v>1130.5</v>
      </c>
      <c r="F24" s="63">
        <f t="shared" si="0"/>
        <v>9544.34</v>
      </c>
      <c r="G24" s="53"/>
      <c r="H24" s="63">
        <v>6731.0720000000001</v>
      </c>
      <c r="I24" s="63">
        <v>1682.768</v>
      </c>
      <c r="J24" s="63">
        <v>11218.453333333335</v>
      </c>
      <c r="K24" s="259">
        <v>31648.104661333331</v>
      </c>
      <c r="L24" s="63">
        <f t="shared" si="1"/>
        <v>51280.397994666666</v>
      </c>
    </row>
    <row r="25" spans="1:12">
      <c r="A25" s="103" t="s">
        <v>3386</v>
      </c>
      <c r="B25" s="9" t="s">
        <v>1109</v>
      </c>
      <c r="C25" s="63">
        <v>9168.51</v>
      </c>
      <c r="D25" s="63"/>
      <c r="E25" s="127">
        <v>1130.5</v>
      </c>
      <c r="F25" s="63">
        <f t="shared" si="0"/>
        <v>10299.01</v>
      </c>
      <c r="G25" s="53"/>
      <c r="H25" s="63">
        <v>7334.8080000000009</v>
      </c>
      <c r="I25" s="63">
        <v>1833.7020000000002</v>
      </c>
      <c r="J25" s="63">
        <v>12224.68</v>
      </c>
      <c r="K25" s="259">
        <v>32936.069354666666</v>
      </c>
      <c r="L25" s="63">
        <f t="shared" si="1"/>
        <v>54329.259354666669</v>
      </c>
    </row>
    <row r="26" spans="1:12">
      <c r="A26" s="103" t="s">
        <v>3387</v>
      </c>
      <c r="B26" s="9" t="s">
        <v>3388</v>
      </c>
      <c r="C26" s="63">
        <v>9690.57</v>
      </c>
      <c r="D26" s="63"/>
      <c r="E26" s="127">
        <v>1130.5</v>
      </c>
      <c r="F26" s="63">
        <f t="shared" si="0"/>
        <v>10821.07</v>
      </c>
      <c r="G26" s="53"/>
      <c r="H26" s="63">
        <v>7752.4560000000001</v>
      </c>
      <c r="I26" s="63">
        <v>1938.114</v>
      </c>
      <c r="J26" s="63">
        <v>12920.76</v>
      </c>
      <c r="K26" s="259">
        <v>33827.047765333336</v>
      </c>
      <c r="L26" s="63">
        <f t="shared" si="1"/>
        <v>56438.377765333338</v>
      </c>
    </row>
    <row r="27" spans="1:12">
      <c r="A27" s="103" t="s">
        <v>3389</v>
      </c>
      <c r="B27" s="9" t="s">
        <v>811</v>
      </c>
      <c r="C27" s="63">
        <v>11503.24</v>
      </c>
      <c r="D27" s="63"/>
      <c r="E27" s="127">
        <v>1130.5</v>
      </c>
      <c r="F27" s="63">
        <f t="shared" si="0"/>
        <v>12633.74</v>
      </c>
      <c r="G27" s="53"/>
      <c r="H27" s="63">
        <v>9202.5920000000006</v>
      </c>
      <c r="I27" s="63">
        <v>2300.6480000000001</v>
      </c>
      <c r="J27" s="63">
        <v>15337.653333333332</v>
      </c>
      <c r="K27" s="259">
        <v>36920.675904000003</v>
      </c>
      <c r="L27" s="63">
        <f t="shared" si="1"/>
        <v>63761.569237333337</v>
      </c>
    </row>
    <row r="28" spans="1:12">
      <c r="A28" s="103" t="s">
        <v>3390</v>
      </c>
      <c r="B28" s="9" t="s">
        <v>3391</v>
      </c>
      <c r="C28" s="63">
        <v>10320.540000000001</v>
      </c>
      <c r="D28" s="63"/>
      <c r="E28" s="127">
        <v>1130.5</v>
      </c>
      <c r="F28" s="63">
        <f t="shared" si="0"/>
        <v>11451.04</v>
      </c>
      <c r="G28" s="53"/>
      <c r="H28" s="63">
        <v>8256.4320000000007</v>
      </c>
      <c r="I28" s="63">
        <v>2064.1080000000002</v>
      </c>
      <c r="J28" s="63">
        <v>13760.720000000001</v>
      </c>
      <c r="K28" s="259">
        <v>34902.201728</v>
      </c>
      <c r="L28" s="63">
        <f t="shared" si="1"/>
        <v>58983.461728000002</v>
      </c>
    </row>
    <row r="29" spans="1:12">
      <c r="A29" s="103" t="s">
        <v>3392</v>
      </c>
      <c r="B29" s="9" t="s">
        <v>799</v>
      </c>
      <c r="C29" s="63">
        <v>9690.57</v>
      </c>
      <c r="D29" s="63"/>
      <c r="E29" s="127">
        <v>1130.5</v>
      </c>
      <c r="F29" s="63">
        <f t="shared" si="0"/>
        <v>10821.07</v>
      </c>
      <c r="G29" s="53"/>
      <c r="H29" s="63">
        <v>7752.4560000000001</v>
      </c>
      <c r="I29" s="63">
        <v>1938.114</v>
      </c>
      <c r="J29" s="63">
        <v>12920.76</v>
      </c>
      <c r="K29" s="259">
        <v>33827.047765333336</v>
      </c>
      <c r="L29" s="63">
        <f t="shared" si="1"/>
        <v>56438.377765333338</v>
      </c>
    </row>
    <row r="30" spans="1:12">
      <c r="A30" s="103" t="s">
        <v>3393</v>
      </c>
      <c r="B30" s="9" t="s">
        <v>3394</v>
      </c>
      <c r="C30" s="63">
        <v>11105.71</v>
      </c>
      <c r="D30" s="63"/>
      <c r="E30" s="127">
        <v>1130.5</v>
      </c>
      <c r="F30" s="63">
        <f t="shared" si="0"/>
        <v>12236.21</v>
      </c>
      <c r="G30" s="53"/>
      <c r="H30" s="63">
        <v>8884.5679999999993</v>
      </c>
      <c r="I30" s="63">
        <v>2221.1419999999998</v>
      </c>
      <c r="J30" s="63">
        <v>14807.613333333331</v>
      </c>
      <c r="K30" s="259">
        <v>36242.233983999999</v>
      </c>
      <c r="L30" s="63">
        <f t="shared" si="1"/>
        <v>62155.557317333325</v>
      </c>
    </row>
    <row r="31" spans="1:12">
      <c r="A31" s="103" t="s">
        <v>3395</v>
      </c>
      <c r="B31" s="9" t="s">
        <v>3396</v>
      </c>
      <c r="C31" s="63">
        <v>9932.94</v>
      </c>
      <c r="D31" s="63"/>
      <c r="E31" s="127">
        <v>1130.5</v>
      </c>
      <c r="F31" s="63">
        <f t="shared" si="0"/>
        <v>11063.44</v>
      </c>
      <c r="G31" s="53"/>
      <c r="H31" s="63">
        <v>7946.3520000000008</v>
      </c>
      <c r="I31" s="63">
        <v>1986.5880000000002</v>
      </c>
      <c r="J31" s="63">
        <v>13243.92</v>
      </c>
      <c r="K31" s="259">
        <v>34240.703168</v>
      </c>
      <c r="L31" s="63">
        <f t="shared" si="1"/>
        <v>57417.563168000001</v>
      </c>
    </row>
    <row r="32" spans="1:12">
      <c r="A32" s="103" t="s">
        <v>3397</v>
      </c>
      <c r="B32" s="9" t="s">
        <v>3398</v>
      </c>
      <c r="C32" s="63">
        <v>11105.71</v>
      </c>
      <c r="D32" s="63"/>
      <c r="E32" s="127">
        <v>1130.5</v>
      </c>
      <c r="F32" s="63">
        <f t="shared" si="0"/>
        <v>12236.21</v>
      </c>
      <c r="G32" s="53"/>
      <c r="H32" s="63">
        <v>8884.5679999999993</v>
      </c>
      <c r="I32" s="63">
        <v>2221.1419999999998</v>
      </c>
      <c r="J32" s="63">
        <v>14807.613333333331</v>
      </c>
      <c r="K32" s="259">
        <v>36242.233983999999</v>
      </c>
      <c r="L32" s="63">
        <f t="shared" si="1"/>
        <v>62155.557317333325</v>
      </c>
    </row>
    <row r="33" spans="1:13">
      <c r="A33" s="103" t="s">
        <v>3399</v>
      </c>
      <c r="B33" s="9" t="s">
        <v>3400</v>
      </c>
      <c r="C33" s="63">
        <v>10710.54</v>
      </c>
      <c r="D33" s="63"/>
      <c r="E33" s="127">
        <v>1130.5</v>
      </c>
      <c r="F33" s="63">
        <f t="shared" si="0"/>
        <v>11841.04</v>
      </c>
      <c r="G33" s="53"/>
      <c r="H33" s="63">
        <v>8568.4320000000007</v>
      </c>
      <c r="I33" s="63">
        <v>2142.1080000000002</v>
      </c>
      <c r="J33" s="63">
        <v>14280.720000000001</v>
      </c>
      <c r="K33" s="259">
        <v>35567.806122666669</v>
      </c>
      <c r="L33" s="63">
        <f t="shared" si="1"/>
        <v>60559.066122666671</v>
      </c>
    </row>
    <row r="34" spans="1:13">
      <c r="A34" s="103" t="s">
        <v>3401</v>
      </c>
      <c r="B34" s="9" t="s">
        <v>3402</v>
      </c>
      <c r="C34" s="63">
        <v>9932.94</v>
      </c>
      <c r="D34" s="63"/>
      <c r="E34" s="127">
        <v>1130.5</v>
      </c>
      <c r="F34" s="63">
        <f t="shared" si="0"/>
        <v>11063.44</v>
      </c>
      <c r="G34" s="53"/>
      <c r="H34" s="63">
        <v>7946.3520000000008</v>
      </c>
      <c r="I34" s="63">
        <v>1986.5880000000002</v>
      </c>
      <c r="J34" s="63">
        <v>13243.92</v>
      </c>
      <c r="K34" s="259">
        <v>34240.703168</v>
      </c>
      <c r="L34" s="63">
        <f t="shared" si="1"/>
        <v>57417.563168000001</v>
      </c>
    </row>
    <row r="35" spans="1:13">
      <c r="A35" s="103" t="s">
        <v>3403</v>
      </c>
      <c r="B35" s="9" t="s">
        <v>3404</v>
      </c>
      <c r="C35" s="63">
        <v>11105.71</v>
      </c>
      <c r="D35" s="63"/>
      <c r="E35" s="127">
        <v>1130.5</v>
      </c>
      <c r="F35" s="63">
        <f t="shared" si="0"/>
        <v>12236.21</v>
      </c>
      <c r="G35" s="53"/>
      <c r="H35" s="63">
        <v>8884.5679999999993</v>
      </c>
      <c r="I35" s="63">
        <v>2221.1419999999998</v>
      </c>
      <c r="J35" s="63">
        <v>14807.613333333331</v>
      </c>
      <c r="K35" s="259">
        <v>36242.233983999999</v>
      </c>
      <c r="L35" s="63">
        <f t="shared" si="1"/>
        <v>62155.557317333325</v>
      </c>
    </row>
    <row r="36" spans="1:13">
      <c r="A36" s="103" t="s">
        <v>3405</v>
      </c>
      <c r="B36" s="9" t="s">
        <v>3406</v>
      </c>
      <c r="C36" s="63">
        <v>9932.94</v>
      </c>
      <c r="D36" s="63"/>
      <c r="E36" s="127">
        <v>1130.5</v>
      </c>
      <c r="F36" s="63">
        <f t="shared" si="0"/>
        <v>11063.44</v>
      </c>
      <c r="G36" s="53"/>
      <c r="H36" s="63">
        <v>7946.3520000000008</v>
      </c>
      <c r="I36" s="63">
        <v>1986.5880000000002</v>
      </c>
      <c r="J36" s="63">
        <v>13243.92</v>
      </c>
      <c r="K36" s="259">
        <v>34240.703168</v>
      </c>
      <c r="L36" s="63">
        <f t="shared" si="1"/>
        <v>57417.563168000001</v>
      </c>
    </row>
    <row r="37" spans="1:13">
      <c r="M37" s="34"/>
    </row>
    <row r="39" spans="1:13" ht="15.75">
      <c r="B39" s="3" t="s">
        <v>3407</v>
      </c>
      <c r="C39" s="42"/>
      <c r="D39" s="42"/>
      <c r="E39" s="42"/>
      <c r="F39" s="42"/>
      <c r="G39" s="42"/>
    </row>
    <row r="40" spans="1:13" s="44" customFormat="1">
      <c r="B40" s="43" t="s">
        <v>0</v>
      </c>
      <c r="C40" s="260" t="s">
        <v>14</v>
      </c>
      <c r="D40" s="260"/>
      <c r="E40" s="260"/>
      <c r="F40" s="260"/>
      <c r="G40" s="260"/>
      <c r="H40" s="34"/>
      <c r="I40" s="34"/>
      <c r="J40" s="34"/>
      <c r="K40" s="34"/>
      <c r="L40" s="34"/>
    </row>
    <row r="41" spans="1:13">
      <c r="B41" s="261">
        <v>2553</v>
      </c>
      <c r="C41" s="253" t="s">
        <v>3408</v>
      </c>
      <c r="D41" s="253"/>
      <c r="E41" s="253"/>
      <c r="F41" s="253"/>
      <c r="G41" s="253"/>
    </row>
    <row r="42" spans="1:13">
      <c r="B42" s="262">
        <v>2573</v>
      </c>
      <c r="C42" s="255" t="s">
        <v>3409</v>
      </c>
      <c r="D42" s="255"/>
      <c r="E42" s="255"/>
      <c r="F42" s="255"/>
      <c r="G42" s="255"/>
    </row>
    <row r="43" spans="1:13">
      <c r="B43" s="262"/>
      <c r="C43" s="255" t="s">
        <v>3410</v>
      </c>
      <c r="D43" s="255"/>
      <c r="E43" s="255"/>
      <c r="F43" s="255"/>
      <c r="G43" s="255"/>
    </row>
    <row r="44" spans="1:13">
      <c r="B44" s="262">
        <v>2680</v>
      </c>
      <c r="C44" s="255" t="s">
        <v>3411</v>
      </c>
      <c r="D44" s="255"/>
      <c r="E44" s="255"/>
      <c r="F44" s="255"/>
      <c r="G44" s="255"/>
    </row>
    <row r="45" spans="1:13">
      <c r="B45" s="262">
        <v>2600</v>
      </c>
      <c r="C45" s="255" t="s">
        <v>3412</v>
      </c>
      <c r="D45" s="255"/>
      <c r="E45" s="255"/>
      <c r="F45" s="255"/>
      <c r="G45" s="255"/>
    </row>
    <row r="46" spans="1:13">
      <c r="B46" s="262">
        <v>2830</v>
      </c>
      <c r="C46" s="255" t="s">
        <v>3413</v>
      </c>
      <c r="D46" s="255"/>
      <c r="E46" s="255"/>
      <c r="F46" s="255"/>
      <c r="G46" s="255"/>
    </row>
  </sheetData>
  <mergeCells count="20">
    <mergeCell ref="C42:G42"/>
    <mergeCell ref="C43:G43"/>
    <mergeCell ref="C44:G44"/>
    <mergeCell ref="C45:G45"/>
    <mergeCell ref="C46:G46"/>
    <mergeCell ref="A17:A18"/>
    <mergeCell ref="B17:B18"/>
    <mergeCell ref="C17:F17"/>
    <mergeCell ref="H17:L17"/>
    <mergeCell ref="C40:G40"/>
    <mergeCell ref="C41:G41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4928-31E6-471E-80FF-73FD49D3C84C}">
  <sheetPr>
    <pageSetUpPr fitToPage="1"/>
  </sheetPr>
  <dimension ref="A1:M38"/>
  <sheetViews>
    <sheetView showGridLines="0" zoomScaleNormal="100" workbookViewId="0">
      <selection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3.7109375" style="34" customWidth="1"/>
    <col min="8" max="12" width="11.42578125" style="34"/>
  </cols>
  <sheetData>
    <row r="1" spans="1:13" ht="15.75">
      <c r="A1" s="263" t="s">
        <v>3414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3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3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3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3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</row>
    <row r="6" spans="1:13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6.5" thickBot="1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3" ht="15.75" customHeight="1" thickBot="1">
      <c r="A8" s="264" t="s">
        <v>0</v>
      </c>
      <c r="B8" s="264" t="s">
        <v>3</v>
      </c>
      <c r="C8" s="265" t="s">
        <v>4</v>
      </c>
      <c r="D8" s="266"/>
      <c r="E8" s="266"/>
      <c r="F8" s="266"/>
      <c r="H8" s="265" t="s">
        <v>5</v>
      </c>
      <c r="I8" s="266"/>
      <c r="J8" s="266"/>
      <c r="K8" s="266"/>
      <c r="L8" s="266"/>
    </row>
    <row r="9" spans="1:13" ht="34.5" thickBot="1">
      <c r="A9" s="267"/>
      <c r="B9" s="267"/>
      <c r="C9" s="268" t="s">
        <v>6</v>
      </c>
      <c r="D9" s="268" t="s">
        <v>7</v>
      </c>
      <c r="E9" s="268" t="s">
        <v>8</v>
      </c>
      <c r="F9" s="268" t="s">
        <v>9</v>
      </c>
      <c r="H9" s="269" t="s">
        <v>10</v>
      </c>
      <c r="I9" s="270" t="s">
        <v>11</v>
      </c>
      <c r="J9" s="268" t="s">
        <v>12</v>
      </c>
      <c r="K9" s="270" t="s">
        <v>3415</v>
      </c>
      <c r="L9" s="268" t="s">
        <v>9</v>
      </c>
    </row>
    <row r="10" spans="1:13">
      <c r="A10" s="13" t="s">
        <v>3416</v>
      </c>
      <c r="B10" s="9" t="s">
        <v>39</v>
      </c>
      <c r="C10" s="38">
        <v>50094</v>
      </c>
      <c r="D10" s="38"/>
      <c r="E10" s="38"/>
      <c r="F10" s="38">
        <f t="shared" ref="F10:F14" si="0">SUM(C10:E10)</f>
        <v>50094</v>
      </c>
      <c r="G10" s="271"/>
      <c r="H10" s="10">
        <f t="shared" ref="H10:H14" si="1">C10/30*10</f>
        <v>16698</v>
      </c>
      <c r="I10" s="38">
        <f t="shared" ref="I10:I14" si="2">C10/30*5</f>
        <v>8349</v>
      </c>
      <c r="J10" s="38">
        <f t="shared" ref="J10:J13" si="3">(C10+D10)/30*40</f>
        <v>66792</v>
      </c>
      <c r="K10" s="38"/>
      <c r="L10" s="38">
        <f t="shared" ref="L10:L14" si="4">SUM(H10:K10)</f>
        <v>91839</v>
      </c>
    </row>
    <row r="11" spans="1:13">
      <c r="A11" s="13" t="s">
        <v>3417</v>
      </c>
      <c r="B11" s="9" t="s">
        <v>3418</v>
      </c>
      <c r="C11" s="38">
        <v>34371</v>
      </c>
      <c r="D11" s="38">
        <v>2889.9</v>
      </c>
      <c r="E11" s="38"/>
      <c r="F11" s="38">
        <f t="shared" si="0"/>
        <v>37260.9</v>
      </c>
      <c r="G11" s="271"/>
      <c r="H11" s="10">
        <f t="shared" si="1"/>
        <v>11457</v>
      </c>
      <c r="I11" s="38">
        <f t="shared" si="2"/>
        <v>5728.5</v>
      </c>
      <c r="J11" s="38">
        <f t="shared" si="3"/>
        <v>49681.2</v>
      </c>
      <c r="K11" s="38"/>
      <c r="L11" s="38">
        <f t="shared" si="4"/>
        <v>66866.7</v>
      </c>
    </row>
    <row r="12" spans="1:13">
      <c r="A12" s="13" t="s">
        <v>3419</v>
      </c>
      <c r="B12" s="9" t="s">
        <v>3420</v>
      </c>
      <c r="C12" s="38">
        <v>34371</v>
      </c>
      <c r="D12" s="38">
        <v>2889.9</v>
      </c>
      <c r="E12" s="38"/>
      <c r="F12" s="38">
        <f t="shared" si="0"/>
        <v>37260.9</v>
      </c>
      <c r="G12" s="271"/>
      <c r="H12" s="10">
        <f t="shared" si="1"/>
        <v>11457</v>
      </c>
      <c r="I12" s="38">
        <f t="shared" si="2"/>
        <v>5728.5</v>
      </c>
      <c r="J12" s="38">
        <f t="shared" si="3"/>
        <v>49681.2</v>
      </c>
      <c r="K12" s="38"/>
      <c r="L12" s="38">
        <f t="shared" si="4"/>
        <v>66866.7</v>
      </c>
    </row>
    <row r="13" spans="1:13">
      <c r="A13" s="13" t="s">
        <v>3421</v>
      </c>
      <c r="B13" s="9" t="s">
        <v>41</v>
      </c>
      <c r="C13" s="38">
        <v>28781</v>
      </c>
      <c r="D13" s="38"/>
      <c r="E13" s="38"/>
      <c r="F13" s="38">
        <f t="shared" si="0"/>
        <v>28781</v>
      </c>
      <c r="G13" s="271"/>
      <c r="H13" s="10">
        <f t="shared" si="1"/>
        <v>9593.6666666666661</v>
      </c>
      <c r="I13" s="38">
        <f t="shared" si="2"/>
        <v>4796.833333333333</v>
      </c>
      <c r="J13" s="38">
        <f t="shared" si="3"/>
        <v>38374.666666666664</v>
      </c>
      <c r="K13" s="38"/>
      <c r="L13" s="38">
        <f t="shared" si="4"/>
        <v>52765.166666666664</v>
      </c>
    </row>
    <row r="14" spans="1:13">
      <c r="A14" s="13" t="s">
        <v>3422</v>
      </c>
      <c r="B14" s="9" t="s">
        <v>26</v>
      </c>
      <c r="C14" s="38">
        <v>18367</v>
      </c>
      <c r="D14" s="38"/>
      <c r="E14" s="38">
        <v>975</v>
      </c>
      <c r="F14" s="38">
        <f t="shared" si="0"/>
        <v>19342</v>
      </c>
      <c r="G14" s="271"/>
      <c r="H14" s="10">
        <f t="shared" si="1"/>
        <v>6122.3333333333339</v>
      </c>
      <c r="I14" s="38">
        <f t="shared" si="2"/>
        <v>3061.166666666667</v>
      </c>
      <c r="J14" s="38">
        <f>(C14+D14)/30*50</f>
        <v>30611.666666666668</v>
      </c>
      <c r="K14" s="38"/>
      <c r="L14" s="38">
        <f t="shared" si="4"/>
        <v>39795.166666666672</v>
      </c>
    </row>
    <row r="15" spans="1:13" ht="15.75">
      <c r="A15" s="28"/>
      <c r="B15" s="18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3" ht="16.5" thickBot="1">
      <c r="A16" s="1" t="s">
        <v>43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 customHeight="1" thickBot="1">
      <c r="A17" s="264" t="s">
        <v>0</v>
      </c>
      <c r="B17" s="264" t="s">
        <v>3</v>
      </c>
      <c r="C17" s="272" t="s">
        <v>4</v>
      </c>
      <c r="D17" s="273"/>
      <c r="E17" s="273"/>
      <c r="F17" s="273"/>
      <c r="G17" s="39"/>
      <c r="H17" s="272" t="s">
        <v>5</v>
      </c>
      <c r="I17" s="273"/>
      <c r="J17" s="273"/>
      <c r="K17" s="273"/>
      <c r="L17" s="273"/>
    </row>
    <row r="18" spans="1:12" ht="34.5" thickBot="1">
      <c r="A18" s="267"/>
      <c r="B18" s="267"/>
      <c r="C18" s="274" t="s">
        <v>6</v>
      </c>
      <c r="D18" s="274" t="s">
        <v>7</v>
      </c>
      <c r="E18" s="274" t="s">
        <v>8</v>
      </c>
      <c r="F18" s="275" t="s">
        <v>9</v>
      </c>
      <c r="G18" s="39"/>
      <c r="H18" s="276" t="s">
        <v>10</v>
      </c>
      <c r="I18" s="277" t="s">
        <v>11</v>
      </c>
      <c r="J18" s="274" t="s">
        <v>12</v>
      </c>
      <c r="K18" s="277" t="s">
        <v>120</v>
      </c>
      <c r="L18" s="274" t="s">
        <v>9</v>
      </c>
    </row>
    <row r="19" spans="1:12">
      <c r="A19" s="13" t="s">
        <v>3423</v>
      </c>
      <c r="B19" s="9" t="s">
        <v>3424</v>
      </c>
      <c r="C19" s="38">
        <v>17841</v>
      </c>
      <c r="D19" s="38"/>
      <c r="E19" s="38">
        <v>975</v>
      </c>
      <c r="F19" s="38">
        <f t="shared" ref="F19:F38" si="5">SUM(C19:E19)</f>
        <v>18816</v>
      </c>
      <c r="G19" s="271"/>
      <c r="H19" s="10">
        <f t="shared" ref="H19:H33" si="6">C19/30*10</f>
        <v>5947</v>
      </c>
      <c r="I19" s="38">
        <f t="shared" ref="I19:I33" si="7">C19/30*5</f>
        <v>2973.5</v>
      </c>
      <c r="J19" s="38">
        <f>(C19+D19)/30*50</f>
        <v>29735.000000000004</v>
      </c>
      <c r="K19" s="38"/>
      <c r="L19" s="38">
        <f t="shared" ref="L19:L33" si="8">SUM(H19:K19)</f>
        <v>38655.5</v>
      </c>
    </row>
    <row r="20" spans="1:12">
      <c r="A20" s="13" t="s">
        <v>3425</v>
      </c>
      <c r="B20" s="9" t="s">
        <v>50</v>
      </c>
      <c r="C20" s="38">
        <v>17646</v>
      </c>
      <c r="D20" s="38"/>
      <c r="E20" s="38">
        <v>975</v>
      </c>
      <c r="F20" s="38">
        <f t="shared" si="5"/>
        <v>18621</v>
      </c>
      <c r="G20" s="271"/>
      <c r="H20" s="10">
        <f t="shared" si="6"/>
        <v>5882</v>
      </c>
      <c r="I20" s="38">
        <f t="shared" si="7"/>
        <v>2941</v>
      </c>
      <c r="J20" s="38">
        <f t="shared" ref="J20:J33" si="9">(C20+D20)/30*50</f>
        <v>29410.000000000004</v>
      </c>
      <c r="K20" s="38"/>
      <c r="L20" s="38">
        <f t="shared" si="8"/>
        <v>38233</v>
      </c>
    </row>
    <row r="21" spans="1:12">
      <c r="A21" s="13" t="s">
        <v>3426</v>
      </c>
      <c r="B21" s="9" t="s">
        <v>48</v>
      </c>
      <c r="C21" s="38">
        <v>11955</v>
      </c>
      <c r="D21" s="38"/>
      <c r="E21" s="38">
        <v>975</v>
      </c>
      <c r="F21" s="38">
        <f t="shared" si="5"/>
        <v>12930</v>
      </c>
      <c r="G21" s="271"/>
      <c r="H21" s="10">
        <f t="shared" si="6"/>
        <v>3985</v>
      </c>
      <c r="I21" s="38">
        <f t="shared" si="7"/>
        <v>1992.5</v>
      </c>
      <c r="J21" s="38">
        <f t="shared" si="9"/>
        <v>19925</v>
      </c>
      <c r="K21" s="38"/>
      <c r="L21" s="38">
        <f t="shared" si="8"/>
        <v>25902.5</v>
      </c>
    </row>
    <row r="22" spans="1:12">
      <c r="A22" s="13" t="s">
        <v>3427</v>
      </c>
      <c r="B22" s="9" t="s">
        <v>3428</v>
      </c>
      <c r="C22" s="38">
        <v>15610</v>
      </c>
      <c r="D22" s="38"/>
      <c r="E22" s="38">
        <v>975</v>
      </c>
      <c r="F22" s="38">
        <f t="shared" si="5"/>
        <v>16585</v>
      </c>
      <c r="G22" s="271"/>
      <c r="H22" s="10">
        <f t="shared" si="6"/>
        <v>5203.3333333333339</v>
      </c>
      <c r="I22" s="38">
        <f t="shared" si="7"/>
        <v>2601.666666666667</v>
      </c>
      <c r="J22" s="38">
        <f t="shared" si="9"/>
        <v>26016.666666666668</v>
      </c>
      <c r="K22" s="38"/>
      <c r="L22" s="38">
        <f t="shared" si="8"/>
        <v>33821.666666666672</v>
      </c>
    </row>
    <row r="23" spans="1:12">
      <c r="A23" s="13" t="s">
        <v>3429</v>
      </c>
      <c r="B23" s="9" t="s">
        <v>3430</v>
      </c>
      <c r="C23" s="38">
        <v>9965</v>
      </c>
      <c r="D23" s="38"/>
      <c r="E23" s="38">
        <v>975</v>
      </c>
      <c r="F23" s="38">
        <f t="shared" si="5"/>
        <v>10940</v>
      </c>
      <c r="G23" s="271"/>
      <c r="H23" s="10">
        <f t="shared" si="6"/>
        <v>3321.666666666667</v>
      </c>
      <c r="I23" s="38">
        <f t="shared" si="7"/>
        <v>1660.8333333333335</v>
      </c>
      <c r="J23" s="38">
        <f t="shared" si="9"/>
        <v>16608.333333333336</v>
      </c>
      <c r="K23" s="38"/>
      <c r="L23" s="38">
        <f t="shared" si="8"/>
        <v>21590.833333333336</v>
      </c>
    </row>
    <row r="24" spans="1:12">
      <c r="A24" s="13" t="s">
        <v>3431</v>
      </c>
      <c r="B24" s="9" t="s">
        <v>3432</v>
      </c>
      <c r="C24" s="38">
        <v>8160</v>
      </c>
      <c r="D24" s="38"/>
      <c r="E24" s="38">
        <v>975</v>
      </c>
      <c r="F24" s="38">
        <f t="shared" si="5"/>
        <v>9135</v>
      </c>
      <c r="G24" s="271"/>
      <c r="H24" s="10">
        <f t="shared" si="6"/>
        <v>2720</v>
      </c>
      <c r="I24" s="38">
        <f t="shared" si="7"/>
        <v>1360</v>
      </c>
      <c r="J24" s="38">
        <f t="shared" si="9"/>
        <v>13600</v>
      </c>
      <c r="K24" s="38"/>
      <c r="L24" s="38">
        <f t="shared" si="8"/>
        <v>17680</v>
      </c>
    </row>
    <row r="25" spans="1:12">
      <c r="A25" s="13" t="s">
        <v>3433</v>
      </c>
      <c r="B25" s="9" t="s">
        <v>3434</v>
      </c>
      <c r="C25" s="38">
        <v>7091</v>
      </c>
      <c r="D25" s="38"/>
      <c r="E25" s="38">
        <v>975</v>
      </c>
      <c r="F25" s="38">
        <f t="shared" si="5"/>
        <v>8066</v>
      </c>
      <c r="G25" s="271"/>
      <c r="H25" s="10">
        <f t="shared" si="6"/>
        <v>2363.666666666667</v>
      </c>
      <c r="I25" s="38">
        <f t="shared" si="7"/>
        <v>1181.8333333333335</v>
      </c>
      <c r="J25" s="38">
        <f t="shared" si="9"/>
        <v>11818.333333333334</v>
      </c>
      <c r="K25" s="38"/>
      <c r="L25" s="38">
        <f t="shared" si="8"/>
        <v>15363.833333333334</v>
      </c>
    </row>
    <row r="26" spans="1:12">
      <c r="A26" s="13" t="s">
        <v>3435</v>
      </c>
      <c r="B26" s="9" t="s">
        <v>3436</v>
      </c>
      <c r="C26" s="38">
        <v>12433</v>
      </c>
      <c r="D26" s="38"/>
      <c r="E26" s="38">
        <v>975</v>
      </c>
      <c r="F26" s="38">
        <f t="shared" si="5"/>
        <v>13408</v>
      </c>
      <c r="G26" s="271"/>
      <c r="H26" s="10">
        <f t="shared" si="6"/>
        <v>4144.333333333333</v>
      </c>
      <c r="I26" s="38">
        <f t="shared" si="7"/>
        <v>2072.1666666666665</v>
      </c>
      <c r="J26" s="38">
        <f t="shared" si="9"/>
        <v>20721.666666666668</v>
      </c>
      <c r="K26" s="38"/>
      <c r="L26" s="38">
        <f t="shared" si="8"/>
        <v>26938.166666666668</v>
      </c>
    </row>
    <row r="27" spans="1:12">
      <c r="A27" s="13" t="s">
        <v>3429</v>
      </c>
      <c r="B27" s="9" t="s">
        <v>3437</v>
      </c>
      <c r="C27" s="38">
        <v>9054</v>
      </c>
      <c r="D27" s="38"/>
      <c r="E27" s="38">
        <v>975</v>
      </c>
      <c r="F27" s="38">
        <f t="shared" si="5"/>
        <v>10029</v>
      </c>
      <c r="G27" s="271"/>
      <c r="H27" s="10">
        <f t="shared" si="6"/>
        <v>3018</v>
      </c>
      <c r="I27" s="38">
        <f t="shared" si="7"/>
        <v>1509</v>
      </c>
      <c r="J27" s="38">
        <f t="shared" si="9"/>
        <v>15090</v>
      </c>
      <c r="K27" s="38"/>
      <c r="L27" s="38">
        <f t="shared" si="8"/>
        <v>19617</v>
      </c>
    </row>
    <row r="28" spans="1:12">
      <c r="A28" s="13" t="s">
        <v>3438</v>
      </c>
      <c r="B28" s="9" t="s">
        <v>3073</v>
      </c>
      <c r="C28" s="38">
        <v>8220</v>
      </c>
      <c r="D28" s="38">
        <v>659</v>
      </c>
      <c r="E28" s="38">
        <v>975</v>
      </c>
      <c r="F28" s="38">
        <f t="shared" si="5"/>
        <v>9854</v>
      </c>
      <c r="G28" s="271"/>
      <c r="H28" s="10">
        <f t="shared" si="6"/>
        <v>2740</v>
      </c>
      <c r="I28" s="38">
        <f t="shared" si="7"/>
        <v>1370</v>
      </c>
      <c r="J28" s="38">
        <f t="shared" si="9"/>
        <v>14798.333333333332</v>
      </c>
      <c r="K28" s="38"/>
      <c r="L28" s="38">
        <f t="shared" si="8"/>
        <v>18908.333333333332</v>
      </c>
    </row>
    <row r="29" spans="1:12">
      <c r="A29" s="13" t="s">
        <v>3439</v>
      </c>
      <c r="B29" s="9" t="s">
        <v>3440</v>
      </c>
      <c r="C29" s="38">
        <v>8057</v>
      </c>
      <c r="D29" s="38">
        <v>3443.7</v>
      </c>
      <c r="E29" s="38">
        <v>975</v>
      </c>
      <c r="F29" s="38">
        <f t="shared" si="5"/>
        <v>12475.7</v>
      </c>
      <c r="G29" s="271"/>
      <c r="H29" s="10">
        <f t="shared" si="6"/>
        <v>2685.6666666666665</v>
      </c>
      <c r="I29" s="38">
        <f t="shared" si="7"/>
        <v>1342.8333333333333</v>
      </c>
      <c r="J29" s="38">
        <f t="shared" si="9"/>
        <v>19167.833333333336</v>
      </c>
      <c r="K29" s="38"/>
      <c r="L29" s="38">
        <f t="shared" si="8"/>
        <v>23196.333333333336</v>
      </c>
    </row>
    <row r="30" spans="1:12">
      <c r="A30" s="13" t="s">
        <v>3441</v>
      </c>
      <c r="B30" s="9" t="s">
        <v>326</v>
      </c>
      <c r="C30" s="38">
        <v>8518</v>
      </c>
      <c r="D30" s="38"/>
      <c r="E30" s="38">
        <v>975</v>
      </c>
      <c r="F30" s="38">
        <f t="shared" si="5"/>
        <v>9493</v>
      </c>
      <c r="G30" s="271"/>
      <c r="H30" s="10">
        <f t="shared" si="6"/>
        <v>2839.3333333333335</v>
      </c>
      <c r="I30" s="38">
        <f t="shared" si="7"/>
        <v>1419.6666666666667</v>
      </c>
      <c r="J30" s="38">
        <f t="shared" si="9"/>
        <v>14196.666666666666</v>
      </c>
      <c r="K30" s="38"/>
      <c r="L30" s="38">
        <f t="shared" si="8"/>
        <v>18455.666666666664</v>
      </c>
    </row>
    <row r="31" spans="1:12">
      <c r="A31" s="13" t="s">
        <v>3442</v>
      </c>
      <c r="B31" s="9" t="s">
        <v>1096</v>
      </c>
      <c r="C31" s="38">
        <v>6514</v>
      </c>
      <c r="D31" s="38"/>
      <c r="E31" s="38">
        <v>975</v>
      </c>
      <c r="F31" s="38">
        <f t="shared" si="5"/>
        <v>7489</v>
      </c>
      <c r="G31" s="271"/>
      <c r="H31" s="10">
        <f t="shared" si="6"/>
        <v>2171.333333333333</v>
      </c>
      <c r="I31" s="38">
        <f t="shared" si="7"/>
        <v>1085.6666666666665</v>
      </c>
      <c r="J31" s="38">
        <f t="shared" si="9"/>
        <v>10856.666666666666</v>
      </c>
      <c r="K31" s="38"/>
      <c r="L31" s="38">
        <f t="shared" si="8"/>
        <v>14113.666666666666</v>
      </c>
    </row>
    <row r="32" spans="1:12">
      <c r="A32" s="13" t="s">
        <v>3443</v>
      </c>
      <c r="B32" s="9" t="s">
        <v>266</v>
      </c>
      <c r="C32" s="38">
        <v>6933</v>
      </c>
      <c r="D32" s="38"/>
      <c r="E32" s="38">
        <v>975</v>
      </c>
      <c r="F32" s="38">
        <f t="shared" si="5"/>
        <v>7908</v>
      </c>
      <c r="G32" s="271"/>
      <c r="H32" s="10">
        <f t="shared" si="6"/>
        <v>2311</v>
      </c>
      <c r="I32" s="38">
        <f t="shared" si="7"/>
        <v>1155.5</v>
      </c>
      <c r="J32" s="38">
        <f t="shared" si="9"/>
        <v>11555</v>
      </c>
      <c r="K32" s="38"/>
      <c r="L32" s="38">
        <f t="shared" si="8"/>
        <v>15021.5</v>
      </c>
    </row>
    <row r="33" spans="1:12">
      <c r="A33" s="13" t="s">
        <v>3444</v>
      </c>
      <c r="B33" s="9" t="s">
        <v>3445</v>
      </c>
      <c r="C33" s="38">
        <v>9463</v>
      </c>
      <c r="D33" s="38"/>
      <c r="E33" s="38">
        <v>975</v>
      </c>
      <c r="F33" s="38">
        <f t="shared" si="5"/>
        <v>10438</v>
      </c>
      <c r="G33" s="271"/>
      <c r="H33" s="10">
        <f t="shared" si="6"/>
        <v>3154.3333333333335</v>
      </c>
      <c r="I33" s="38">
        <f t="shared" si="7"/>
        <v>1577.1666666666667</v>
      </c>
      <c r="J33" s="38">
        <f t="shared" si="9"/>
        <v>15771.666666666666</v>
      </c>
      <c r="K33" s="38"/>
      <c r="L33" s="38">
        <f t="shared" si="8"/>
        <v>20503.166666666664</v>
      </c>
    </row>
    <row r="34" spans="1:12">
      <c r="A34" s="13" t="s">
        <v>3446</v>
      </c>
      <c r="B34" s="9" t="s">
        <v>3447</v>
      </c>
      <c r="C34" s="38">
        <v>100</v>
      </c>
      <c r="D34" s="38"/>
      <c r="E34" s="38"/>
      <c r="F34" s="38">
        <f t="shared" si="5"/>
        <v>100</v>
      </c>
      <c r="G34" s="271"/>
      <c r="H34" s="10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>
      <c r="A35" s="13" t="s">
        <v>3448</v>
      </c>
      <c r="B35" s="9" t="s">
        <v>3449</v>
      </c>
      <c r="C35" s="38">
        <v>150</v>
      </c>
      <c r="D35" s="38"/>
      <c r="E35" s="38"/>
      <c r="F35" s="38">
        <f t="shared" si="5"/>
        <v>150</v>
      </c>
      <c r="G35" s="271"/>
      <c r="H35" s="10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>
      <c r="A36" s="13" t="s">
        <v>3450</v>
      </c>
      <c r="B36" s="9" t="s">
        <v>3451</v>
      </c>
      <c r="C36" s="38">
        <v>200</v>
      </c>
      <c r="D36" s="38"/>
      <c r="E36" s="38"/>
      <c r="F36" s="38">
        <f t="shared" si="5"/>
        <v>200</v>
      </c>
      <c r="G36" s="271"/>
      <c r="H36" s="10">
        <v>0</v>
      </c>
      <c r="I36" s="38">
        <v>0</v>
      </c>
      <c r="J36" s="38">
        <v>0</v>
      </c>
      <c r="K36" s="38">
        <v>0</v>
      </c>
      <c r="L36" s="38">
        <v>0</v>
      </c>
    </row>
    <row r="37" spans="1:12">
      <c r="A37" s="13" t="s">
        <v>3452</v>
      </c>
      <c r="B37" s="9" t="s">
        <v>3453</v>
      </c>
      <c r="C37" s="38">
        <v>250</v>
      </c>
      <c r="D37" s="38"/>
      <c r="E37" s="38"/>
      <c r="F37" s="38">
        <f t="shared" si="5"/>
        <v>250</v>
      </c>
      <c r="G37" s="271"/>
      <c r="H37" s="10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>
      <c r="A38" s="13" t="s">
        <v>3454</v>
      </c>
      <c r="B38" s="9" t="s">
        <v>3455</v>
      </c>
      <c r="C38" s="38">
        <v>133</v>
      </c>
      <c r="D38" s="38"/>
      <c r="E38" s="38"/>
      <c r="F38" s="38">
        <f t="shared" si="5"/>
        <v>133</v>
      </c>
      <c r="G38" s="271"/>
      <c r="H38" s="10">
        <v>0</v>
      </c>
      <c r="I38" s="38">
        <v>0</v>
      </c>
      <c r="J38" s="38">
        <v>0</v>
      </c>
      <c r="K38" s="38">
        <v>0</v>
      </c>
      <c r="L38" s="38">
        <v>0</v>
      </c>
    </row>
  </sheetData>
  <mergeCells count="13">
    <mergeCell ref="A17:A18"/>
    <mergeCell ref="B17:B18"/>
    <mergeCell ref="C17:F17"/>
    <mergeCell ref="H17:L17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3"/>
  <sheetViews>
    <sheetView showGridLines="0" zoomScaleNormal="100" workbookViewId="0">
      <pane ySplit="5" topLeftCell="A6" activePane="bottomLeft" state="frozen"/>
      <selection pane="bottomLeft" activeCell="A65" sqref="A65:L66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72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2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2" s="23" customFormat="1">
      <c r="A10" s="153" t="s">
        <v>73</v>
      </c>
      <c r="B10" s="153" t="s">
        <v>39</v>
      </c>
      <c r="C10" s="154">
        <v>64842</v>
      </c>
      <c r="D10" s="154">
        <v>0</v>
      </c>
      <c r="E10" s="154">
        <v>0</v>
      </c>
      <c r="F10" s="154">
        <f>C10+D10</f>
        <v>64842</v>
      </c>
      <c r="G10" s="47"/>
      <c r="H10" s="154">
        <f>C10/30*10</f>
        <v>21614</v>
      </c>
      <c r="I10" s="154">
        <f>C10/30*5</f>
        <v>10807</v>
      </c>
      <c r="J10" s="154">
        <f>C10/30*40</f>
        <v>86456</v>
      </c>
      <c r="K10" s="154"/>
      <c r="L10" s="154">
        <f>H10+I10+J10</f>
        <v>118877</v>
      </c>
    </row>
    <row r="11" spans="1:12" s="23" customFormat="1">
      <c r="A11" s="45" t="s">
        <v>74</v>
      </c>
      <c r="B11" s="45" t="s">
        <v>75</v>
      </c>
      <c r="C11" s="46">
        <v>39508</v>
      </c>
      <c r="D11" s="46">
        <v>0</v>
      </c>
      <c r="E11" s="46">
        <v>0</v>
      </c>
      <c r="F11" s="46">
        <f t="shared" ref="F11:F13" si="0">C11+D11</f>
        <v>39508</v>
      </c>
      <c r="G11" s="47"/>
      <c r="H11" s="46">
        <f t="shared" ref="H11:H62" si="1">C11/30*10</f>
        <v>13169.333333333334</v>
      </c>
      <c r="I11" s="46">
        <f t="shared" ref="I11:I62" si="2">C11/30*5</f>
        <v>6584.666666666667</v>
      </c>
      <c r="J11" s="46">
        <f t="shared" ref="J11:J13" si="3">C11/30*40</f>
        <v>52677.333333333336</v>
      </c>
      <c r="K11" s="46"/>
      <c r="L11" s="46">
        <f t="shared" ref="L11:L62" si="4">H11+I11+J11</f>
        <v>72431.333333333343</v>
      </c>
    </row>
    <row r="12" spans="1:12" s="23" customFormat="1">
      <c r="A12" s="45" t="s">
        <v>76</v>
      </c>
      <c r="B12" s="45" t="s">
        <v>26</v>
      </c>
      <c r="C12" s="46">
        <v>17260</v>
      </c>
      <c r="D12" s="46">
        <v>0</v>
      </c>
      <c r="E12" s="46">
        <v>975</v>
      </c>
      <c r="F12" s="46">
        <f t="shared" si="0"/>
        <v>17260</v>
      </c>
      <c r="G12" s="47"/>
      <c r="H12" s="46">
        <f>C12/30*10</f>
        <v>5753.3333333333339</v>
      </c>
      <c r="I12" s="46">
        <f t="shared" si="2"/>
        <v>2876.666666666667</v>
      </c>
      <c r="J12" s="46">
        <f>C12/30*50</f>
        <v>28766.666666666668</v>
      </c>
      <c r="K12" s="46"/>
      <c r="L12" s="46">
        <f t="shared" si="4"/>
        <v>37396.666666666672</v>
      </c>
    </row>
    <row r="13" spans="1:12">
      <c r="A13" s="9" t="s">
        <v>77</v>
      </c>
      <c r="B13" s="9" t="s">
        <v>26</v>
      </c>
      <c r="C13" s="46">
        <v>32868</v>
      </c>
      <c r="D13" s="46">
        <v>0</v>
      </c>
      <c r="E13" s="46">
        <v>0</v>
      </c>
      <c r="F13" s="46">
        <f t="shared" si="0"/>
        <v>32868</v>
      </c>
      <c r="G13" s="48"/>
      <c r="H13" s="46">
        <f t="shared" si="1"/>
        <v>10956</v>
      </c>
      <c r="I13" s="46">
        <f t="shared" si="2"/>
        <v>5478</v>
      </c>
      <c r="J13" s="46">
        <f t="shared" si="3"/>
        <v>43824</v>
      </c>
      <c r="K13" s="46"/>
      <c r="L13" s="46">
        <f t="shared" si="4"/>
        <v>60258</v>
      </c>
    </row>
    <row r="14" spans="1:12" ht="15.75" hidden="1" thickBot="1">
      <c r="A14" s="49"/>
      <c r="B14" s="50"/>
      <c r="C14" s="51"/>
      <c r="D14" s="52"/>
      <c r="E14" s="52"/>
      <c r="F14" s="51"/>
      <c r="G14" s="53"/>
      <c r="H14" s="54">
        <f t="shared" si="1"/>
        <v>0</v>
      </c>
      <c r="I14" s="54">
        <f t="shared" si="2"/>
        <v>0</v>
      </c>
      <c r="J14" s="51"/>
      <c r="K14" s="55"/>
      <c r="L14" s="54">
        <f t="shared" si="4"/>
        <v>0</v>
      </c>
    </row>
    <row r="15" spans="1:12" ht="15.75" hidden="1" thickBot="1">
      <c r="A15" s="49"/>
      <c r="B15" s="50"/>
      <c r="C15" s="51"/>
      <c r="D15" s="52"/>
      <c r="E15" s="52"/>
      <c r="F15" s="51"/>
      <c r="G15" s="53"/>
      <c r="H15" s="56">
        <f t="shared" si="1"/>
        <v>0</v>
      </c>
      <c r="I15" s="56">
        <f t="shared" si="2"/>
        <v>0</v>
      </c>
      <c r="J15" s="51"/>
      <c r="K15" s="55"/>
      <c r="L15" s="56">
        <f t="shared" si="4"/>
        <v>0</v>
      </c>
    </row>
    <row r="16" spans="1:12" ht="15.75" hidden="1" thickBot="1">
      <c r="A16" s="49"/>
      <c r="B16" s="50"/>
      <c r="C16" s="51"/>
      <c r="D16" s="52"/>
      <c r="E16" s="52"/>
      <c r="F16" s="51"/>
      <c r="G16" s="53"/>
      <c r="H16" s="56">
        <f t="shared" si="1"/>
        <v>0</v>
      </c>
      <c r="I16" s="56">
        <f t="shared" si="2"/>
        <v>0</v>
      </c>
      <c r="J16" s="51"/>
      <c r="K16" s="55"/>
      <c r="L16" s="56">
        <f t="shared" si="4"/>
        <v>0</v>
      </c>
    </row>
    <row r="17" spans="1:12" ht="15.75" hidden="1" thickBot="1">
      <c r="A17" s="49"/>
      <c r="B17" s="50"/>
      <c r="C17" s="51"/>
      <c r="D17" s="52"/>
      <c r="E17" s="52"/>
      <c r="F17" s="51"/>
      <c r="G17" s="53"/>
      <c r="H17" s="56">
        <f t="shared" si="1"/>
        <v>0</v>
      </c>
      <c r="I17" s="56">
        <f t="shared" si="2"/>
        <v>0</v>
      </c>
      <c r="J17" s="51"/>
      <c r="K17" s="55"/>
      <c r="L17" s="56">
        <f t="shared" si="4"/>
        <v>0</v>
      </c>
    </row>
    <row r="18" spans="1:12" ht="15.75" hidden="1" thickBot="1">
      <c r="A18" s="49"/>
      <c r="B18" s="50"/>
      <c r="C18" s="51"/>
      <c r="D18" s="52"/>
      <c r="E18" s="52"/>
      <c r="F18" s="51"/>
      <c r="G18" s="53"/>
      <c r="H18" s="56">
        <f t="shared" si="1"/>
        <v>0</v>
      </c>
      <c r="I18" s="56">
        <f t="shared" si="2"/>
        <v>0</v>
      </c>
      <c r="J18" s="51"/>
      <c r="K18" s="55"/>
      <c r="L18" s="56">
        <f t="shared" si="4"/>
        <v>0</v>
      </c>
    </row>
    <row r="19" spans="1:12" ht="15.75" hidden="1" thickBot="1">
      <c r="A19" s="49"/>
      <c r="B19" s="50"/>
      <c r="C19" s="51"/>
      <c r="D19" s="52"/>
      <c r="E19" s="52"/>
      <c r="F19" s="51"/>
      <c r="G19" s="53"/>
      <c r="H19" s="56">
        <f t="shared" si="1"/>
        <v>0</v>
      </c>
      <c r="I19" s="56">
        <f t="shared" si="2"/>
        <v>0</v>
      </c>
      <c r="J19" s="51"/>
      <c r="K19" s="55"/>
      <c r="L19" s="56">
        <f t="shared" si="4"/>
        <v>0</v>
      </c>
    </row>
    <row r="20" spans="1:12" ht="15.75" hidden="1" thickBot="1">
      <c r="A20" s="49"/>
      <c r="B20" s="50"/>
      <c r="C20" s="51"/>
      <c r="D20" s="52"/>
      <c r="E20" s="52"/>
      <c r="F20" s="51"/>
      <c r="G20" s="53"/>
      <c r="H20" s="56">
        <f t="shared" si="1"/>
        <v>0</v>
      </c>
      <c r="I20" s="56">
        <f t="shared" si="2"/>
        <v>0</v>
      </c>
      <c r="J20" s="51"/>
      <c r="K20" s="55"/>
      <c r="L20" s="56">
        <f t="shared" si="4"/>
        <v>0</v>
      </c>
    </row>
    <row r="21" spans="1:12" ht="15.75" hidden="1" thickBot="1">
      <c r="A21" s="49"/>
      <c r="B21" s="50"/>
      <c r="C21" s="51"/>
      <c r="D21" s="52"/>
      <c r="E21" s="52"/>
      <c r="F21" s="51"/>
      <c r="G21" s="53"/>
      <c r="H21" s="56">
        <f t="shared" si="1"/>
        <v>0</v>
      </c>
      <c r="I21" s="56">
        <f t="shared" si="2"/>
        <v>0</v>
      </c>
      <c r="J21" s="51"/>
      <c r="K21" s="55"/>
      <c r="L21" s="56">
        <f t="shared" si="4"/>
        <v>0</v>
      </c>
    </row>
    <row r="22" spans="1:12" ht="15.75" hidden="1" thickBot="1">
      <c r="A22" s="49"/>
      <c r="B22" s="50"/>
      <c r="C22" s="51"/>
      <c r="D22" s="52"/>
      <c r="E22" s="52"/>
      <c r="F22" s="51"/>
      <c r="G22" s="53"/>
      <c r="H22" s="56">
        <f t="shared" si="1"/>
        <v>0</v>
      </c>
      <c r="I22" s="56">
        <f t="shared" si="2"/>
        <v>0</v>
      </c>
      <c r="J22" s="51"/>
      <c r="K22" s="55"/>
      <c r="L22" s="56">
        <f t="shared" si="4"/>
        <v>0</v>
      </c>
    </row>
    <row r="23" spans="1:12" ht="15.75" hidden="1" thickBot="1">
      <c r="A23" s="49"/>
      <c r="B23" s="50"/>
      <c r="C23" s="51"/>
      <c r="D23" s="52"/>
      <c r="E23" s="52"/>
      <c r="F23" s="51"/>
      <c r="G23" s="53"/>
      <c r="H23" s="56">
        <f t="shared" si="1"/>
        <v>0</v>
      </c>
      <c r="I23" s="56">
        <f t="shared" si="2"/>
        <v>0</v>
      </c>
      <c r="J23" s="51"/>
      <c r="K23" s="55"/>
      <c r="L23" s="56">
        <f t="shared" si="4"/>
        <v>0</v>
      </c>
    </row>
    <row r="24" spans="1:12" ht="15.75" hidden="1" thickBot="1">
      <c r="A24" s="49"/>
      <c r="B24" s="50"/>
      <c r="C24" s="51"/>
      <c r="D24" s="52"/>
      <c r="E24" s="52"/>
      <c r="F24" s="51"/>
      <c r="G24" s="53"/>
      <c r="H24" s="56">
        <f t="shared" si="1"/>
        <v>0</v>
      </c>
      <c r="I24" s="56">
        <f t="shared" si="2"/>
        <v>0</v>
      </c>
      <c r="J24" s="51"/>
      <c r="K24" s="55"/>
      <c r="L24" s="56">
        <f t="shared" si="4"/>
        <v>0</v>
      </c>
    </row>
    <row r="25" spans="1:12" ht="15.75" hidden="1" thickBot="1">
      <c r="A25" s="49"/>
      <c r="B25" s="50"/>
      <c r="C25" s="51"/>
      <c r="D25" s="52"/>
      <c r="E25" s="52"/>
      <c r="F25" s="51"/>
      <c r="G25" s="53"/>
      <c r="H25" s="56">
        <f t="shared" si="1"/>
        <v>0</v>
      </c>
      <c r="I25" s="56">
        <f t="shared" si="2"/>
        <v>0</v>
      </c>
      <c r="J25" s="51"/>
      <c r="K25" s="55"/>
      <c r="L25" s="56">
        <f t="shared" si="4"/>
        <v>0</v>
      </c>
    </row>
    <row r="26" spans="1:12" ht="15.75" hidden="1" thickBot="1">
      <c r="A26" s="49"/>
      <c r="B26" s="50"/>
      <c r="C26" s="51"/>
      <c r="D26" s="52"/>
      <c r="E26" s="52"/>
      <c r="F26" s="51"/>
      <c r="G26" s="53"/>
      <c r="H26" s="56">
        <f t="shared" si="1"/>
        <v>0</v>
      </c>
      <c r="I26" s="56">
        <f t="shared" si="2"/>
        <v>0</v>
      </c>
      <c r="J26" s="51"/>
      <c r="K26" s="55"/>
      <c r="L26" s="56">
        <f t="shared" si="4"/>
        <v>0</v>
      </c>
    </row>
    <row r="27" spans="1:12" ht="15.75" hidden="1" thickBot="1">
      <c r="A27" s="49"/>
      <c r="B27" s="50"/>
      <c r="C27" s="51"/>
      <c r="D27" s="52"/>
      <c r="E27" s="52"/>
      <c r="F27" s="51"/>
      <c r="G27" s="53"/>
      <c r="H27" s="56">
        <f t="shared" si="1"/>
        <v>0</v>
      </c>
      <c r="I27" s="56">
        <f t="shared" si="2"/>
        <v>0</v>
      </c>
      <c r="J27" s="51"/>
      <c r="K27" s="55"/>
      <c r="L27" s="56">
        <f t="shared" si="4"/>
        <v>0</v>
      </c>
    </row>
    <row r="28" spans="1:12" ht="15.75" hidden="1" thickBot="1">
      <c r="A28" s="49"/>
      <c r="B28" s="50"/>
      <c r="C28" s="51"/>
      <c r="D28" s="52"/>
      <c r="E28" s="52"/>
      <c r="F28" s="51"/>
      <c r="G28" s="53"/>
      <c r="H28" s="56">
        <f t="shared" si="1"/>
        <v>0</v>
      </c>
      <c r="I28" s="56">
        <f t="shared" si="2"/>
        <v>0</v>
      </c>
      <c r="J28" s="51"/>
      <c r="K28" s="55"/>
      <c r="L28" s="56">
        <f t="shared" si="4"/>
        <v>0</v>
      </c>
    </row>
    <row r="29" spans="1:12" ht="15.75" hidden="1" thickBot="1">
      <c r="A29" s="49"/>
      <c r="B29" s="50"/>
      <c r="C29" s="51"/>
      <c r="D29" s="52"/>
      <c r="E29" s="52"/>
      <c r="F29" s="51"/>
      <c r="G29" s="53"/>
      <c r="H29" s="56">
        <f t="shared" si="1"/>
        <v>0</v>
      </c>
      <c r="I29" s="56">
        <f t="shared" si="2"/>
        <v>0</v>
      </c>
      <c r="J29" s="51"/>
      <c r="K29" s="55"/>
      <c r="L29" s="56">
        <f t="shared" si="4"/>
        <v>0</v>
      </c>
    </row>
    <row r="30" spans="1:12" ht="15.75" hidden="1" thickBot="1">
      <c r="A30" s="49"/>
      <c r="B30" s="50"/>
      <c r="C30" s="51"/>
      <c r="D30" s="52"/>
      <c r="E30" s="52"/>
      <c r="F30" s="51"/>
      <c r="G30" s="53"/>
      <c r="H30" s="56">
        <f t="shared" si="1"/>
        <v>0</v>
      </c>
      <c r="I30" s="56">
        <f t="shared" si="2"/>
        <v>0</v>
      </c>
      <c r="J30" s="51"/>
      <c r="K30" s="55"/>
      <c r="L30" s="56">
        <f t="shared" si="4"/>
        <v>0</v>
      </c>
    </row>
    <row r="31" spans="1:12" ht="15.75" hidden="1" thickBot="1">
      <c r="A31" s="49"/>
      <c r="B31" s="50"/>
      <c r="C31" s="51"/>
      <c r="D31" s="52"/>
      <c r="E31" s="52"/>
      <c r="F31" s="51"/>
      <c r="G31" s="53"/>
      <c r="H31" s="56">
        <f t="shared" si="1"/>
        <v>0</v>
      </c>
      <c r="I31" s="56">
        <f t="shared" si="2"/>
        <v>0</v>
      </c>
      <c r="J31" s="51"/>
      <c r="K31" s="55"/>
      <c r="L31" s="56">
        <f t="shared" si="4"/>
        <v>0</v>
      </c>
    </row>
    <row r="32" spans="1:12" ht="15.75" hidden="1" thickBot="1">
      <c r="A32" s="49"/>
      <c r="B32" s="50"/>
      <c r="C32" s="51"/>
      <c r="D32" s="52"/>
      <c r="E32" s="52"/>
      <c r="F32" s="51"/>
      <c r="G32" s="53"/>
      <c r="H32" s="56">
        <f t="shared" si="1"/>
        <v>0</v>
      </c>
      <c r="I32" s="56">
        <f t="shared" si="2"/>
        <v>0</v>
      </c>
      <c r="J32" s="51"/>
      <c r="K32" s="55"/>
      <c r="L32" s="56">
        <f t="shared" si="4"/>
        <v>0</v>
      </c>
    </row>
    <row r="33" spans="1:12" ht="15.75" hidden="1" thickBot="1">
      <c r="A33" s="49"/>
      <c r="B33" s="50"/>
      <c r="C33" s="51"/>
      <c r="D33" s="52"/>
      <c r="E33" s="52"/>
      <c r="F33" s="51"/>
      <c r="G33" s="53"/>
      <c r="H33" s="56">
        <f t="shared" si="1"/>
        <v>0</v>
      </c>
      <c r="I33" s="56">
        <f t="shared" si="2"/>
        <v>0</v>
      </c>
      <c r="J33" s="51"/>
      <c r="K33" s="55"/>
      <c r="L33" s="56">
        <f t="shared" si="4"/>
        <v>0</v>
      </c>
    </row>
    <row r="34" spans="1:12" ht="15.75" hidden="1" thickBot="1">
      <c r="A34" s="49"/>
      <c r="B34" s="50"/>
      <c r="C34" s="51"/>
      <c r="D34" s="52"/>
      <c r="E34" s="52"/>
      <c r="F34" s="51"/>
      <c r="G34" s="53"/>
      <c r="H34" s="56">
        <f t="shared" si="1"/>
        <v>0</v>
      </c>
      <c r="I34" s="56">
        <f t="shared" si="2"/>
        <v>0</v>
      </c>
      <c r="J34" s="51"/>
      <c r="K34" s="55"/>
      <c r="L34" s="56">
        <f t="shared" si="4"/>
        <v>0</v>
      </c>
    </row>
    <row r="35" spans="1:12" ht="15.75" hidden="1" thickBot="1">
      <c r="A35" s="49"/>
      <c r="B35" s="50"/>
      <c r="C35" s="51"/>
      <c r="D35" s="52"/>
      <c r="E35" s="52"/>
      <c r="F35" s="51"/>
      <c r="G35" s="53"/>
      <c r="H35" s="56">
        <f t="shared" si="1"/>
        <v>0</v>
      </c>
      <c r="I35" s="56">
        <f t="shared" si="2"/>
        <v>0</v>
      </c>
      <c r="J35" s="51"/>
      <c r="K35" s="55"/>
      <c r="L35" s="56">
        <f t="shared" si="4"/>
        <v>0</v>
      </c>
    </row>
    <row r="36" spans="1:12" ht="15.75" hidden="1" thickBot="1">
      <c r="A36" s="49"/>
      <c r="B36" s="50"/>
      <c r="C36" s="51"/>
      <c r="D36" s="52"/>
      <c r="E36" s="52"/>
      <c r="F36" s="51"/>
      <c r="G36" s="53"/>
      <c r="H36" s="56">
        <f t="shared" si="1"/>
        <v>0</v>
      </c>
      <c r="I36" s="56">
        <f t="shared" si="2"/>
        <v>0</v>
      </c>
      <c r="J36" s="51"/>
      <c r="K36" s="55"/>
      <c r="L36" s="56">
        <f t="shared" si="4"/>
        <v>0</v>
      </c>
    </row>
    <row r="37" spans="1:12" ht="15.75" hidden="1" thickBot="1">
      <c r="A37" s="49"/>
      <c r="B37" s="50"/>
      <c r="C37" s="51"/>
      <c r="D37" s="52"/>
      <c r="E37" s="52"/>
      <c r="F37" s="51"/>
      <c r="G37" s="53"/>
      <c r="H37" s="56">
        <f t="shared" si="1"/>
        <v>0</v>
      </c>
      <c r="I37" s="56">
        <f t="shared" si="2"/>
        <v>0</v>
      </c>
      <c r="J37" s="51"/>
      <c r="K37" s="55"/>
      <c r="L37" s="56">
        <f t="shared" si="4"/>
        <v>0</v>
      </c>
    </row>
    <row r="38" spans="1:12" ht="15.75" hidden="1" thickBot="1">
      <c r="A38" s="49"/>
      <c r="B38" s="50"/>
      <c r="C38" s="51"/>
      <c r="D38" s="52"/>
      <c r="E38" s="52"/>
      <c r="F38" s="51"/>
      <c r="G38" s="53"/>
      <c r="H38" s="56">
        <f t="shared" si="1"/>
        <v>0</v>
      </c>
      <c r="I38" s="56">
        <f t="shared" si="2"/>
        <v>0</v>
      </c>
      <c r="J38" s="51"/>
      <c r="K38" s="55"/>
      <c r="L38" s="56">
        <f t="shared" si="4"/>
        <v>0</v>
      </c>
    </row>
    <row r="39" spans="1:12" ht="15.75" hidden="1" thickBot="1">
      <c r="A39" s="49"/>
      <c r="B39" s="50"/>
      <c r="C39" s="51"/>
      <c r="D39" s="52"/>
      <c r="E39" s="52"/>
      <c r="F39" s="51"/>
      <c r="G39" s="53"/>
      <c r="H39" s="56">
        <f t="shared" si="1"/>
        <v>0</v>
      </c>
      <c r="I39" s="56">
        <f t="shared" si="2"/>
        <v>0</v>
      </c>
      <c r="J39" s="51"/>
      <c r="K39" s="55"/>
      <c r="L39" s="56">
        <f t="shared" si="4"/>
        <v>0</v>
      </c>
    </row>
    <row r="40" spans="1:12" ht="15.75" hidden="1" thickBot="1">
      <c r="A40" s="49"/>
      <c r="B40" s="50"/>
      <c r="C40" s="51"/>
      <c r="D40" s="52"/>
      <c r="E40" s="52"/>
      <c r="F40" s="51"/>
      <c r="G40" s="53"/>
      <c r="H40" s="56">
        <f t="shared" si="1"/>
        <v>0</v>
      </c>
      <c r="I40" s="56">
        <f t="shared" si="2"/>
        <v>0</v>
      </c>
      <c r="J40" s="51"/>
      <c r="K40" s="55"/>
      <c r="L40" s="56">
        <f t="shared" si="4"/>
        <v>0</v>
      </c>
    </row>
    <row r="41" spans="1:12" ht="15.75" hidden="1" thickBot="1">
      <c r="A41" s="49"/>
      <c r="B41" s="50"/>
      <c r="C41" s="51"/>
      <c r="D41" s="52"/>
      <c r="E41" s="52"/>
      <c r="F41" s="51"/>
      <c r="G41" s="53"/>
      <c r="H41" s="56">
        <f t="shared" si="1"/>
        <v>0</v>
      </c>
      <c r="I41" s="56">
        <f t="shared" si="2"/>
        <v>0</v>
      </c>
      <c r="J41" s="51"/>
      <c r="K41" s="55"/>
      <c r="L41" s="56">
        <f t="shared" si="4"/>
        <v>0</v>
      </c>
    </row>
    <row r="42" spans="1:12" ht="15.75" hidden="1" thickBot="1">
      <c r="A42" s="49"/>
      <c r="B42" s="50"/>
      <c r="C42" s="51"/>
      <c r="D42" s="52"/>
      <c r="E42" s="52"/>
      <c r="F42" s="51"/>
      <c r="G42" s="53"/>
      <c r="H42" s="56">
        <f t="shared" si="1"/>
        <v>0</v>
      </c>
      <c r="I42" s="56">
        <f t="shared" si="2"/>
        <v>0</v>
      </c>
      <c r="J42" s="51"/>
      <c r="K42" s="55"/>
      <c r="L42" s="56">
        <f t="shared" si="4"/>
        <v>0</v>
      </c>
    </row>
    <row r="43" spans="1:12" ht="15.75" hidden="1" thickBot="1">
      <c r="A43" s="49"/>
      <c r="B43" s="50"/>
      <c r="C43" s="51"/>
      <c r="D43" s="52"/>
      <c r="E43" s="52"/>
      <c r="F43" s="51"/>
      <c r="G43" s="53"/>
      <c r="H43" s="56">
        <f t="shared" si="1"/>
        <v>0</v>
      </c>
      <c r="I43" s="56">
        <f t="shared" si="2"/>
        <v>0</v>
      </c>
      <c r="J43" s="51"/>
      <c r="K43" s="55"/>
      <c r="L43" s="56">
        <f t="shared" si="4"/>
        <v>0</v>
      </c>
    </row>
    <row r="44" spans="1:12" ht="15.75" hidden="1" thickBot="1">
      <c r="A44" s="49"/>
      <c r="B44" s="50"/>
      <c r="C44" s="51"/>
      <c r="D44" s="52"/>
      <c r="E44" s="52"/>
      <c r="F44" s="51"/>
      <c r="G44" s="53"/>
      <c r="H44" s="56">
        <f t="shared" si="1"/>
        <v>0</v>
      </c>
      <c r="I44" s="56">
        <f t="shared" si="2"/>
        <v>0</v>
      </c>
      <c r="J44" s="51"/>
      <c r="K44" s="55"/>
      <c r="L44" s="56">
        <f t="shared" si="4"/>
        <v>0</v>
      </c>
    </row>
    <row r="45" spans="1:12" ht="15.75" hidden="1" thickBot="1">
      <c r="A45" s="49"/>
      <c r="B45" s="50"/>
      <c r="C45" s="51"/>
      <c r="D45" s="52"/>
      <c r="E45" s="52"/>
      <c r="F45" s="51"/>
      <c r="G45" s="53"/>
      <c r="H45" s="56">
        <f t="shared" si="1"/>
        <v>0</v>
      </c>
      <c r="I45" s="56">
        <f t="shared" si="2"/>
        <v>0</v>
      </c>
      <c r="J45" s="51"/>
      <c r="K45" s="55"/>
      <c r="L45" s="56">
        <f t="shared" si="4"/>
        <v>0</v>
      </c>
    </row>
    <row r="46" spans="1:12" ht="15.75" hidden="1" thickBot="1">
      <c r="A46" s="49"/>
      <c r="B46" s="50"/>
      <c r="C46" s="51"/>
      <c r="D46" s="52"/>
      <c r="E46" s="52"/>
      <c r="F46" s="51"/>
      <c r="G46" s="53"/>
      <c r="H46" s="56">
        <f t="shared" si="1"/>
        <v>0</v>
      </c>
      <c r="I46" s="56">
        <f t="shared" si="2"/>
        <v>0</v>
      </c>
      <c r="J46" s="51"/>
      <c r="K46" s="55"/>
      <c r="L46" s="56">
        <f t="shared" si="4"/>
        <v>0</v>
      </c>
    </row>
    <row r="47" spans="1:12" ht="15.75" hidden="1" thickBot="1">
      <c r="A47" s="49"/>
      <c r="B47" s="50"/>
      <c r="C47" s="51"/>
      <c r="D47" s="52"/>
      <c r="E47" s="52"/>
      <c r="F47" s="51"/>
      <c r="G47" s="53"/>
      <c r="H47" s="56">
        <f t="shared" si="1"/>
        <v>0</v>
      </c>
      <c r="I47" s="56">
        <f t="shared" si="2"/>
        <v>0</v>
      </c>
      <c r="J47" s="51"/>
      <c r="K47" s="55"/>
      <c r="L47" s="56">
        <f t="shared" si="4"/>
        <v>0</v>
      </c>
    </row>
    <row r="48" spans="1:12" ht="15.75" hidden="1" thickBot="1">
      <c r="A48" s="49"/>
      <c r="B48" s="50"/>
      <c r="C48" s="51"/>
      <c r="D48" s="52"/>
      <c r="E48" s="52"/>
      <c r="F48" s="51"/>
      <c r="G48" s="53"/>
      <c r="H48" s="56">
        <f t="shared" si="1"/>
        <v>0</v>
      </c>
      <c r="I48" s="56">
        <f t="shared" si="2"/>
        <v>0</v>
      </c>
      <c r="J48" s="51"/>
      <c r="K48" s="55"/>
      <c r="L48" s="56">
        <f t="shared" si="4"/>
        <v>0</v>
      </c>
    </row>
    <row r="49" spans="1:12" ht="15.75" hidden="1" thickBot="1">
      <c r="A49" s="49"/>
      <c r="B49" s="50"/>
      <c r="C49" s="51"/>
      <c r="D49" s="52"/>
      <c r="E49" s="52"/>
      <c r="F49" s="51"/>
      <c r="G49" s="53"/>
      <c r="H49" s="56">
        <f t="shared" si="1"/>
        <v>0</v>
      </c>
      <c r="I49" s="56">
        <f t="shared" si="2"/>
        <v>0</v>
      </c>
      <c r="J49" s="51"/>
      <c r="K49" s="55"/>
      <c r="L49" s="56">
        <f t="shared" si="4"/>
        <v>0</v>
      </c>
    </row>
    <row r="50" spans="1:12" ht="15.75" hidden="1" thickBot="1">
      <c r="A50" s="49"/>
      <c r="B50" s="50"/>
      <c r="C50" s="51"/>
      <c r="D50" s="52"/>
      <c r="E50" s="52"/>
      <c r="F50" s="51"/>
      <c r="G50" s="53"/>
      <c r="H50" s="56">
        <f t="shared" si="1"/>
        <v>0</v>
      </c>
      <c r="I50" s="56">
        <f t="shared" si="2"/>
        <v>0</v>
      </c>
      <c r="J50" s="51"/>
      <c r="K50" s="55"/>
      <c r="L50" s="56">
        <f t="shared" si="4"/>
        <v>0</v>
      </c>
    </row>
    <row r="51" spans="1:12" ht="15.75" hidden="1" thickBot="1">
      <c r="A51" s="49"/>
      <c r="B51" s="50"/>
      <c r="C51" s="51"/>
      <c r="D51" s="52"/>
      <c r="E51" s="52"/>
      <c r="F51" s="51"/>
      <c r="G51" s="53"/>
      <c r="H51" s="56">
        <f t="shared" si="1"/>
        <v>0</v>
      </c>
      <c r="I51" s="56">
        <f t="shared" si="2"/>
        <v>0</v>
      </c>
      <c r="J51" s="51"/>
      <c r="K51" s="55"/>
      <c r="L51" s="56">
        <f t="shared" si="4"/>
        <v>0</v>
      </c>
    </row>
    <row r="52" spans="1:12" ht="15.75" hidden="1" thickBot="1">
      <c r="A52" s="49"/>
      <c r="B52" s="50"/>
      <c r="C52" s="51"/>
      <c r="D52" s="52"/>
      <c r="E52" s="52"/>
      <c r="F52" s="51"/>
      <c r="G52" s="53"/>
      <c r="H52" s="56">
        <f t="shared" si="1"/>
        <v>0</v>
      </c>
      <c r="I52" s="56">
        <f t="shared" si="2"/>
        <v>0</v>
      </c>
      <c r="J52" s="51"/>
      <c r="K52" s="55"/>
      <c r="L52" s="56">
        <f t="shared" si="4"/>
        <v>0</v>
      </c>
    </row>
    <row r="53" spans="1:12" ht="15.75" hidden="1" thickBot="1">
      <c r="A53" s="49"/>
      <c r="B53" s="50"/>
      <c r="C53" s="51"/>
      <c r="D53" s="52"/>
      <c r="E53" s="52"/>
      <c r="F53" s="51"/>
      <c r="G53" s="53"/>
      <c r="H53" s="56">
        <f t="shared" si="1"/>
        <v>0</v>
      </c>
      <c r="I53" s="56">
        <f t="shared" si="2"/>
        <v>0</v>
      </c>
      <c r="J53" s="51"/>
      <c r="K53" s="55"/>
      <c r="L53" s="56">
        <f t="shared" si="4"/>
        <v>0</v>
      </c>
    </row>
    <row r="54" spans="1:12" ht="15.75" hidden="1" thickBot="1">
      <c r="A54" s="49"/>
      <c r="B54" s="50"/>
      <c r="C54" s="51"/>
      <c r="D54" s="52"/>
      <c r="E54" s="52"/>
      <c r="F54" s="51"/>
      <c r="G54" s="53"/>
      <c r="H54" s="56">
        <f t="shared" si="1"/>
        <v>0</v>
      </c>
      <c r="I54" s="56">
        <f t="shared" si="2"/>
        <v>0</v>
      </c>
      <c r="J54" s="51"/>
      <c r="K54" s="55"/>
      <c r="L54" s="56">
        <f t="shared" si="4"/>
        <v>0</v>
      </c>
    </row>
    <row r="55" spans="1:12" ht="15.75" hidden="1" thickBot="1">
      <c r="A55" s="49"/>
      <c r="B55" s="50"/>
      <c r="C55" s="51"/>
      <c r="D55" s="52"/>
      <c r="E55" s="52"/>
      <c r="F55" s="51"/>
      <c r="G55" s="53"/>
      <c r="H55" s="56">
        <f t="shared" si="1"/>
        <v>0</v>
      </c>
      <c r="I55" s="56">
        <f t="shared" si="2"/>
        <v>0</v>
      </c>
      <c r="J55" s="51"/>
      <c r="K55" s="55"/>
      <c r="L55" s="56">
        <f t="shared" si="4"/>
        <v>0</v>
      </c>
    </row>
    <row r="56" spans="1:12" ht="15.75" hidden="1" thickBot="1">
      <c r="A56" s="49"/>
      <c r="B56" s="50"/>
      <c r="C56" s="51"/>
      <c r="D56" s="52"/>
      <c r="E56" s="52"/>
      <c r="F56" s="51"/>
      <c r="G56" s="53"/>
      <c r="H56" s="56">
        <f t="shared" si="1"/>
        <v>0</v>
      </c>
      <c r="I56" s="56">
        <f t="shared" si="2"/>
        <v>0</v>
      </c>
      <c r="J56" s="51"/>
      <c r="K56" s="55"/>
      <c r="L56" s="56">
        <f t="shared" si="4"/>
        <v>0</v>
      </c>
    </row>
    <row r="57" spans="1:12" ht="15.75" hidden="1" thickBot="1">
      <c r="A57" s="49"/>
      <c r="B57" s="50"/>
      <c r="C57" s="51"/>
      <c r="D57" s="52"/>
      <c r="E57" s="52"/>
      <c r="F57" s="51"/>
      <c r="G57" s="53"/>
      <c r="H57" s="56">
        <f t="shared" si="1"/>
        <v>0</v>
      </c>
      <c r="I57" s="56">
        <f t="shared" si="2"/>
        <v>0</v>
      </c>
      <c r="J57" s="51"/>
      <c r="K57" s="55"/>
      <c r="L57" s="56">
        <f t="shared" si="4"/>
        <v>0</v>
      </c>
    </row>
    <row r="58" spans="1:12" ht="15.75" hidden="1" thickBot="1">
      <c r="A58" s="49"/>
      <c r="B58" s="50"/>
      <c r="C58" s="51"/>
      <c r="D58" s="52"/>
      <c r="E58" s="52"/>
      <c r="F58" s="51"/>
      <c r="G58" s="53"/>
      <c r="H58" s="56">
        <f t="shared" si="1"/>
        <v>0</v>
      </c>
      <c r="I58" s="56">
        <f t="shared" si="2"/>
        <v>0</v>
      </c>
      <c r="J58" s="51"/>
      <c r="K58" s="55"/>
      <c r="L58" s="56">
        <f t="shared" si="4"/>
        <v>0</v>
      </c>
    </row>
    <row r="59" spans="1:12" ht="15.75" hidden="1" thickBot="1">
      <c r="A59" s="49"/>
      <c r="B59" s="50"/>
      <c r="C59" s="51"/>
      <c r="D59" s="52"/>
      <c r="E59" s="52"/>
      <c r="F59" s="51"/>
      <c r="G59" s="53"/>
      <c r="H59" s="56">
        <f t="shared" si="1"/>
        <v>0</v>
      </c>
      <c r="I59" s="56">
        <f t="shared" si="2"/>
        <v>0</v>
      </c>
      <c r="J59" s="51"/>
      <c r="K59" s="55"/>
      <c r="L59" s="56">
        <f t="shared" si="4"/>
        <v>0</v>
      </c>
    </row>
    <row r="60" spans="1:12" ht="15.75" hidden="1" thickBot="1">
      <c r="A60" s="49"/>
      <c r="B60" s="50"/>
      <c r="C60" s="51"/>
      <c r="D60" s="52"/>
      <c r="E60" s="52"/>
      <c r="F60" s="51"/>
      <c r="G60" s="53"/>
      <c r="H60" s="56">
        <f t="shared" si="1"/>
        <v>0</v>
      </c>
      <c r="I60" s="56">
        <f t="shared" si="2"/>
        <v>0</v>
      </c>
      <c r="J60" s="51"/>
      <c r="K60" s="55"/>
      <c r="L60" s="56">
        <f t="shared" si="4"/>
        <v>0</v>
      </c>
    </row>
    <row r="61" spans="1:12" ht="15.75" hidden="1" thickBot="1">
      <c r="A61" s="49"/>
      <c r="B61" s="50"/>
      <c r="C61" s="51"/>
      <c r="D61" s="52"/>
      <c r="E61" s="52"/>
      <c r="F61" s="51"/>
      <c r="G61" s="53"/>
      <c r="H61" s="56">
        <f t="shared" si="1"/>
        <v>0</v>
      </c>
      <c r="I61" s="56">
        <f t="shared" si="2"/>
        <v>0</v>
      </c>
      <c r="J61" s="51"/>
      <c r="K61" s="55"/>
      <c r="L61" s="56">
        <f t="shared" si="4"/>
        <v>0</v>
      </c>
    </row>
    <row r="62" spans="1:12" ht="15.75" hidden="1" thickBot="1">
      <c r="A62" s="49"/>
      <c r="B62" s="50"/>
      <c r="C62" s="51"/>
      <c r="D62" s="52"/>
      <c r="E62" s="52"/>
      <c r="F62" s="51"/>
      <c r="G62" s="53"/>
      <c r="H62" s="56">
        <f t="shared" si="1"/>
        <v>0</v>
      </c>
      <c r="I62" s="56">
        <f t="shared" si="2"/>
        <v>0</v>
      </c>
      <c r="J62" s="51"/>
      <c r="K62" s="55"/>
      <c r="L62" s="56">
        <f t="shared" si="4"/>
        <v>0</v>
      </c>
    </row>
    <row r="63" spans="1:12" ht="15.75">
      <c r="A63" s="28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5.75">
      <c r="A64" s="30" t="s">
        <v>43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>
      <c r="A65" s="217" t="s">
        <v>0</v>
      </c>
      <c r="B65" s="217" t="s">
        <v>3</v>
      </c>
      <c r="C65" s="218" t="s">
        <v>4</v>
      </c>
      <c r="D65" s="218"/>
      <c r="E65" s="218"/>
      <c r="F65" s="218"/>
      <c r="H65" s="218" t="s">
        <v>5</v>
      </c>
      <c r="I65" s="218"/>
      <c r="J65" s="218"/>
      <c r="K65" s="218"/>
      <c r="L65" s="218"/>
    </row>
    <row r="66" spans="1:12" ht="22.5">
      <c r="A66" s="217"/>
      <c r="B66" s="217"/>
      <c r="C66" s="152" t="s">
        <v>6</v>
      </c>
      <c r="D66" s="152" t="s">
        <v>7</v>
      </c>
      <c r="E66" s="152" t="s">
        <v>8</v>
      </c>
      <c r="F66" s="152" t="s">
        <v>9</v>
      </c>
      <c r="H66" s="151" t="s">
        <v>10</v>
      </c>
      <c r="I66" s="151" t="s">
        <v>11</v>
      </c>
      <c r="J66" s="152" t="s">
        <v>12</v>
      </c>
      <c r="K66" s="151" t="s">
        <v>44</v>
      </c>
      <c r="L66" s="152" t="s">
        <v>9</v>
      </c>
    </row>
    <row r="67" spans="1:12" s="33" customFormat="1">
      <c r="A67" s="153" t="s">
        <v>78</v>
      </c>
      <c r="B67" s="153" t="s">
        <v>79</v>
      </c>
      <c r="C67" s="154">
        <v>17260</v>
      </c>
      <c r="D67" s="154">
        <v>0</v>
      </c>
      <c r="E67" s="154">
        <v>975</v>
      </c>
      <c r="F67" s="154">
        <f>C67+D67</f>
        <v>17260</v>
      </c>
      <c r="G67" s="47"/>
      <c r="H67" s="154">
        <f>C67/30*10</f>
        <v>5753.3333333333339</v>
      </c>
      <c r="I67" s="154">
        <f>C67/30*5</f>
        <v>2876.666666666667</v>
      </c>
      <c r="J67" s="154">
        <f>C67/30*50</f>
        <v>28766.666666666668</v>
      </c>
      <c r="K67" s="154"/>
      <c r="L67" s="154">
        <f>H67+I67+J67</f>
        <v>37396.666666666672</v>
      </c>
    </row>
    <row r="68" spans="1:12" s="33" customFormat="1">
      <c r="A68" s="45" t="s">
        <v>78</v>
      </c>
      <c r="B68" s="45" t="s">
        <v>80</v>
      </c>
      <c r="C68" s="46">
        <v>16095</v>
      </c>
      <c r="D68" s="46">
        <v>0</v>
      </c>
      <c r="E68" s="46">
        <v>975</v>
      </c>
      <c r="F68" s="46">
        <f t="shared" ref="F68:F90" si="5">C68+D68</f>
        <v>16095</v>
      </c>
      <c r="G68" s="47"/>
      <c r="H68" s="46">
        <f t="shared" ref="H68:H90" si="6">C68/30*10</f>
        <v>5365</v>
      </c>
      <c r="I68" s="46">
        <f t="shared" ref="I68:I90" si="7">C68/30*5</f>
        <v>2682.5</v>
      </c>
      <c r="J68" s="46">
        <f t="shared" ref="J68:J90" si="8">C68/30*50</f>
        <v>26825</v>
      </c>
      <c r="K68" s="46"/>
      <c r="L68" s="46">
        <f t="shared" ref="L68:L90" si="9">H68+I68+J68</f>
        <v>34872.5</v>
      </c>
    </row>
    <row r="69" spans="1:12" s="33" customFormat="1">
      <c r="A69" s="45" t="s">
        <v>81</v>
      </c>
      <c r="B69" s="45" t="s">
        <v>80</v>
      </c>
      <c r="C69" s="46">
        <v>17260</v>
      </c>
      <c r="D69" s="46">
        <v>0</v>
      </c>
      <c r="E69" s="46">
        <v>975</v>
      </c>
      <c r="F69" s="46">
        <f t="shared" si="5"/>
        <v>17260</v>
      </c>
      <c r="G69" s="47"/>
      <c r="H69" s="46">
        <f t="shared" si="6"/>
        <v>5753.3333333333339</v>
      </c>
      <c r="I69" s="46">
        <f t="shared" si="7"/>
        <v>2876.666666666667</v>
      </c>
      <c r="J69" s="46">
        <f t="shared" si="8"/>
        <v>28766.666666666668</v>
      </c>
      <c r="K69" s="46"/>
      <c r="L69" s="46">
        <f t="shared" si="9"/>
        <v>37396.666666666672</v>
      </c>
    </row>
    <row r="70" spans="1:12" s="33" customFormat="1">
      <c r="A70" s="45" t="s">
        <v>82</v>
      </c>
      <c r="B70" s="45" t="s">
        <v>80</v>
      </c>
      <c r="C70" s="46">
        <v>17632</v>
      </c>
      <c r="D70" s="46">
        <v>0</v>
      </c>
      <c r="E70" s="46">
        <v>975</v>
      </c>
      <c r="F70" s="46">
        <f t="shared" si="5"/>
        <v>17632</v>
      </c>
      <c r="G70" s="47"/>
      <c r="H70" s="46">
        <f t="shared" si="6"/>
        <v>5877.3333333333339</v>
      </c>
      <c r="I70" s="46">
        <f t="shared" si="7"/>
        <v>2938.666666666667</v>
      </c>
      <c r="J70" s="46">
        <f t="shared" si="8"/>
        <v>29386.666666666668</v>
      </c>
      <c r="K70" s="46"/>
      <c r="L70" s="46">
        <f t="shared" si="9"/>
        <v>38202.666666666672</v>
      </c>
    </row>
    <row r="71" spans="1:12" s="33" customFormat="1">
      <c r="A71" s="45" t="s">
        <v>83</v>
      </c>
      <c r="B71" s="45" t="s">
        <v>84</v>
      </c>
      <c r="C71" s="46">
        <v>8887</v>
      </c>
      <c r="D71" s="46">
        <v>0</v>
      </c>
      <c r="E71" s="46">
        <v>975</v>
      </c>
      <c r="F71" s="46">
        <f t="shared" si="5"/>
        <v>8887</v>
      </c>
      <c r="G71" s="47"/>
      <c r="H71" s="46">
        <f t="shared" si="6"/>
        <v>2962.3333333333335</v>
      </c>
      <c r="I71" s="46">
        <f t="shared" si="7"/>
        <v>1481.1666666666667</v>
      </c>
      <c r="J71" s="46">
        <f t="shared" si="8"/>
        <v>14811.666666666668</v>
      </c>
      <c r="K71" s="46"/>
      <c r="L71" s="46">
        <f t="shared" si="9"/>
        <v>19255.166666666668</v>
      </c>
    </row>
    <row r="72" spans="1:12" s="33" customFormat="1">
      <c r="A72" s="45" t="s">
        <v>85</v>
      </c>
      <c r="B72" s="45" t="s">
        <v>84</v>
      </c>
      <c r="C72" s="46">
        <v>10764</v>
      </c>
      <c r="D72" s="46">
        <v>0</v>
      </c>
      <c r="E72" s="46">
        <v>975</v>
      </c>
      <c r="F72" s="46">
        <f t="shared" si="5"/>
        <v>10764</v>
      </c>
      <c r="G72" s="47"/>
      <c r="H72" s="46">
        <f t="shared" si="6"/>
        <v>3588</v>
      </c>
      <c r="I72" s="46">
        <f t="shared" si="7"/>
        <v>1794</v>
      </c>
      <c r="J72" s="46">
        <f t="shared" si="8"/>
        <v>17940</v>
      </c>
      <c r="K72" s="46"/>
      <c r="L72" s="46">
        <f t="shared" si="9"/>
        <v>23322</v>
      </c>
    </row>
    <row r="73" spans="1:12" s="33" customFormat="1">
      <c r="A73" s="45" t="s">
        <v>86</v>
      </c>
      <c r="B73" s="45" t="s">
        <v>84</v>
      </c>
      <c r="C73" s="46">
        <v>11534</v>
      </c>
      <c r="D73" s="46">
        <v>0</v>
      </c>
      <c r="E73" s="46">
        <v>975</v>
      </c>
      <c r="F73" s="46">
        <f t="shared" si="5"/>
        <v>11534</v>
      </c>
      <c r="G73" s="47"/>
      <c r="H73" s="46">
        <f t="shared" si="6"/>
        <v>3844.6666666666665</v>
      </c>
      <c r="I73" s="46">
        <f t="shared" si="7"/>
        <v>1922.3333333333333</v>
      </c>
      <c r="J73" s="46">
        <f t="shared" si="8"/>
        <v>19223.333333333332</v>
      </c>
      <c r="K73" s="46"/>
      <c r="L73" s="46">
        <f t="shared" si="9"/>
        <v>24990.333333333332</v>
      </c>
    </row>
    <row r="74" spans="1:12" s="33" customFormat="1">
      <c r="A74" s="45" t="s">
        <v>87</v>
      </c>
      <c r="B74" s="45" t="s">
        <v>84</v>
      </c>
      <c r="C74" s="46">
        <v>14373</v>
      </c>
      <c r="D74" s="46">
        <v>0</v>
      </c>
      <c r="E74" s="46">
        <v>975</v>
      </c>
      <c r="F74" s="46">
        <f t="shared" si="5"/>
        <v>14373</v>
      </c>
      <c r="G74" s="47"/>
      <c r="H74" s="46">
        <f t="shared" si="6"/>
        <v>4791</v>
      </c>
      <c r="I74" s="46">
        <f t="shared" si="7"/>
        <v>2395.5</v>
      </c>
      <c r="J74" s="46">
        <f t="shared" si="8"/>
        <v>23955</v>
      </c>
      <c r="K74" s="46"/>
      <c r="L74" s="46">
        <f t="shared" si="9"/>
        <v>31141.5</v>
      </c>
    </row>
    <row r="75" spans="1:12" s="33" customFormat="1">
      <c r="A75" s="45" t="s">
        <v>88</v>
      </c>
      <c r="B75" s="45" t="s">
        <v>84</v>
      </c>
      <c r="C75" s="46">
        <v>14616</v>
      </c>
      <c r="D75" s="46">
        <v>0</v>
      </c>
      <c r="E75" s="46">
        <v>975</v>
      </c>
      <c r="F75" s="46">
        <f t="shared" si="5"/>
        <v>14616</v>
      </c>
      <c r="G75" s="47"/>
      <c r="H75" s="46">
        <f t="shared" si="6"/>
        <v>4872</v>
      </c>
      <c r="I75" s="46">
        <f t="shared" si="7"/>
        <v>2436</v>
      </c>
      <c r="J75" s="46">
        <f t="shared" si="8"/>
        <v>24360</v>
      </c>
      <c r="K75" s="46"/>
      <c r="L75" s="46">
        <f t="shared" si="9"/>
        <v>31668</v>
      </c>
    </row>
    <row r="76" spans="1:12" s="33" customFormat="1">
      <c r="A76" s="45" t="s">
        <v>89</v>
      </c>
      <c r="B76" s="45" t="s">
        <v>84</v>
      </c>
      <c r="C76" s="46">
        <v>14881</v>
      </c>
      <c r="D76" s="46">
        <v>0</v>
      </c>
      <c r="E76" s="46">
        <v>975</v>
      </c>
      <c r="F76" s="46">
        <f t="shared" si="5"/>
        <v>14881</v>
      </c>
      <c r="G76" s="47"/>
      <c r="H76" s="46">
        <f t="shared" si="6"/>
        <v>4960.3333333333339</v>
      </c>
      <c r="I76" s="46">
        <f t="shared" si="7"/>
        <v>2480.166666666667</v>
      </c>
      <c r="J76" s="46">
        <f t="shared" si="8"/>
        <v>24801.666666666668</v>
      </c>
      <c r="K76" s="46"/>
      <c r="L76" s="46">
        <f t="shared" si="9"/>
        <v>32242.166666666668</v>
      </c>
    </row>
    <row r="77" spans="1:12" s="33" customFormat="1">
      <c r="A77" s="45" t="s">
        <v>90</v>
      </c>
      <c r="B77" s="45" t="s">
        <v>84</v>
      </c>
      <c r="C77" s="46">
        <v>17260</v>
      </c>
      <c r="D77" s="46">
        <v>0</v>
      </c>
      <c r="E77" s="46">
        <v>975</v>
      </c>
      <c r="F77" s="46">
        <f t="shared" si="5"/>
        <v>17260</v>
      </c>
      <c r="G77" s="47"/>
      <c r="H77" s="46">
        <f t="shared" si="6"/>
        <v>5753.3333333333339</v>
      </c>
      <c r="I77" s="46">
        <f t="shared" si="7"/>
        <v>2876.666666666667</v>
      </c>
      <c r="J77" s="46">
        <f t="shared" si="8"/>
        <v>28766.666666666668</v>
      </c>
      <c r="K77" s="46"/>
      <c r="L77" s="46">
        <f t="shared" si="9"/>
        <v>37396.666666666672</v>
      </c>
    </row>
    <row r="78" spans="1:12" s="33" customFormat="1">
      <c r="A78" s="45" t="s">
        <v>91</v>
      </c>
      <c r="B78" s="45" t="s">
        <v>84</v>
      </c>
      <c r="C78" s="46">
        <v>17632</v>
      </c>
      <c r="D78" s="46">
        <v>0</v>
      </c>
      <c r="E78" s="46">
        <v>975</v>
      </c>
      <c r="F78" s="46">
        <f t="shared" si="5"/>
        <v>17632</v>
      </c>
      <c r="G78" s="47"/>
      <c r="H78" s="46">
        <f t="shared" si="6"/>
        <v>5877.3333333333339</v>
      </c>
      <c r="I78" s="46">
        <f t="shared" si="7"/>
        <v>2938.666666666667</v>
      </c>
      <c r="J78" s="46">
        <f t="shared" si="8"/>
        <v>29386.666666666668</v>
      </c>
      <c r="K78" s="46"/>
      <c r="L78" s="46">
        <f t="shared" si="9"/>
        <v>38202.666666666672</v>
      </c>
    </row>
    <row r="79" spans="1:12" s="33" customFormat="1">
      <c r="A79" s="45" t="s">
        <v>92</v>
      </c>
      <c r="B79" s="45" t="s">
        <v>93</v>
      </c>
      <c r="C79" s="46">
        <v>5794</v>
      </c>
      <c r="D79" s="46">
        <v>0</v>
      </c>
      <c r="E79" s="46">
        <v>975</v>
      </c>
      <c r="F79" s="46">
        <f t="shared" si="5"/>
        <v>5794</v>
      </c>
      <c r="G79" s="47"/>
      <c r="H79" s="46">
        <f t="shared" si="6"/>
        <v>1931.3333333333333</v>
      </c>
      <c r="I79" s="46">
        <f t="shared" si="7"/>
        <v>965.66666666666663</v>
      </c>
      <c r="J79" s="46">
        <f t="shared" si="8"/>
        <v>9656.6666666666661</v>
      </c>
      <c r="K79" s="46"/>
      <c r="L79" s="46">
        <f t="shared" si="9"/>
        <v>12553.666666666666</v>
      </c>
    </row>
    <row r="80" spans="1:12" s="33" customFormat="1">
      <c r="A80" s="45" t="s">
        <v>94</v>
      </c>
      <c r="B80" s="45" t="s">
        <v>95</v>
      </c>
      <c r="C80" s="46">
        <v>10764</v>
      </c>
      <c r="D80" s="46">
        <v>0</v>
      </c>
      <c r="E80" s="46">
        <v>975</v>
      </c>
      <c r="F80" s="46">
        <f t="shared" si="5"/>
        <v>10764</v>
      </c>
      <c r="G80" s="47"/>
      <c r="H80" s="46">
        <f t="shared" si="6"/>
        <v>3588</v>
      </c>
      <c r="I80" s="46">
        <f t="shared" si="7"/>
        <v>1794</v>
      </c>
      <c r="J80" s="46">
        <f t="shared" si="8"/>
        <v>17940</v>
      </c>
      <c r="K80" s="46"/>
      <c r="L80" s="46">
        <f t="shared" si="9"/>
        <v>23322</v>
      </c>
    </row>
    <row r="81" spans="1:12" s="33" customFormat="1">
      <c r="A81" s="45" t="s">
        <v>96</v>
      </c>
      <c r="B81" s="45" t="s">
        <v>95</v>
      </c>
      <c r="C81" s="46">
        <v>11534</v>
      </c>
      <c r="D81" s="46">
        <v>0</v>
      </c>
      <c r="E81" s="46">
        <v>975</v>
      </c>
      <c r="F81" s="46">
        <f t="shared" si="5"/>
        <v>11534</v>
      </c>
      <c r="G81" s="47"/>
      <c r="H81" s="46">
        <f t="shared" si="6"/>
        <v>3844.6666666666665</v>
      </c>
      <c r="I81" s="46">
        <f t="shared" si="7"/>
        <v>1922.3333333333333</v>
      </c>
      <c r="J81" s="46">
        <f t="shared" si="8"/>
        <v>19223.333333333332</v>
      </c>
      <c r="K81" s="46"/>
      <c r="L81" s="46">
        <f t="shared" si="9"/>
        <v>24990.333333333332</v>
      </c>
    </row>
    <row r="82" spans="1:12" s="33" customFormat="1">
      <c r="A82" s="45" t="s">
        <v>97</v>
      </c>
      <c r="B82" s="45" t="s">
        <v>95</v>
      </c>
      <c r="C82" s="46">
        <v>14616</v>
      </c>
      <c r="D82" s="46">
        <v>0</v>
      </c>
      <c r="E82" s="46">
        <v>975</v>
      </c>
      <c r="F82" s="46">
        <f t="shared" si="5"/>
        <v>14616</v>
      </c>
      <c r="G82" s="47"/>
      <c r="H82" s="46">
        <f t="shared" si="6"/>
        <v>4872</v>
      </c>
      <c r="I82" s="46">
        <f t="shared" si="7"/>
        <v>2436</v>
      </c>
      <c r="J82" s="46">
        <f t="shared" si="8"/>
        <v>24360</v>
      </c>
      <c r="K82" s="46"/>
      <c r="L82" s="46">
        <f t="shared" si="9"/>
        <v>31668</v>
      </c>
    </row>
    <row r="83" spans="1:12" s="33" customFormat="1">
      <c r="A83" s="45" t="s">
        <v>98</v>
      </c>
      <c r="B83" s="45" t="s">
        <v>95</v>
      </c>
      <c r="C83" s="46">
        <v>17086</v>
      </c>
      <c r="D83" s="46">
        <v>0</v>
      </c>
      <c r="E83" s="46">
        <v>975</v>
      </c>
      <c r="F83" s="46">
        <f t="shared" si="5"/>
        <v>17086</v>
      </c>
      <c r="G83" s="47"/>
      <c r="H83" s="46">
        <f t="shared" si="6"/>
        <v>5695.333333333333</v>
      </c>
      <c r="I83" s="46">
        <f t="shared" si="7"/>
        <v>2847.6666666666665</v>
      </c>
      <c r="J83" s="46">
        <f t="shared" si="8"/>
        <v>28476.666666666664</v>
      </c>
      <c r="K83" s="46"/>
      <c r="L83" s="46">
        <f t="shared" si="9"/>
        <v>37019.666666666664</v>
      </c>
    </row>
    <row r="84" spans="1:12" s="33" customFormat="1">
      <c r="A84" s="45" t="s">
        <v>99</v>
      </c>
      <c r="B84" s="45" t="s">
        <v>95</v>
      </c>
      <c r="C84" s="46">
        <v>17260</v>
      </c>
      <c r="D84" s="46">
        <v>0</v>
      </c>
      <c r="E84" s="46">
        <v>975</v>
      </c>
      <c r="F84" s="46">
        <f t="shared" si="5"/>
        <v>17260</v>
      </c>
      <c r="G84" s="47"/>
      <c r="H84" s="46">
        <f t="shared" si="6"/>
        <v>5753.3333333333339</v>
      </c>
      <c r="I84" s="46">
        <f t="shared" si="7"/>
        <v>2876.666666666667</v>
      </c>
      <c r="J84" s="46">
        <f t="shared" si="8"/>
        <v>28766.666666666668</v>
      </c>
      <c r="K84" s="46"/>
      <c r="L84" s="46">
        <f t="shared" si="9"/>
        <v>37396.666666666672</v>
      </c>
    </row>
    <row r="85" spans="1:12" s="33" customFormat="1">
      <c r="A85" s="45" t="s">
        <v>100</v>
      </c>
      <c r="B85" s="45" t="s">
        <v>101</v>
      </c>
      <c r="C85" s="46">
        <v>9167</v>
      </c>
      <c r="D85" s="46">
        <v>0</v>
      </c>
      <c r="E85" s="46">
        <v>975</v>
      </c>
      <c r="F85" s="46">
        <f t="shared" si="5"/>
        <v>9167</v>
      </c>
      <c r="G85" s="47"/>
      <c r="H85" s="46">
        <f t="shared" si="6"/>
        <v>3055.6666666666665</v>
      </c>
      <c r="I85" s="46">
        <f t="shared" si="7"/>
        <v>1527.8333333333333</v>
      </c>
      <c r="J85" s="46">
        <f t="shared" si="8"/>
        <v>15278.333333333334</v>
      </c>
      <c r="K85" s="46"/>
      <c r="L85" s="46">
        <f t="shared" si="9"/>
        <v>19861.833333333336</v>
      </c>
    </row>
    <row r="86" spans="1:12" s="33" customFormat="1">
      <c r="A86" s="45" t="s">
        <v>102</v>
      </c>
      <c r="B86" s="45" t="s">
        <v>101</v>
      </c>
      <c r="C86" s="46">
        <v>9354</v>
      </c>
      <c r="D86" s="46">
        <v>0</v>
      </c>
      <c r="E86" s="46">
        <v>975</v>
      </c>
      <c r="F86" s="46">
        <f t="shared" si="5"/>
        <v>9354</v>
      </c>
      <c r="G86" s="47"/>
      <c r="H86" s="46">
        <f t="shared" si="6"/>
        <v>3118</v>
      </c>
      <c r="I86" s="46">
        <f t="shared" si="7"/>
        <v>1559</v>
      </c>
      <c r="J86" s="46">
        <f t="shared" si="8"/>
        <v>15590</v>
      </c>
      <c r="K86" s="46"/>
      <c r="L86" s="46">
        <f t="shared" si="9"/>
        <v>20267</v>
      </c>
    </row>
    <row r="87" spans="1:12" s="33" customFormat="1">
      <c r="A87" s="45" t="s">
        <v>103</v>
      </c>
      <c r="B87" s="45" t="s">
        <v>62</v>
      </c>
      <c r="C87" s="46">
        <v>8751</v>
      </c>
      <c r="D87" s="46">
        <v>0</v>
      </c>
      <c r="E87" s="46">
        <v>975</v>
      </c>
      <c r="F87" s="46">
        <f t="shared" si="5"/>
        <v>8751</v>
      </c>
      <c r="G87" s="47"/>
      <c r="H87" s="46">
        <f t="shared" si="6"/>
        <v>2917</v>
      </c>
      <c r="I87" s="46">
        <f t="shared" si="7"/>
        <v>1458.5</v>
      </c>
      <c r="J87" s="46">
        <f t="shared" si="8"/>
        <v>14585</v>
      </c>
      <c r="K87" s="46"/>
      <c r="L87" s="46">
        <f t="shared" si="9"/>
        <v>18960.5</v>
      </c>
    </row>
    <row r="88" spans="1:12" s="33" customFormat="1">
      <c r="A88" s="45" t="s">
        <v>104</v>
      </c>
      <c r="B88" s="45" t="s">
        <v>58</v>
      </c>
      <c r="C88" s="46">
        <v>5794</v>
      </c>
      <c r="D88" s="46">
        <v>0</v>
      </c>
      <c r="E88" s="46">
        <v>975</v>
      </c>
      <c r="F88" s="46">
        <f t="shared" si="5"/>
        <v>5794</v>
      </c>
      <c r="G88" s="47"/>
      <c r="H88" s="46">
        <f t="shared" si="6"/>
        <v>1931.3333333333333</v>
      </c>
      <c r="I88" s="46">
        <f t="shared" si="7"/>
        <v>965.66666666666663</v>
      </c>
      <c r="J88" s="46">
        <f t="shared" si="8"/>
        <v>9656.6666666666661</v>
      </c>
      <c r="K88" s="46"/>
      <c r="L88" s="46">
        <f t="shared" si="9"/>
        <v>12553.666666666666</v>
      </c>
    </row>
    <row r="89" spans="1:12" s="33" customFormat="1">
      <c r="A89" s="45" t="s">
        <v>105</v>
      </c>
      <c r="B89" s="45" t="s">
        <v>58</v>
      </c>
      <c r="C89" s="46">
        <v>6272</v>
      </c>
      <c r="D89" s="46">
        <v>0</v>
      </c>
      <c r="E89" s="46">
        <v>975</v>
      </c>
      <c r="F89" s="46">
        <f t="shared" si="5"/>
        <v>6272</v>
      </c>
      <c r="G89" s="47"/>
      <c r="H89" s="46">
        <f t="shared" si="6"/>
        <v>2090.6666666666665</v>
      </c>
      <c r="I89" s="46">
        <f t="shared" si="7"/>
        <v>1045.3333333333333</v>
      </c>
      <c r="J89" s="46">
        <f t="shared" si="8"/>
        <v>10453.333333333334</v>
      </c>
      <c r="K89" s="46"/>
      <c r="L89" s="46">
        <f t="shared" si="9"/>
        <v>13589.333333333334</v>
      </c>
    </row>
    <row r="90" spans="1:12">
      <c r="A90" s="45" t="s">
        <v>106</v>
      </c>
      <c r="B90" s="45" t="s">
        <v>35</v>
      </c>
      <c r="C90" s="46">
        <v>11534</v>
      </c>
      <c r="D90" s="46">
        <v>0</v>
      </c>
      <c r="E90" s="46">
        <v>975</v>
      </c>
      <c r="F90" s="46">
        <f t="shared" si="5"/>
        <v>11534</v>
      </c>
      <c r="G90" s="47"/>
      <c r="H90" s="46">
        <f t="shared" si="6"/>
        <v>3844.6666666666665</v>
      </c>
      <c r="I90" s="46">
        <f t="shared" si="7"/>
        <v>1922.3333333333333</v>
      </c>
      <c r="J90" s="46">
        <f t="shared" si="8"/>
        <v>19223.333333333332</v>
      </c>
      <c r="K90" s="46"/>
      <c r="L90" s="46">
        <f t="shared" si="9"/>
        <v>24990.333333333332</v>
      </c>
    </row>
    <row r="91" spans="1:12" ht="15.75" hidden="1" thickBot="1">
      <c r="A91" s="49"/>
      <c r="B91" s="50"/>
      <c r="C91" s="51"/>
      <c r="D91" s="52"/>
      <c r="E91" s="57"/>
      <c r="F91" s="51"/>
      <c r="G91" s="53"/>
      <c r="H91" s="58"/>
      <c r="I91" s="51"/>
      <c r="J91" s="51"/>
      <c r="K91" s="54"/>
      <c r="L91" s="51"/>
    </row>
    <row r="92" spans="1:12" ht="15.75" hidden="1" thickBot="1">
      <c r="A92" s="49"/>
      <c r="B92" s="50"/>
      <c r="C92" s="51"/>
      <c r="D92" s="52"/>
      <c r="E92" s="57"/>
      <c r="F92" s="51"/>
      <c r="G92" s="53"/>
      <c r="H92" s="58"/>
      <c r="I92" s="51"/>
      <c r="J92" s="51"/>
      <c r="K92" s="56"/>
      <c r="L92" s="51"/>
    </row>
    <row r="93" spans="1:12" ht="15.75" hidden="1" thickBot="1">
      <c r="A93" s="49"/>
      <c r="B93" s="50"/>
      <c r="C93" s="51"/>
      <c r="D93" s="52"/>
      <c r="E93" s="57"/>
      <c r="F93" s="51"/>
      <c r="G93" s="53"/>
      <c r="H93" s="58"/>
      <c r="I93" s="51"/>
      <c r="J93" s="51"/>
      <c r="K93" s="56"/>
      <c r="L93" s="51"/>
    </row>
    <row r="94" spans="1:12" ht="15.75" hidden="1" thickBot="1">
      <c r="A94" s="49"/>
      <c r="B94" s="50"/>
      <c r="C94" s="51"/>
      <c r="D94" s="52"/>
      <c r="E94" s="57"/>
      <c r="F94" s="51"/>
      <c r="G94" s="53"/>
      <c r="H94" s="58"/>
      <c r="I94" s="51"/>
      <c r="J94" s="51"/>
      <c r="K94" s="56"/>
      <c r="L94" s="51"/>
    </row>
    <row r="95" spans="1:12" ht="15.75" hidden="1" thickBot="1">
      <c r="A95" s="49"/>
      <c r="B95" s="50"/>
      <c r="C95" s="51"/>
      <c r="D95" s="52"/>
      <c r="E95" s="57"/>
      <c r="F95" s="51"/>
      <c r="G95" s="53"/>
      <c r="H95" s="58"/>
      <c r="I95" s="51"/>
      <c r="J95" s="51"/>
      <c r="K95" s="56"/>
      <c r="L95" s="51"/>
    </row>
    <row r="96" spans="1:12" ht="15.75" hidden="1" thickBot="1">
      <c r="A96" s="49"/>
      <c r="B96" s="50"/>
      <c r="C96" s="51"/>
      <c r="D96" s="52"/>
      <c r="E96" s="57"/>
      <c r="F96" s="51"/>
      <c r="G96" s="53"/>
      <c r="H96" s="58"/>
      <c r="I96" s="51"/>
      <c r="J96" s="51"/>
      <c r="K96" s="56"/>
      <c r="L96" s="51"/>
    </row>
    <row r="97" spans="1:12" ht="15.75" hidden="1" thickBot="1">
      <c r="A97" s="49"/>
      <c r="B97" s="50"/>
      <c r="C97" s="51"/>
      <c r="D97" s="52"/>
      <c r="E97" s="57"/>
      <c r="F97" s="51"/>
      <c r="G97" s="53"/>
      <c r="H97" s="58"/>
      <c r="I97" s="51"/>
      <c r="J97" s="51"/>
      <c r="K97" s="56"/>
      <c r="L97" s="51"/>
    </row>
    <row r="98" spans="1:12" ht="15.75" hidden="1" thickBot="1">
      <c r="A98" s="49"/>
      <c r="B98" s="50"/>
      <c r="C98" s="51"/>
      <c r="D98" s="52"/>
      <c r="E98" s="57"/>
      <c r="F98" s="51"/>
      <c r="G98" s="53"/>
      <c r="H98" s="58"/>
      <c r="I98" s="51"/>
      <c r="J98" s="51"/>
      <c r="K98" s="56"/>
      <c r="L98" s="51"/>
    </row>
    <row r="99" spans="1:12" ht="15.75" hidden="1" thickBot="1">
      <c r="A99" s="49"/>
      <c r="B99" s="50"/>
      <c r="C99" s="51"/>
      <c r="D99" s="52"/>
      <c r="E99" s="57"/>
      <c r="F99" s="51"/>
      <c r="G99" s="53"/>
      <c r="H99" s="58"/>
      <c r="I99" s="51"/>
      <c r="J99" s="51"/>
      <c r="K99" s="56"/>
      <c r="L99" s="51"/>
    </row>
    <row r="100" spans="1:12" ht="15.75" hidden="1" thickBot="1">
      <c r="A100" s="49"/>
      <c r="B100" s="50"/>
      <c r="C100" s="51"/>
      <c r="D100" s="52"/>
      <c r="E100" s="57"/>
      <c r="F100" s="51"/>
      <c r="G100" s="53"/>
      <c r="H100" s="58"/>
      <c r="I100" s="51"/>
      <c r="J100" s="51"/>
      <c r="K100" s="56"/>
      <c r="L100" s="51"/>
    </row>
    <row r="101" spans="1:12" ht="15.75" hidden="1" thickBot="1">
      <c r="A101" s="49"/>
      <c r="B101" s="50"/>
      <c r="C101" s="51"/>
      <c r="D101" s="52"/>
      <c r="E101" s="57"/>
      <c r="F101" s="51"/>
      <c r="G101" s="53"/>
      <c r="H101" s="58"/>
      <c r="I101" s="51"/>
      <c r="J101" s="51"/>
      <c r="K101" s="56"/>
      <c r="L101" s="51"/>
    </row>
    <row r="102" spans="1:12" ht="15.75" hidden="1" thickBot="1">
      <c r="A102" s="49"/>
      <c r="B102" s="50"/>
      <c r="C102" s="51"/>
      <c r="D102" s="52"/>
      <c r="E102" s="57"/>
      <c r="F102" s="51"/>
      <c r="G102" s="53"/>
      <c r="H102" s="58"/>
      <c r="I102" s="51"/>
      <c r="J102" s="51"/>
      <c r="K102" s="56"/>
      <c r="L102" s="51"/>
    </row>
    <row r="103" spans="1:12" ht="15.75" hidden="1" thickBot="1">
      <c r="A103" s="49"/>
      <c r="B103" s="50"/>
      <c r="C103" s="51"/>
      <c r="D103" s="52"/>
      <c r="E103" s="57"/>
      <c r="F103" s="51"/>
      <c r="G103" s="53"/>
      <c r="H103" s="58"/>
      <c r="I103" s="51"/>
      <c r="J103" s="51"/>
      <c r="K103" s="56"/>
      <c r="L103" s="51"/>
    </row>
    <row r="104" spans="1:12" ht="15.75" hidden="1" thickBot="1">
      <c r="A104" s="49"/>
      <c r="B104" s="50"/>
      <c r="C104" s="51"/>
      <c r="D104" s="52"/>
      <c r="E104" s="57"/>
      <c r="F104" s="51"/>
      <c r="G104" s="53"/>
      <c r="H104" s="58"/>
      <c r="I104" s="51"/>
      <c r="J104" s="51"/>
      <c r="K104" s="56"/>
      <c r="L104" s="51"/>
    </row>
    <row r="105" spans="1:12" ht="15.75" hidden="1" thickBot="1">
      <c r="A105" s="49"/>
      <c r="B105" s="50"/>
      <c r="C105" s="51"/>
      <c r="D105" s="52"/>
      <c r="E105" s="57"/>
      <c r="F105" s="51"/>
      <c r="G105" s="53"/>
      <c r="H105" s="58"/>
      <c r="I105" s="51"/>
      <c r="J105" s="51"/>
      <c r="K105" s="56"/>
      <c r="L105" s="51"/>
    </row>
    <row r="106" spans="1:12" ht="15.75" hidden="1" thickBot="1">
      <c r="A106" s="49"/>
      <c r="B106" s="50"/>
      <c r="C106" s="51"/>
      <c r="D106" s="52"/>
      <c r="E106" s="57"/>
      <c r="F106" s="51"/>
      <c r="G106" s="53"/>
      <c r="H106" s="58"/>
      <c r="I106" s="51"/>
      <c r="J106" s="51"/>
      <c r="K106" s="56"/>
      <c r="L106" s="51"/>
    </row>
    <row r="107" spans="1:12" ht="15.75" hidden="1" thickBot="1">
      <c r="A107" s="49"/>
      <c r="B107" s="50"/>
      <c r="C107" s="51"/>
      <c r="D107" s="52"/>
      <c r="E107" s="57"/>
      <c r="F107" s="51"/>
      <c r="G107" s="53"/>
      <c r="H107" s="58"/>
      <c r="I107" s="51"/>
      <c r="J107" s="51"/>
      <c r="K107" s="56"/>
      <c r="L107" s="51"/>
    </row>
    <row r="108" spans="1:12" ht="15.75" hidden="1" thickBot="1">
      <c r="A108" s="49"/>
      <c r="B108" s="50"/>
      <c r="C108" s="51"/>
      <c r="D108" s="52"/>
      <c r="E108" s="57"/>
      <c r="F108" s="51"/>
      <c r="G108" s="53"/>
      <c r="H108" s="58"/>
      <c r="I108" s="51"/>
      <c r="J108" s="51"/>
      <c r="K108" s="56"/>
      <c r="L108" s="51"/>
    </row>
    <row r="109" spans="1:12" ht="15.75" hidden="1" thickBot="1">
      <c r="A109" s="49"/>
      <c r="B109" s="50"/>
      <c r="C109" s="51"/>
      <c r="D109" s="52"/>
      <c r="E109" s="57"/>
      <c r="F109" s="51"/>
      <c r="G109" s="53"/>
      <c r="H109" s="58"/>
      <c r="I109" s="51"/>
      <c r="J109" s="51"/>
      <c r="K109" s="56"/>
      <c r="L109" s="51"/>
    </row>
    <row r="110" spans="1:12" ht="15.75" hidden="1" thickBot="1">
      <c r="A110" s="49"/>
      <c r="B110" s="50"/>
      <c r="C110" s="51"/>
      <c r="D110" s="52"/>
      <c r="E110" s="57"/>
      <c r="F110" s="51"/>
      <c r="G110" s="53"/>
      <c r="H110" s="58"/>
      <c r="I110" s="51"/>
      <c r="J110" s="51"/>
      <c r="K110" s="56"/>
      <c r="L110" s="51"/>
    </row>
    <row r="111" spans="1:12" ht="15.75" hidden="1" thickBot="1">
      <c r="A111" s="49"/>
      <c r="B111" s="50"/>
      <c r="C111" s="51"/>
      <c r="D111" s="52"/>
      <c r="E111" s="57"/>
      <c r="F111" s="51"/>
      <c r="G111" s="53"/>
      <c r="H111" s="58"/>
      <c r="I111" s="51"/>
      <c r="J111" s="51"/>
      <c r="K111" s="56"/>
      <c r="L111" s="51"/>
    </row>
    <row r="112" spans="1:12" ht="15.75" hidden="1" thickBot="1">
      <c r="A112" s="49"/>
      <c r="B112" s="50"/>
      <c r="C112" s="51"/>
      <c r="D112" s="52"/>
      <c r="E112" s="57"/>
      <c r="F112" s="51"/>
      <c r="G112" s="53"/>
      <c r="H112" s="58"/>
      <c r="I112" s="51"/>
      <c r="J112" s="51"/>
      <c r="K112" s="56"/>
      <c r="L112" s="51"/>
    </row>
    <row r="113" spans="1:12" ht="15.75" hidden="1" thickBot="1">
      <c r="A113" s="49"/>
      <c r="B113" s="50"/>
      <c r="C113" s="51"/>
      <c r="D113" s="52"/>
      <c r="E113" s="57"/>
      <c r="F113" s="51"/>
      <c r="G113" s="53"/>
      <c r="H113" s="58"/>
      <c r="I113" s="51"/>
      <c r="J113" s="51"/>
      <c r="K113" s="56"/>
      <c r="L113" s="51"/>
    </row>
    <row r="114" spans="1:12" ht="15.75" hidden="1" thickBot="1">
      <c r="A114" s="49"/>
      <c r="B114" s="50"/>
      <c r="C114" s="51"/>
      <c r="D114" s="52"/>
      <c r="E114" s="57"/>
      <c r="F114" s="51"/>
      <c r="G114" s="53"/>
      <c r="H114" s="58"/>
      <c r="I114" s="51"/>
      <c r="J114" s="51"/>
      <c r="K114" s="56"/>
      <c r="L114" s="51"/>
    </row>
    <row r="115" spans="1:12" ht="15.75" hidden="1" thickBot="1">
      <c r="A115" s="49"/>
      <c r="B115" s="50"/>
      <c r="C115" s="51"/>
      <c r="D115" s="52"/>
      <c r="E115" s="57"/>
      <c r="F115" s="51"/>
      <c r="G115" s="53"/>
      <c r="H115" s="58"/>
      <c r="I115" s="51"/>
      <c r="J115" s="51"/>
      <c r="K115" s="56"/>
      <c r="L115" s="51"/>
    </row>
    <row r="116" spans="1:12" ht="15.75" hidden="1" thickBot="1">
      <c r="A116" s="49"/>
      <c r="B116" s="50"/>
      <c r="C116" s="51"/>
      <c r="D116" s="52"/>
      <c r="E116" s="57"/>
      <c r="F116" s="51"/>
      <c r="G116" s="53"/>
      <c r="H116" s="58"/>
      <c r="I116" s="51"/>
      <c r="J116" s="51"/>
      <c r="K116" s="56"/>
      <c r="L116" s="51"/>
    </row>
    <row r="117" spans="1:12" ht="15.75" hidden="1" thickBot="1">
      <c r="A117" s="49"/>
      <c r="B117" s="50"/>
      <c r="C117" s="51"/>
      <c r="D117" s="52"/>
      <c r="E117" s="57"/>
      <c r="F117" s="51"/>
      <c r="G117" s="53"/>
      <c r="H117" s="58"/>
      <c r="I117" s="51"/>
      <c r="J117" s="51"/>
      <c r="K117" s="56"/>
      <c r="L117" s="51"/>
    </row>
    <row r="118" spans="1:12" ht="15.75" hidden="1" thickBot="1">
      <c r="A118" s="49"/>
      <c r="B118" s="50"/>
      <c r="C118" s="51"/>
      <c r="D118" s="52"/>
      <c r="E118" s="57"/>
      <c r="F118" s="51"/>
      <c r="G118" s="53"/>
      <c r="H118" s="58"/>
      <c r="I118" s="51"/>
      <c r="J118" s="51"/>
      <c r="K118" s="56"/>
      <c r="L118" s="51"/>
    </row>
    <row r="119" spans="1:12" ht="15.75" hidden="1" thickBot="1">
      <c r="A119" s="49"/>
      <c r="B119" s="50"/>
      <c r="C119" s="51"/>
      <c r="D119" s="52"/>
      <c r="E119" s="57"/>
      <c r="F119" s="51"/>
      <c r="G119" s="53"/>
      <c r="H119" s="58"/>
      <c r="I119" s="51"/>
      <c r="J119" s="51"/>
      <c r="K119" s="56"/>
      <c r="L119" s="51"/>
    </row>
    <row r="120" spans="1:12" ht="15.75" hidden="1" thickBot="1">
      <c r="A120" s="49"/>
      <c r="B120" s="50"/>
      <c r="C120" s="51"/>
      <c r="D120" s="52"/>
      <c r="E120" s="57"/>
      <c r="F120" s="51"/>
      <c r="G120" s="53"/>
      <c r="H120" s="58"/>
      <c r="I120" s="51"/>
      <c r="J120" s="51"/>
      <c r="K120" s="56"/>
      <c r="L120" s="51"/>
    </row>
    <row r="121" spans="1:12" ht="15.75" hidden="1" thickBot="1">
      <c r="A121" s="49"/>
      <c r="B121" s="50"/>
      <c r="C121" s="51"/>
      <c r="D121" s="52"/>
      <c r="E121" s="57"/>
      <c r="F121" s="51"/>
      <c r="G121" s="53"/>
      <c r="H121" s="58"/>
      <c r="I121" s="51"/>
      <c r="J121" s="51"/>
      <c r="K121" s="56"/>
      <c r="L121" s="51"/>
    </row>
    <row r="122" spans="1:12" ht="15.75" hidden="1" thickBot="1">
      <c r="A122" s="49"/>
      <c r="B122" s="50"/>
      <c r="C122" s="51"/>
      <c r="D122" s="52"/>
      <c r="E122" s="57"/>
      <c r="F122" s="51"/>
      <c r="G122" s="53"/>
      <c r="H122" s="58"/>
      <c r="I122" s="51"/>
      <c r="J122" s="51"/>
      <c r="K122" s="56"/>
      <c r="L122" s="51"/>
    </row>
    <row r="123" spans="1:12" ht="15.75" hidden="1" thickBot="1">
      <c r="A123" s="49"/>
      <c r="B123" s="50"/>
      <c r="C123" s="51"/>
      <c r="D123" s="52"/>
      <c r="E123" s="57"/>
      <c r="F123" s="51"/>
      <c r="G123" s="53"/>
      <c r="H123" s="58"/>
      <c r="I123" s="51"/>
      <c r="J123" s="51"/>
      <c r="K123" s="56"/>
      <c r="L123" s="51"/>
    </row>
    <row r="124" spans="1:12" ht="15.75" hidden="1" thickBot="1">
      <c r="A124" s="49"/>
      <c r="B124" s="50"/>
      <c r="C124" s="51"/>
      <c r="D124" s="52"/>
      <c r="E124" s="57"/>
      <c r="F124" s="51"/>
      <c r="G124" s="53"/>
      <c r="H124" s="58"/>
      <c r="I124" s="51"/>
      <c r="J124" s="51"/>
      <c r="K124" s="56"/>
      <c r="L124" s="51"/>
    </row>
    <row r="125" spans="1:12" ht="15.75" hidden="1" thickBot="1">
      <c r="A125" s="49"/>
      <c r="B125" s="50"/>
      <c r="C125" s="51"/>
      <c r="D125" s="52"/>
      <c r="E125" s="57"/>
      <c r="F125" s="51"/>
      <c r="G125" s="53"/>
      <c r="H125" s="58"/>
      <c r="I125" s="51"/>
      <c r="J125" s="51"/>
      <c r="K125" s="56"/>
      <c r="L125" s="51"/>
    </row>
    <row r="126" spans="1:12" ht="15.75" hidden="1" thickBot="1">
      <c r="A126" s="49"/>
      <c r="B126" s="50"/>
      <c r="C126" s="51"/>
      <c r="D126" s="52"/>
      <c r="E126" s="57"/>
      <c r="F126" s="51"/>
      <c r="G126" s="53"/>
      <c r="H126" s="58"/>
      <c r="I126" s="51"/>
      <c r="J126" s="51"/>
      <c r="K126" s="56"/>
      <c r="L126" s="51"/>
    </row>
    <row r="127" spans="1:12" ht="15.75" hidden="1" thickBot="1">
      <c r="A127" s="49"/>
      <c r="B127" s="50"/>
      <c r="C127" s="51"/>
      <c r="D127" s="52"/>
      <c r="E127" s="57"/>
      <c r="F127" s="51"/>
      <c r="G127" s="53"/>
      <c r="H127" s="58"/>
      <c r="I127" s="51"/>
      <c r="J127" s="51"/>
      <c r="K127" s="56"/>
      <c r="L127" s="51"/>
    </row>
    <row r="128" spans="1:12" ht="15.75" hidden="1" thickBot="1">
      <c r="A128" s="49"/>
      <c r="B128" s="50"/>
      <c r="C128" s="51"/>
      <c r="D128" s="52"/>
      <c r="E128" s="57"/>
      <c r="F128" s="51"/>
      <c r="G128" s="53"/>
      <c r="H128" s="58"/>
      <c r="I128" s="51"/>
      <c r="J128" s="51"/>
      <c r="K128" s="56"/>
      <c r="L128" s="51"/>
    </row>
    <row r="129" spans="1:12" ht="15.75" hidden="1" thickBot="1">
      <c r="A129" s="49"/>
      <c r="B129" s="50"/>
      <c r="C129" s="51"/>
      <c r="D129" s="52"/>
      <c r="E129" s="57"/>
      <c r="F129" s="51"/>
      <c r="G129" s="53"/>
      <c r="H129" s="58"/>
      <c r="I129" s="51"/>
      <c r="J129" s="51"/>
      <c r="K129" s="56"/>
      <c r="L129" s="51"/>
    </row>
    <row r="130" spans="1:12" ht="15.75" hidden="1" thickBot="1">
      <c r="A130" s="49"/>
      <c r="B130" s="50"/>
      <c r="C130" s="51"/>
      <c r="D130" s="52"/>
      <c r="E130" s="57"/>
      <c r="F130" s="51"/>
      <c r="G130" s="53"/>
      <c r="H130" s="58"/>
      <c r="I130" s="51"/>
      <c r="J130" s="51"/>
      <c r="K130" s="56"/>
      <c r="L130" s="51"/>
    </row>
    <row r="131" spans="1:12" ht="15.75" hidden="1" thickBot="1">
      <c r="A131" s="49"/>
      <c r="B131" s="50"/>
      <c r="C131" s="51"/>
      <c r="D131" s="52"/>
      <c r="E131" s="57"/>
      <c r="F131" s="51"/>
      <c r="G131" s="53"/>
      <c r="H131" s="58"/>
      <c r="I131" s="51"/>
      <c r="J131" s="51"/>
      <c r="K131" s="56"/>
      <c r="L131" s="51"/>
    </row>
    <row r="132" spans="1:12" ht="15.75" hidden="1" thickBot="1">
      <c r="A132" s="49"/>
      <c r="B132" s="50"/>
      <c r="C132" s="51"/>
      <c r="D132" s="52"/>
      <c r="E132" s="57"/>
      <c r="F132" s="51"/>
      <c r="G132" s="53"/>
      <c r="H132" s="58"/>
      <c r="I132" s="51"/>
      <c r="J132" s="51"/>
      <c r="K132" s="56"/>
      <c r="L132" s="51"/>
    </row>
    <row r="133" spans="1:12" ht="15.75" hidden="1" thickBot="1">
      <c r="A133" s="49"/>
      <c r="B133" s="50"/>
      <c r="C133" s="51"/>
      <c r="D133" s="52"/>
      <c r="E133" s="57"/>
      <c r="F133" s="51"/>
      <c r="G133" s="53"/>
      <c r="H133" s="58"/>
      <c r="I133" s="51"/>
      <c r="J133" s="51"/>
      <c r="K133" s="56"/>
      <c r="L133" s="51"/>
    </row>
    <row r="134" spans="1:12" ht="15.75" hidden="1" thickBot="1">
      <c r="A134" s="49"/>
      <c r="B134" s="50"/>
      <c r="C134" s="51"/>
      <c r="D134" s="52"/>
      <c r="E134" s="57"/>
      <c r="F134" s="51"/>
      <c r="G134" s="53"/>
      <c r="H134" s="58"/>
      <c r="I134" s="51"/>
      <c r="J134" s="51"/>
      <c r="K134" s="56"/>
      <c r="L134" s="51"/>
    </row>
    <row r="135" spans="1:12" ht="15.75" hidden="1" thickBot="1">
      <c r="A135" s="49"/>
      <c r="B135" s="50"/>
      <c r="C135" s="51"/>
      <c r="D135" s="52"/>
      <c r="E135" s="57"/>
      <c r="F135" s="51"/>
      <c r="G135" s="53"/>
      <c r="H135" s="58"/>
      <c r="I135" s="51"/>
      <c r="J135" s="51"/>
      <c r="K135" s="56"/>
      <c r="L135" s="51"/>
    </row>
    <row r="136" spans="1:12" ht="15.75" hidden="1" thickBot="1">
      <c r="A136" s="49"/>
      <c r="B136" s="50"/>
      <c r="C136" s="51"/>
      <c r="D136" s="52"/>
      <c r="E136" s="57"/>
      <c r="F136" s="51"/>
      <c r="G136" s="53"/>
      <c r="H136" s="58"/>
      <c r="I136" s="51"/>
      <c r="J136" s="51"/>
      <c r="K136" s="56"/>
      <c r="L136" s="51"/>
    </row>
    <row r="137" spans="1:12" ht="15.75" hidden="1" thickBot="1">
      <c r="A137" s="49"/>
      <c r="B137" s="50"/>
      <c r="C137" s="51"/>
      <c r="D137" s="52"/>
      <c r="E137" s="57"/>
      <c r="F137" s="51"/>
      <c r="G137" s="53"/>
      <c r="H137" s="58"/>
      <c r="I137" s="51"/>
      <c r="J137" s="51"/>
      <c r="K137" s="56"/>
      <c r="L137" s="51"/>
    </row>
    <row r="138" spans="1:12" ht="15.75" hidden="1" thickBot="1">
      <c r="A138" s="49"/>
      <c r="B138" s="50"/>
      <c r="C138" s="51"/>
      <c r="D138" s="52"/>
      <c r="E138" s="57"/>
      <c r="F138" s="51"/>
      <c r="G138" s="53"/>
      <c r="H138" s="58"/>
      <c r="I138" s="51"/>
      <c r="J138" s="51"/>
      <c r="K138" s="56"/>
      <c r="L138" s="51"/>
    </row>
    <row r="139" spans="1:12" ht="15.75" hidden="1" thickBot="1">
      <c r="A139" s="49"/>
      <c r="B139" s="50"/>
      <c r="C139" s="51"/>
      <c r="D139" s="52"/>
      <c r="E139" s="57"/>
      <c r="F139" s="51"/>
      <c r="G139" s="53"/>
      <c r="H139" s="58"/>
      <c r="I139" s="51"/>
      <c r="J139" s="51"/>
      <c r="K139" s="56"/>
      <c r="L139" s="51"/>
    </row>
    <row r="140" spans="1:12" ht="15.75" hidden="1" thickBot="1">
      <c r="A140" s="49"/>
      <c r="B140" s="50"/>
      <c r="C140" s="51"/>
      <c r="D140" s="52"/>
      <c r="E140" s="57"/>
      <c r="F140" s="51"/>
      <c r="G140" s="53"/>
      <c r="H140" s="58"/>
      <c r="I140" s="51"/>
      <c r="J140" s="51"/>
      <c r="K140" s="56"/>
      <c r="L140" s="51"/>
    </row>
    <row r="141" spans="1:12" ht="15.75" hidden="1" thickBot="1">
      <c r="A141" s="49"/>
      <c r="B141" s="50"/>
      <c r="C141" s="51"/>
      <c r="D141" s="52"/>
      <c r="E141" s="57"/>
      <c r="F141" s="51"/>
      <c r="G141" s="53"/>
      <c r="H141" s="58"/>
      <c r="I141" s="51"/>
      <c r="J141" s="51"/>
      <c r="K141" s="56"/>
      <c r="L141" s="51"/>
    </row>
    <row r="142" spans="1:12" ht="15.75" hidden="1" thickBot="1">
      <c r="A142" s="49"/>
      <c r="B142" s="50"/>
      <c r="C142" s="51"/>
      <c r="D142" s="52"/>
      <c r="E142" s="57"/>
      <c r="F142" s="51"/>
      <c r="G142" s="53"/>
      <c r="H142" s="58"/>
      <c r="I142" s="51"/>
      <c r="J142" s="51"/>
      <c r="K142" s="56"/>
      <c r="L142" s="51"/>
    </row>
    <row r="143" spans="1:12" ht="15.75" hidden="1" thickBot="1">
      <c r="A143" s="49"/>
      <c r="B143" s="50"/>
      <c r="C143" s="51"/>
      <c r="D143" s="52"/>
      <c r="E143" s="57"/>
      <c r="F143" s="51"/>
      <c r="G143" s="53"/>
      <c r="H143" s="58"/>
      <c r="I143" s="51"/>
      <c r="J143" s="51"/>
      <c r="K143" s="56"/>
      <c r="L143" s="51"/>
    </row>
    <row r="144" spans="1:12" ht="15.75" hidden="1" thickBot="1">
      <c r="A144" s="49"/>
      <c r="B144" s="50"/>
      <c r="C144" s="51"/>
      <c r="D144" s="52"/>
      <c r="E144" s="57"/>
      <c r="F144" s="51"/>
      <c r="G144" s="53"/>
      <c r="H144" s="58"/>
      <c r="I144" s="51"/>
      <c r="J144" s="51"/>
      <c r="K144" s="56"/>
      <c r="L144" s="51"/>
    </row>
    <row r="145" spans="1:12" ht="15.75" hidden="1" thickBot="1">
      <c r="A145" s="49"/>
      <c r="B145" s="50"/>
      <c r="C145" s="51"/>
      <c r="D145" s="52"/>
      <c r="E145" s="57"/>
      <c r="F145" s="51"/>
      <c r="G145" s="53"/>
      <c r="H145" s="58"/>
      <c r="I145" s="51"/>
      <c r="J145" s="51"/>
      <c r="K145" s="56"/>
      <c r="L145" s="51"/>
    </row>
    <row r="146" spans="1:12" ht="15.75" hidden="1" thickBot="1">
      <c r="A146" s="49"/>
      <c r="B146" s="50"/>
      <c r="C146" s="51"/>
      <c r="D146" s="52"/>
      <c r="E146" s="57"/>
      <c r="F146" s="51"/>
      <c r="G146" s="53"/>
      <c r="H146" s="58"/>
      <c r="I146" s="51"/>
      <c r="J146" s="51"/>
      <c r="K146" s="56"/>
      <c r="L146" s="51"/>
    </row>
    <row r="147" spans="1:12" ht="15.75" hidden="1" thickBot="1">
      <c r="A147" s="49"/>
      <c r="B147" s="50"/>
      <c r="C147" s="51"/>
      <c r="D147" s="52"/>
      <c r="E147" s="57"/>
      <c r="F147" s="51"/>
      <c r="G147" s="53"/>
      <c r="H147" s="58"/>
      <c r="I147" s="51"/>
      <c r="J147" s="51"/>
      <c r="K147" s="56"/>
      <c r="L147" s="51"/>
    </row>
    <row r="148" spans="1:12" ht="15.75" hidden="1" thickBot="1">
      <c r="A148" s="49"/>
      <c r="B148" s="50"/>
      <c r="C148" s="51"/>
      <c r="D148" s="52"/>
      <c r="E148" s="57"/>
      <c r="F148" s="51"/>
      <c r="G148" s="53"/>
      <c r="H148" s="58"/>
      <c r="I148" s="51"/>
      <c r="J148" s="51"/>
      <c r="K148" s="56"/>
      <c r="L148" s="51"/>
    </row>
    <row r="149" spans="1:12" ht="15.75" hidden="1" thickBot="1">
      <c r="A149" s="49"/>
      <c r="B149" s="50"/>
      <c r="C149" s="51"/>
      <c r="D149" s="52"/>
      <c r="E149" s="57"/>
      <c r="F149" s="51"/>
      <c r="G149" s="53"/>
      <c r="H149" s="58"/>
      <c r="I149" s="51"/>
      <c r="J149" s="51"/>
      <c r="K149" s="56"/>
      <c r="L149" s="51"/>
    </row>
    <row r="150" spans="1:12" ht="15.75" hidden="1" thickBot="1">
      <c r="A150" s="49"/>
      <c r="B150" s="50"/>
      <c r="C150" s="51"/>
      <c r="D150" s="52"/>
      <c r="E150" s="57"/>
      <c r="F150" s="51"/>
      <c r="G150" s="53"/>
      <c r="H150" s="58"/>
      <c r="I150" s="51"/>
      <c r="J150" s="51"/>
      <c r="K150" s="56"/>
      <c r="L150" s="51"/>
    </row>
    <row r="151" spans="1:12" ht="15.75" hidden="1" thickBot="1">
      <c r="A151" s="49"/>
      <c r="B151" s="50"/>
      <c r="C151" s="51"/>
      <c r="D151" s="52"/>
      <c r="E151" s="57"/>
      <c r="F151" s="51"/>
      <c r="G151" s="53"/>
      <c r="H151" s="58"/>
      <c r="I151" s="51"/>
      <c r="J151" s="51"/>
      <c r="K151" s="56"/>
      <c r="L151" s="51"/>
    </row>
    <row r="152" spans="1:12" ht="15.75" hidden="1" thickBot="1">
      <c r="A152" s="49"/>
      <c r="B152" s="50"/>
      <c r="C152" s="51"/>
      <c r="D152" s="52"/>
      <c r="E152" s="57"/>
      <c r="F152" s="51"/>
      <c r="G152" s="53"/>
      <c r="H152" s="58"/>
      <c r="I152" s="51"/>
      <c r="J152" s="51"/>
      <c r="K152" s="56"/>
      <c r="L152" s="51"/>
    </row>
    <row r="153" spans="1:12" ht="15.75" hidden="1" thickBot="1">
      <c r="A153" s="49"/>
      <c r="B153" s="50"/>
      <c r="C153" s="51"/>
      <c r="D153" s="52"/>
      <c r="E153" s="57"/>
      <c r="F153" s="51"/>
      <c r="G153" s="53"/>
      <c r="H153" s="58"/>
      <c r="I153" s="51"/>
      <c r="J153" s="51"/>
      <c r="K153" s="56"/>
      <c r="L153" s="51"/>
    </row>
    <row r="154" spans="1:12" ht="15.75" hidden="1" thickBot="1">
      <c r="A154" s="49"/>
      <c r="B154" s="50"/>
      <c r="C154" s="51"/>
      <c r="D154" s="52"/>
      <c r="E154" s="57"/>
      <c r="F154" s="51"/>
      <c r="G154" s="53"/>
      <c r="H154" s="58"/>
      <c r="I154" s="51"/>
      <c r="J154" s="51"/>
      <c r="K154" s="56"/>
      <c r="L154" s="51"/>
    </row>
    <row r="155" spans="1:12" ht="15.75" hidden="1" thickBot="1">
      <c r="A155" s="49"/>
      <c r="B155" s="50"/>
      <c r="C155" s="51"/>
      <c r="D155" s="52"/>
      <c r="E155" s="57"/>
      <c r="F155" s="51"/>
      <c r="G155" s="53"/>
      <c r="H155" s="58"/>
      <c r="I155" s="51"/>
      <c r="J155" s="51"/>
      <c r="K155" s="56"/>
      <c r="L155" s="51"/>
    </row>
    <row r="156" spans="1:12" ht="15.75" hidden="1" thickBot="1">
      <c r="A156" s="49"/>
      <c r="B156" s="50"/>
      <c r="C156" s="51"/>
      <c r="D156" s="52"/>
      <c r="E156" s="57"/>
      <c r="F156" s="51"/>
      <c r="G156" s="53"/>
      <c r="H156" s="58"/>
      <c r="I156" s="51"/>
      <c r="J156" s="51"/>
      <c r="K156" s="56"/>
      <c r="L156" s="51"/>
    </row>
    <row r="157" spans="1:12" ht="15.75" hidden="1" thickBot="1">
      <c r="A157" s="49"/>
      <c r="B157" s="50"/>
      <c r="C157" s="51"/>
      <c r="D157" s="52"/>
      <c r="E157" s="57"/>
      <c r="F157" s="51"/>
      <c r="G157" s="53"/>
      <c r="H157" s="58"/>
      <c r="I157" s="51"/>
      <c r="J157" s="51"/>
      <c r="K157" s="56"/>
      <c r="L157" s="51"/>
    </row>
    <row r="158" spans="1:12" ht="15.75" hidden="1" thickBot="1">
      <c r="A158" s="49"/>
      <c r="B158" s="50"/>
      <c r="C158" s="51"/>
      <c r="D158" s="52"/>
      <c r="E158" s="57"/>
      <c r="F158" s="51"/>
      <c r="G158" s="53"/>
      <c r="H158" s="58"/>
      <c r="I158" s="51"/>
      <c r="J158" s="51"/>
      <c r="K158" s="56"/>
      <c r="L158" s="51"/>
    </row>
    <row r="159" spans="1:12" ht="15.75" hidden="1" thickBot="1">
      <c r="A159" s="49"/>
      <c r="B159" s="50"/>
      <c r="C159" s="51"/>
      <c r="D159" s="52"/>
      <c r="E159" s="57"/>
      <c r="F159" s="51"/>
      <c r="G159" s="53"/>
      <c r="H159" s="58"/>
      <c r="I159" s="51"/>
      <c r="J159" s="51"/>
      <c r="K159" s="56"/>
      <c r="L159" s="51"/>
    </row>
    <row r="160" spans="1:12" ht="15.75" hidden="1" thickBot="1">
      <c r="A160" s="49"/>
      <c r="B160" s="50"/>
      <c r="C160" s="51"/>
      <c r="D160" s="52"/>
      <c r="E160" s="57"/>
      <c r="F160" s="51"/>
      <c r="G160" s="53"/>
      <c r="H160" s="58"/>
      <c r="I160" s="51"/>
      <c r="J160" s="51"/>
      <c r="K160" s="56"/>
      <c r="L160" s="51"/>
    </row>
    <row r="161" spans="1:12" ht="15.75" hidden="1" thickBot="1">
      <c r="A161" s="49"/>
      <c r="B161" s="50"/>
      <c r="C161" s="51"/>
      <c r="D161" s="52"/>
      <c r="E161" s="57"/>
      <c r="F161" s="51"/>
      <c r="G161" s="53"/>
      <c r="H161" s="58"/>
      <c r="I161" s="51"/>
      <c r="J161" s="51"/>
      <c r="K161" s="56"/>
      <c r="L161" s="51"/>
    </row>
    <row r="162" spans="1:12" ht="15.75" hidden="1" thickBot="1">
      <c r="A162" s="49"/>
      <c r="B162" s="50"/>
      <c r="C162" s="51"/>
      <c r="D162" s="52"/>
      <c r="E162" s="57"/>
      <c r="F162" s="51"/>
      <c r="G162" s="53"/>
      <c r="H162" s="58"/>
      <c r="I162" s="51"/>
      <c r="J162" s="51"/>
      <c r="K162" s="56"/>
      <c r="L162" s="51"/>
    </row>
    <row r="163" spans="1:12" ht="15.75" hidden="1" thickBot="1">
      <c r="A163" s="49"/>
      <c r="B163" s="50"/>
      <c r="C163" s="51"/>
      <c r="D163" s="52"/>
      <c r="E163" s="57"/>
      <c r="F163" s="51"/>
      <c r="G163" s="53"/>
      <c r="H163" s="58"/>
      <c r="I163" s="51"/>
      <c r="J163" s="51"/>
      <c r="K163" s="56"/>
      <c r="L163" s="51"/>
    </row>
    <row r="164" spans="1:12" ht="15.75" hidden="1" thickBot="1">
      <c r="A164" s="49"/>
      <c r="B164" s="50"/>
      <c r="C164" s="51"/>
      <c r="D164" s="52"/>
      <c r="E164" s="57"/>
      <c r="F164" s="51"/>
      <c r="G164" s="53"/>
      <c r="H164" s="58"/>
      <c r="I164" s="51"/>
      <c r="J164" s="51"/>
      <c r="K164" s="56"/>
      <c r="L164" s="51"/>
    </row>
    <row r="165" spans="1:12" ht="15.75" hidden="1" thickBot="1">
      <c r="A165" s="49"/>
      <c r="B165" s="50"/>
      <c r="C165" s="51"/>
      <c r="D165" s="52"/>
      <c r="E165" s="57"/>
      <c r="F165" s="51"/>
      <c r="G165" s="53"/>
      <c r="H165" s="58"/>
      <c r="I165" s="51"/>
      <c r="J165" s="51"/>
      <c r="K165" s="56"/>
      <c r="L165" s="51"/>
    </row>
    <row r="166" spans="1:12" ht="15.75" hidden="1" thickBot="1">
      <c r="A166" s="49"/>
      <c r="B166" s="50"/>
      <c r="C166" s="51"/>
      <c r="D166" s="52"/>
      <c r="E166" s="57"/>
      <c r="F166" s="51"/>
      <c r="G166" s="53"/>
      <c r="H166" s="58"/>
      <c r="I166" s="51"/>
      <c r="J166" s="51"/>
      <c r="K166" s="56"/>
      <c r="L166" s="51"/>
    </row>
    <row r="167" spans="1:12" ht="15.75" hidden="1" thickBot="1">
      <c r="A167" s="49"/>
      <c r="B167" s="50"/>
      <c r="C167" s="51"/>
      <c r="D167" s="52"/>
      <c r="E167" s="57"/>
      <c r="F167" s="51"/>
      <c r="G167" s="53"/>
      <c r="H167" s="58"/>
      <c r="I167" s="51"/>
      <c r="J167" s="51"/>
      <c r="K167" s="56"/>
      <c r="L167" s="51"/>
    </row>
    <row r="168" spans="1:12" ht="15.75" hidden="1" thickBot="1">
      <c r="A168" s="49"/>
      <c r="B168" s="50"/>
      <c r="C168" s="51"/>
      <c r="D168" s="52"/>
      <c r="E168" s="57"/>
      <c r="F168" s="51"/>
      <c r="G168" s="53"/>
      <c r="H168" s="58"/>
      <c r="I168" s="51"/>
      <c r="J168" s="51"/>
      <c r="K168" s="56"/>
      <c r="L168" s="51"/>
    </row>
    <row r="169" spans="1:12" ht="15.75" hidden="1" thickBot="1">
      <c r="A169" s="49"/>
      <c r="B169" s="50"/>
      <c r="C169" s="51"/>
      <c r="D169" s="52"/>
      <c r="E169" s="57"/>
      <c r="F169" s="51"/>
      <c r="G169" s="53"/>
      <c r="H169" s="58"/>
      <c r="I169" s="51"/>
      <c r="J169" s="51"/>
      <c r="K169" s="56"/>
      <c r="L169" s="51"/>
    </row>
    <row r="170" spans="1:12" ht="15.75" hidden="1" thickBot="1">
      <c r="A170" s="49"/>
      <c r="B170" s="50"/>
      <c r="C170" s="51"/>
      <c r="D170" s="52"/>
      <c r="E170" s="57"/>
      <c r="F170" s="51"/>
      <c r="G170" s="53"/>
      <c r="H170" s="58"/>
      <c r="I170" s="51"/>
      <c r="J170" s="51"/>
      <c r="K170" s="56"/>
      <c r="L170" s="51"/>
    </row>
    <row r="171" spans="1:12" ht="15.75" hidden="1" thickBot="1">
      <c r="A171" s="49"/>
      <c r="B171" s="50"/>
      <c r="C171" s="51"/>
      <c r="D171" s="52"/>
      <c r="E171" s="57"/>
      <c r="F171" s="51"/>
      <c r="G171" s="53"/>
      <c r="H171" s="58"/>
      <c r="I171" s="51"/>
      <c r="J171" s="51"/>
      <c r="K171" s="56"/>
      <c r="L171" s="51"/>
    </row>
    <row r="172" spans="1:12" ht="15.75" hidden="1" thickBot="1">
      <c r="A172" s="49"/>
      <c r="B172" s="50"/>
      <c r="C172" s="51"/>
      <c r="D172" s="52"/>
      <c r="E172" s="57"/>
      <c r="F172" s="51"/>
      <c r="G172" s="53"/>
      <c r="H172" s="58"/>
      <c r="I172" s="51"/>
      <c r="J172" s="51"/>
      <c r="K172" s="56"/>
      <c r="L172" s="51"/>
    </row>
    <row r="173" spans="1:12" ht="15.75" hidden="1" thickBot="1">
      <c r="A173" s="49"/>
      <c r="B173" s="50"/>
      <c r="C173" s="51"/>
      <c r="D173" s="52"/>
      <c r="E173" s="57"/>
      <c r="F173" s="51"/>
      <c r="G173" s="53"/>
      <c r="H173" s="58"/>
      <c r="I173" s="51"/>
      <c r="J173" s="51"/>
      <c r="K173" s="56"/>
      <c r="L173" s="51"/>
    </row>
    <row r="174" spans="1:12" ht="15.75" hidden="1" thickBot="1">
      <c r="A174" s="49"/>
      <c r="B174" s="50"/>
      <c r="C174" s="51"/>
      <c r="D174" s="52"/>
      <c r="E174" s="57"/>
      <c r="F174" s="51"/>
      <c r="G174" s="53"/>
      <c r="H174" s="58"/>
      <c r="I174" s="51"/>
      <c r="J174" s="51"/>
      <c r="K174" s="56"/>
      <c r="L174" s="51"/>
    </row>
    <row r="175" spans="1:12" ht="15.75" hidden="1" thickBot="1">
      <c r="A175" s="49"/>
      <c r="B175" s="50"/>
      <c r="C175" s="51"/>
      <c r="D175" s="52"/>
      <c r="E175" s="57"/>
      <c r="F175" s="51"/>
      <c r="G175" s="53"/>
      <c r="H175" s="58"/>
      <c r="I175" s="51"/>
      <c r="J175" s="51"/>
      <c r="K175" s="56"/>
      <c r="L175" s="51"/>
    </row>
    <row r="176" spans="1:12" ht="15.75" hidden="1" thickBot="1">
      <c r="A176" s="49"/>
      <c r="B176" s="50"/>
      <c r="C176" s="51"/>
      <c r="D176" s="52"/>
      <c r="E176" s="57"/>
      <c r="F176" s="51"/>
      <c r="G176" s="53"/>
      <c r="H176" s="58"/>
      <c r="I176" s="51"/>
      <c r="J176" s="51"/>
      <c r="K176" s="56"/>
      <c r="L176" s="51"/>
    </row>
    <row r="177" spans="1:12" ht="15.75" hidden="1" thickBot="1">
      <c r="A177" s="49"/>
      <c r="B177" s="50"/>
      <c r="C177" s="51"/>
      <c r="D177" s="52"/>
      <c r="E177" s="57"/>
      <c r="F177" s="51"/>
      <c r="G177" s="53"/>
      <c r="H177" s="58"/>
      <c r="I177" s="51"/>
      <c r="J177" s="51"/>
      <c r="K177" s="56"/>
      <c r="L177" s="51"/>
    </row>
    <row r="178" spans="1:12" ht="15.75" hidden="1" thickBot="1">
      <c r="A178" s="49"/>
      <c r="B178" s="50"/>
      <c r="C178" s="51"/>
      <c r="D178" s="52"/>
      <c r="E178" s="57"/>
      <c r="F178" s="51"/>
      <c r="G178" s="53"/>
      <c r="H178" s="58"/>
      <c r="I178" s="51"/>
      <c r="J178" s="51"/>
      <c r="K178" s="56"/>
      <c r="L178" s="51"/>
    </row>
    <row r="179" spans="1:12" ht="15.75" hidden="1" thickBot="1">
      <c r="A179" s="49"/>
      <c r="B179" s="50"/>
      <c r="C179" s="51"/>
      <c r="D179" s="52"/>
      <c r="E179" s="57"/>
      <c r="F179" s="51"/>
      <c r="G179" s="53"/>
      <c r="H179" s="58"/>
      <c r="I179" s="51"/>
      <c r="J179" s="51"/>
      <c r="K179" s="56"/>
      <c r="L179" s="51"/>
    </row>
    <row r="180" spans="1:12" ht="15.75" hidden="1" thickBot="1">
      <c r="A180" s="49"/>
      <c r="B180" s="50"/>
      <c r="C180" s="51"/>
      <c r="D180" s="52"/>
      <c r="E180" s="57"/>
      <c r="F180" s="51"/>
      <c r="G180" s="53"/>
      <c r="H180" s="58"/>
      <c r="I180" s="51"/>
      <c r="J180" s="51"/>
      <c r="K180" s="56"/>
      <c r="L180" s="51"/>
    </row>
    <row r="181" spans="1:12" ht="15.75" hidden="1" thickBot="1">
      <c r="A181" s="49"/>
      <c r="B181" s="50"/>
      <c r="C181" s="51"/>
      <c r="D181" s="52"/>
      <c r="E181" s="57"/>
      <c r="F181" s="51"/>
      <c r="G181" s="53"/>
      <c r="H181" s="58"/>
      <c r="I181" s="51"/>
      <c r="J181" s="51"/>
      <c r="K181" s="56"/>
      <c r="L181" s="51"/>
    </row>
    <row r="182" spans="1:12" ht="15.75" hidden="1" thickBot="1">
      <c r="A182" s="49"/>
      <c r="B182" s="50"/>
      <c r="C182" s="51"/>
      <c r="D182" s="52"/>
      <c r="E182" s="57"/>
      <c r="F182" s="51"/>
      <c r="G182" s="53"/>
      <c r="H182" s="58"/>
      <c r="I182" s="51"/>
      <c r="J182" s="51"/>
      <c r="K182" s="56"/>
      <c r="L182" s="51"/>
    </row>
    <row r="183" spans="1:12" ht="15.75" hidden="1" thickBot="1">
      <c r="A183" s="49"/>
      <c r="B183" s="50"/>
      <c r="C183" s="51"/>
      <c r="D183" s="52"/>
      <c r="E183" s="57"/>
      <c r="F183" s="51"/>
      <c r="G183" s="53"/>
      <c r="H183" s="58"/>
      <c r="I183" s="51"/>
      <c r="J183" s="51"/>
      <c r="K183" s="56"/>
      <c r="L183" s="51"/>
    </row>
    <row r="184" spans="1:12" ht="15.75" hidden="1" thickBot="1">
      <c r="A184" s="49"/>
      <c r="B184" s="50"/>
      <c r="C184" s="51"/>
      <c r="D184" s="52"/>
      <c r="E184" s="57"/>
      <c r="F184" s="51"/>
      <c r="G184" s="53"/>
      <c r="H184" s="58"/>
      <c r="I184" s="51"/>
      <c r="J184" s="51"/>
      <c r="K184" s="56"/>
      <c r="L184" s="51"/>
    </row>
    <row r="185" spans="1:12" ht="15.75" hidden="1" thickBot="1">
      <c r="A185" s="49"/>
      <c r="B185" s="50"/>
      <c r="C185" s="51"/>
      <c r="D185" s="52"/>
      <c r="E185" s="57"/>
      <c r="F185" s="51"/>
      <c r="G185" s="53"/>
      <c r="H185" s="58"/>
      <c r="I185" s="51"/>
      <c r="J185" s="51"/>
      <c r="K185" s="56"/>
      <c r="L185" s="51"/>
    </row>
    <row r="186" spans="1:12" ht="15.75" hidden="1" thickBot="1">
      <c r="A186" s="49"/>
      <c r="B186" s="50"/>
      <c r="C186" s="51"/>
      <c r="D186" s="55"/>
      <c r="E186" s="57"/>
      <c r="F186" s="51"/>
      <c r="G186" s="53"/>
      <c r="H186" s="58"/>
      <c r="I186" s="51"/>
      <c r="J186" s="51"/>
      <c r="K186" s="56"/>
      <c r="L186" s="51"/>
    </row>
    <row r="187" spans="1:12" ht="15.75" hidden="1" thickBot="1">
      <c r="A187" s="49"/>
      <c r="B187" s="50"/>
      <c r="C187" s="51"/>
      <c r="D187" s="52"/>
      <c r="E187" s="57"/>
      <c r="F187" s="51"/>
      <c r="G187" s="53"/>
      <c r="H187" s="58"/>
      <c r="I187" s="51"/>
      <c r="J187" s="51"/>
      <c r="K187" s="56"/>
      <c r="L187" s="51"/>
    </row>
    <row r="188" spans="1:12" ht="15.75" hidden="1" thickBot="1">
      <c r="A188" s="49"/>
      <c r="B188" s="50"/>
      <c r="C188" s="51"/>
      <c r="D188" s="52"/>
      <c r="E188" s="57"/>
      <c r="F188" s="51"/>
      <c r="G188" s="53"/>
      <c r="H188" s="58"/>
      <c r="I188" s="51"/>
      <c r="J188" s="51"/>
      <c r="K188" s="56"/>
      <c r="L188" s="51"/>
    </row>
    <row r="189" spans="1:12" ht="15.75" hidden="1" thickBot="1">
      <c r="A189" s="49"/>
      <c r="B189" s="50"/>
      <c r="C189" s="51"/>
      <c r="D189" s="52"/>
      <c r="E189" s="57"/>
      <c r="F189" s="51"/>
      <c r="G189" s="53"/>
      <c r="H189" s="58"/>
      <c r="I189" s="51"/>
      <c r="J189" s="51"/>
      <c r="K189" s="56"/>
      <c r="L189" s="51"/>
    </row>
    <row r="190" spans="1:12" ht="15.75" hidden="1" thickBot="1">
      <c r="A190" s="49"/>
      <c r="B190" s="50"/>
      <c r="C190" s="51"/>
      <c r="D190" s="52"/>
      <c r="E190" s="57"/>
      <c r="F190" s="51"/>
      <c r="G190" s="53"/>
      <c r="H190" s="58"/>
      <c r="I190" s="51"/>
      <c r="J190" s="51"/>
      <c r="K190" s="56"/>
      <c r="L190" s="51"/>
    </row>
    <row r="191" spans="1:12" ht="15.75" hidden="1" thickBot="1">
      <c r="A191" s="49"/>
      <c r="B191" s="50"/>
      <c r="C191" s="51"/>
      <c r="D191" s="52"/>
      <c r="E191" s="57"/>
      <c r="F191" s="51"/>
      <c r="G191" s="53"/>
      <c r="H191" s="58"/>
      <c r="I191" s="51"/>
      <c r="J191" s="51"/>
      <c r="K191" s="56"/>
      <c r="L191" s="51"/>
    </row>
    <row r="192" spans="1:12" ht="15.75" hidden="1" thickBot="1">
      <c r="A192" s="49"/>
      <c r="B192" s="50"/>
      <c r="C192" s="51"/>
      <c r="D192" s="52"/>
      <c r="E192" s="57"/>
      <c r="F192" s="51"/>
      <c r="G192" s="53"/>
      <c r="H192" s="58"/>
      <c r="I192" s="51"/>
      <c r="J192" s="51"/>
      <c r="K192" s="56"/>
      <c r="L192" s="51"/>
    </row>
    <row r="193" spans="1:12" ht="15.75" hidden="1" thickBot="1">
      <c r="A193" s="49"/>
      <c r="B193" s="50"/>
      <c r="C193" s="51"/>
      <c r="D193" s="52"/>
      <c r="E193" s="57"/>
      <c r="F193" s="51"/>
      <c r="G193" s="53"/>
      <c r="H193" s="58"/>
      <c r="I193" s="51"/>
      <c r="J193" s="51"/>
      <c r="K193" s="56"/>
      <c r="L193" s="51"/>
    </row>
    <row r="194" spans="1:12" ht="15.75" hidden="1" thickBot="1">
      <c r="A194" s="49"/>
      <c r="B194" s="50"/>
      <c r="C194" s="51"/>
      <c r="D194" s="52"/>
      <c r="E194" s="57"/>
      <c r="F194" s="51"/>
      <c r="G194" s="53"/>
      <c r="H194" s="58"/>
      <c r="I194" s="51"/>
      <c r="J194" s="51"/>
      <c r="K194" s="56"/>
      <c r="L194" s="51"/>
    </row>
    <row r="195" spans="1:12" ht="15.75" hidden="1" thickBot="1">
      <c r="A195" s="49"/>
      <c r="B195" s="50"/>
      <c r="C195" s="51"/>
      <c r="D195" s="52"/>
      <c r="E195" s="57"/>
      <c r="F195" s="51"/>
      <c r="G195" s="53"/>
      <c r="H195" s="58"/>
      <c r="I195" s="51"/>
      <c r="J195" s="51"/>
      <c r="K195" s="56"/>
      <c r="L195" s="51"/>
    </row>
    <row r="196" spans="1:12" ht="15.75" hidden="1" thickBot="1">
      <c r="A196" s="49"/>
      <c r="B196" s="50"/>
      <c r="C196" s="51"/>
      <c r="D196" s="52"/>
      <c r="E196" s="57"/>
      <c r="F196" s="51"/>
      <c r="G196" s="53"/>
      <c r="H196" s="58"/>
      <c r="I196" s="51"/>
      <c r="J196" s="51"/>
      <c r="K196" s="56"/>
      <c r="L196" s="51"/>
    </row>
    <row r="197" spans="1:12" ht="15.75" hidden="1" thickBot="1">
      <c r="A197" s="49"/>
      <c r="B197" s="50"/>
      <c r="C197" s="51"/>
      <c r="D197" s="52"/>
      <c r="E197" s="57"/>
      <c r="F197" s="51"/>
      <c r="G197" s="53"/>
      <c r="H197" s="58"/>
      <c r="I197" s="51"/>
      <c r="J197" s="51"/>
      <c r="K197" s="56"/>
      <c r="L197" s="51"/>
    </row>
    <row r="198" spans="1:12" ht="15.75" hidden="1" thickBot="1">
      <c r="A198" s="49"/>
      <c r="B198" s="50"/>
      <c r="C198" s="51"/>
      <c r="D198" s="52"/>
      <c r="E198" s="57"/>
      <c r="F198" s="51"/>
      <c r="G198" s="53"/>
      <c r="H198" s="58"/>
      <c r="I198" s="51"/>
      <c r="J198" s="51"/>
      <c r="K198" s="56"/>
      <c r="L198" s="51"/>
    </row>
    <row r="199" spans="1:12" ht="15.75" hidden="1" thickBot="1">
      <c r="A199" s="49"/>
      <c r="B199" s="50"/>
      <c r="C199" s="51"/>
      <c r="D199" s="52"/>
      <c r="E199" s="57"/>
      <c r="F199" s="51"/>
      <c r="G199" s="53"/>
      <c r="H199" s="58"/>
      <c r="I199" s="51"/>
      <c r="J199" s="51"/>
      <c r="K199" s="56"/>
      <c r="L199" s="51"/>
    </row>
    <row r="200" spans="1:12" ht="15.75" hidden="1" thickBot="1">
      <c r="A200" s="49"/>
      <c r="B200" s="50"/>
      <c r="C200" s="51"/>
      <c r="D200" s="52"/>
      <c r="E200" s="57"/>
      <c r="F200" s="51"/>
      <c r="G200" s="53"/>
      <c r="H200" s="58"/>
      <c r="I200" s="51"/>
      <c r="J200" s="51"/>
      <c r="K200" s="56"/>
      <c r="L200" s="51"/>
    </row>
    <row r="201" spans="1:12" ht="15.75" hidden="1" thickBot="1">
      <c r="A201" s="49"/>
      <c r="B201" s="50"/>
      <c r="C201" s="51"/>
      <c r="D201" s="52"/>
      <c r="E201" s="57"/>
      <c r="F201" s="51"/>
      <c r="G201" s="53"/>
      <c r="H201" s="58"/>
      <c r="I201" s="51"/>
      <c r="J201" s="51"/>
      <c r="K201" s="56"/>
      <c r="L201" s="51"/>
    </row>
    <row r="202" spans="1:12" ht="15.75" hidden="1" thickBot="1">
      <c r="A202" s="49"/>
      <c r="B202" s="50"/>
      <c r="C202" s="51"/>
      <c r="D202" s="52"/>
      <c r="E202" s="57"/>
      <c r="F202" s="51"/>
      <c r="G202" s="53"/>
      <c r="H202" s="58"/>
      <c r="I202" s="51"/>
      <c r="J202" s="51"/>
      <c r="K202" s="56"/>
      <c r="L202" s="51"/>
    </row>
    <row r="203" spans="1:12" ht="15.75" hidden="1" thickBot="1">
      <c r="A203" s="49"/>
      <c r="B203" s="50"/>
      <c r="C203" s="51"/>
      <c r="D203" s="52"/>
      <c r="E203" s="57"/>
      <c r="F203" s="51"/>
      <c r="G203" s="53"/>
      <c r="H203" s="58"/>
      <c r="I203" s="51"/>
      <c r="J203" s="51"/>
      <c r="K203" s="56"/>
      <c r="L203" s="51"/>
    </row>
    <row r="204" spans="1:12" ht="15.75" hidden="1" thickBot="1">
      <c r="A204" s="49"/>
      <c r="B204" s="50"/>
      <c r="C204" s="51"/>
      <c r="D204" s="52"/>
      <c r="E204" s="57"/>
      <c r="F204" s="51"/>
      <c r="G204" s="53"/>
      <c r="H204" s="58"/>
      <c r="I204" s="51"/>
      <c r="J204" s="51"/>
      <c r="K204" s="56"/>
      <c r="L204" s="51"/>
    </row>
    <row r="205" spans="1:12" ht="15.75" hidden="1" thickBot="1">
      <c r="A205" s="49"/>
      <c r="B205" s="50"/>
      <c r="C205" s="51"/>
      <c r="D205" s="52"/>
      <c r="E205" s="57"/>
      <c r="F205" s="51"/>
      <c r="G205" s="53"/>
      <c r="H205" s="58"/>
      <c r="I205" s="51"/>
      <c r="J205" s="51"/>
      <c r="K205" s="56"/>
      <c r="L205" s="51"/>
    </row>
    <row r="206" spans="1:12" ht="15.75" hidden="1" thickBot="1">
      <c r="A206" s="49"/>
      <c r="B206" s="50"/>
      <c r="C206" s="51"/>
      <c r="D206" s="52"/>
      <c r="E206" s="57"/>
      <c r="F206" s="51"/>
      <c r="G206" s="53"/>
      <c r="H206" s="58"/>
      <c r="I206" s="51"/>
      <c r="J206" s="51"/>
      <c r="K206" s="56"/>
      <c r="L206" s="51"/>
    </row>
    <row r="207" spans="1:12" ht="15.75" hidden="1" thickBot="1">
      <c r="A207" s="49"/>
      <c r="B207" s="50"/>
      <c r="C207" s="51"/>
      <c r="D207" s="52"/>
      <c r="E207" s="57"/>
      <c r="F207" s="51"/>
      <c r="G207" s="53"/>
      <c r="H207" s="58"/>
      <c r="I207" s="51"/>
      <c r="J207" s="51"/>
      <c r="K207" s="56"/>
      <c r="L207" s="51"/>
    </row>
    <row r="208" spans="1:12" ht="15.75" hidden="1" thickBot="1">
      <c r="A208" s="49"/>
      <c r="B208" s="50"/>
      <c r="C208" s="51"/>
      <c r="D208" s="52"/>
      <c r="E208" s="57"/>
      <c r="F208" s="51"/>
      <c r="G208" s="53"/>
      <c r="H208" s="58"/>
      <c r="I208" s="51"/>
      <c r="J208" s="51"/>
      <c r="K208" s="56"/>
      <c r="L208" s="51"/>
    </row>
    <row r="209" spans="1:12" ht="15.75" hidden="1" thickBot="1">
      <c r="A209" s="49"/>
      <c r="B209" s="50"/>
      <c r="C209" s="51"/>
      <c r="D209" s="52"/>
      <c r="E209" s="57"/>
      <c r="F209" s="51"/>
      <c r="G209" s="53"/>
      <c r="H209" s="58"/>
      <c r="I209" s="51"/>
      <c r="J209" s="51"/>
      <c r="K209" s="56"/>
      <c r="L209" s="51"/>
    </row>
    <row r="210" spans="1:12" ht="15.75" hidden="1" thickBot="1">
      <c r="A210" s="49"/>
      <c r="B210" s="50"/>
      <c r="C210" s="51"/>
      <c r="D210" s="52"/>
      <c r="E210" s="57"/>
      <c r="F210" s="51"/>
      <c r="G210" s="53"/>
      <c r="H210" s="58"/>
      <c r="I210" s="51"/>
      <c r="J210" s="51"/>
      <c r="K210" s="56"/>
      <c r="L210" s="51"/>
    </row>
    <row r="211" spans="1:12" ht="15.75" hidden="1" thickBot="1">
      <c r="A211" s="49"/>
      <c r="B211" s="50"/>
      <c r="C211" s="51"/>
      <c r="D211" s="52"/>
      <c r="E211" s="57"/>
      <c r="F211" s="51"/>
      <c r="G211" s="53"/>
      <c r="H211" s="58"/>
      <c r="I211" s="51"/>
      <c r="J211" s="51"/>
      <c r="K211" s="56"/>
      <c r="L211" s="51"/>
    </row>
    <row r="212" spans="1:12" ht="15.75" hidden="1" thickBot="1">
      <c r="A212" s="49"/>
      <c r="B212" s="50"/>
      <c r="C212" s="51"/>
      <c r="D212" s="52"/>
      <c r="E212" s="57"/>
      <c r="F212" s="51"/>
      <c r="G212" s="53"/>
      <c r="H212" s="58"/>
      <c r="I212" s="51"/>
      <c r="J212" s="51"/>
      <c r="K212" s="56"/>
      <c r="L212" s="51"/>
    </row>
    <row r="213" spans="1:12" ht="15.75" hidden="1" thickBot="1">
      <c r="A213" s="49"/>
      <c r="B213" s="50"/>
      <c r="C213" s="51"/>
      <c r="D213" s="52"/>
      <c r="E213" s="57"/>
      <c r="F213" s="51"/>
      <c r="G213" s="53"/>
      <c r="H213" s="58"/>
      <c r="I213" s="51"/>
      <c r="J213" s="51"/>
      <c r="K213" s="56"/>
      <c r="L213" s="51"/>
    </row>
    <row r="214" spans="1:12" ht="15.75" hidden="1" thickBot="1">
      <c r="A214" s="49"/>
      <c r="B214" s="50"/>
      <c r="C214" s="51"/>
      <c r="D214" s="52"/>
      <c r="E214" s="57"/>
      <c r="F214" s="51"/>
      <c r="G214" s="53"/>
      <c r="H214" s="58"/>
      <c r="I214" s="51"/>
      <c r="J214" s="51"/>
      <c r="K214" s="56"/>
      <c r="L214" s="51"/>
    </row>
    <row r="215" spans="1:12" ht="15.75" hidden="1" thickBot="1">
      <c r="A215" s="49"/>
      <c r="B215" s="50"/>
      <c r="C215" s="51"/>
      <c r="D215" s="52"/>
      <c r="E215" s="57"/>
      <c r="F215" s="51"/>
      <c r="G215" s="53"/>
      <c r="H215" s="58"/>
      <c r="I215" s="51"/>
      <c r="J215" s="51"/>
      <c r="K215" s="56"/>
      <c r="L215" s="51"/>
    </row>
    <row r="216" spans="1:12" ht="15.75" hidden="1" thickBot="1">
      <c r="A216" s="49"/>
      <c r="B216" s="50"/>
      <c r="C216" s="51"/>
      <c r="D216" s="52"/>
      <c r="E216" s="57"/>
      <c r="F216" s="51"/>
      <c r="G216" s="53"/>
      <c r="H216" s="58"/>
      <c r="I216" s="51"/>
      <c r="J216" s="51"/>
      <c r="K216" s="56"/>
      <c r="L216" s="51"/>
    </row>
    <row r="217" spans="1:12" ht="15.75" hidden="1" thickBot="1">
      <c r="A217" s="49"/>
      <c r="B217" s="50"/>
      <c r="C217" s="51"/>
      <c r="D217" s="52"/>
      <c r="E217" s="57"/>
      <c r="F217" s="51"/>
      <c r="G217" s="53"/>
      <c r="H217" s="58"/>
      <c r="I217" s="51"/>
      <c r="J217" s="51"/>
      <c r="K217" s="56"/>
      <c r="L217" s="51"/>
    </row>
    <row r="218" spans="1:12" ht="15.75" hidden="1" thickBot="1">
      <c r="A218" s="49"/>
      <c r="B218" s="50"/>
      <c r="C218" s="51"/>
      <c r="D218" s="52"/>
      <c r="E218" s="57"/>
      <c r="F218" s="51"/>
      <c r="G218" s="53"/>
      <c r="H218" s="58"/>
      <c r="I218" s="51"/>
      <c r="J218" s="51"/>
      <c r="K218" s="56"/>
      <c r="L218" s="51"/>
    </row>
    <row r="219" spans="1:12" ht="15.75" hidden="1" thickBot="1">
      <c r="A219" s="49"/>
      <c r="B219" s="50"/>
      <c r="C219" s="51"/>
      <c r="D219" s="52"/>
      <c r="E219" s="57"/>
      <c r="F219" s="51"/>
      <c r="G219" s="53"/>
      <c r="H219" s="58"/>
      <c r="I219" s="51"/>
      <c r="J219" s="51"/>
      <c r="K219" s="56"/>
      <c r="L219" s="51"/>
    </row>
    <row r="220" spans="1:12" ht="15.75" hidden="1" thickBot="1">
      <c r="A220" s="49"/>
      <c r="B220" s="50"/>
      <c r="C220" s="51"/>
      <c r="D220" s="52"/>
      <c r="E220" s="57"/>
      <c r="F220" s="51"/>
      <c r="G220" s="53"/>
      <c r="H220" s="58"/>
      <c r="I220" s="51"/>
      <c r="J220" s="51"/>
      <c r="K220" s="56"/>
      <c r="L220" s="51"/>
    </row>
    <row r="221" spans="1:12" ht="15.75" hidden="1" thickBot="1">
      <c r="A221" s="49"/>
      <c r="B221" s="50"/>
      <c r="C221" s="51"/>
      <c r="D221" s="52"/>
      <c r="E221" s="57"/>
      <c r="F221" s="51"/>
      <c r="G221" s="53"/>
      <c r="H221" s="58"/>
      <c r="I221" s="51"/>
      <c r="J221" s="51"/>
      <c r="K221" s="56"/>
      <c r="L221" s="51"/>
    </row>
    <row r="222" spans="1:12" ht="15.75" hidden="1" thickBot="1">
      <c r="A222" s="49"/>
      <c r="B222" s="50"/>
      <c r="C222" s="51"/>
      <c r="D222" s="52"/>
      <c r="E222" s="57"/>
      <c r="F222" s="51"/>
      <c r="G222" s="53"/>
      <c r="H222" s="58"/>
      <c r="I222" s="51"/>
      <c r="J222" s="51"/>
      <c r="K222" s="56"/>
      <c r="L222" s="51"/>
    </row>
    <row r="223" spans="1:12" ht="15.75" hidden="1" thickBot="1">
      <c r="A223" s="49"/>
      <c r="B223" s="50"/>
      <c r="C223" s="51"/>
      <c r="D223" s="52"/>
      <c r="E223" s="57"/>
      <c r="F223" s="51"/>
      <c r="G223" s="53"/>
      <c r="H223" s="58"/>
      <c r="I223" s="51"/>
      <c r="J223" s="51"/>
      <c r="K223" s="56"/>
      <c r="L223" s="51"/>
    </row>
    <row r="224" spans="1:12" ht="15.75" hidden="1" thickBot="1">
      <c r="A224" s="49"/>
      <c r="B224" s="50"/>
      <c r="C224" s="51"/>
      <c r="D224" s="52"/>
      <c r="E224" s="57"/>
      <c r="F224" s="51"/>
      <c r="G224" s="53"/>
      <c r="H224" s="58"/>
      <c r="I224" s="51"/>
      <c r="J224" s="51"/>
      <c r="K224" s="56"/>
      <c r="L224" s="51"/>
    </row>
    <row r="225" spans="1:12" ht="15.75" hidden="1" thickBot="1">
      <c r="A225" s="49"/>
      <c r="B225" s="50"/>
      <c r="C225" s="51"/>
      <c r="D225" s="52"/>
      <c r="E225" s="57"/>
      <c r="F225" s="51"/>
      <c r="G225" s="53"/>
      <c r="H225" s="58"/>
      <c r="I225" s="51"/>
      <c r="J225" s="51"/>
      <c r="K225" s="56"/>
      <c r="L225" s="51"/>
    </row>
    <row r="226" spans="1:12" ht="15.75" hidden="1" thickBot="1">
      <c r="A226" s="49"/>
      <c r="B226" s="50"/>
      <c r="C226" s="51"/>
      <c r="D226" s="52"/>
      <c r="E226" s="57"/>
      <c r="F226" s="51"/>
      <c r="G226" s="53"/>
      <c r="H226" s="58"/>
      <c r="I226" s="51"/>
      <c r="J226" s="51"/>
      <c r="K226" s="56"/>
      <c r="L226" s="51"/>
    </row>
    <row r="227" spans="1:12" ht="15.75" hidden="1" thickBot="1">
      <c r="A227" s="49"/>
      <c r="B227" s="50"/>
      <c r="C227" s="51"/>
      <c r="D227" s="52"/>
      <c r="E227" s="57"/>
      <c r="F227" s="51"/>
      <c r="G227" s="53"/>
      <c r="H227" s="58"/>
      <c r="I227" s="51"/>
      <c r="J227" s="51"/>
      <c r="K227" s="56"/>
      <c r="L227" s="51"/>
    </row>
    <row r="228" spans="1:12" ht="15.75" hidden="1" thickBot="1">
      <c r="A228" s="49"/>
      <c r="B228" s="50"/>
      <c r="C228" s="51"/>
      <c r="D228" s="52"/>
      <c r="E228" s="57"/>
      <c r="F228" s="51"/>
      <c r="G228" s="53"/>
      <c r="H228" s="58"/>
      <c r="I228" s="51"/>
      <c r="J228" s="51"/>
      <c r="K228" s="56"/>
      <c r="L228" s="51"/>
    </row>
    <row r="229" spans="1:12" ht="15.75" hidden="1" thickBot="1">
      <c r="A229" s="49"/>
      <c r="B229" s="50"/>
      <c r="C229" s="51"/>
      <c r="D229" s="52"/>
      <c r="E229" s="57"/>
      <c r="F229" s="51"/>
      <c r="G229" s="53"/>
      <c r="H229" s="58"/>
      <c r="I229" s="51"/>
      <c r="J229" s="51"/>
      <c r="K229" s="56"/>
      <c r="L229" s="51"/>
    </row>
    <row r="230" spans="1:12" ht="15.75" hidden="1" thickBot="1">
      <c r="A230" s="49"/>
      <c r="B230" s="50"/>
      <c r="C230" s="51"/>
      <c r="D230" s="52"/>
      <c r="E230" s="57"/>
      <c r="F230" s="51"/>
      <c r="G230" s="53"/>
      <c r="H230" s="58"/>
      <c r="I230" s="51"/>
      <c r="J230" s="51"/>
      <c r="K230" s="56"/>
      <c r="L230" s="51"/>
    </row>
    <row r="231" spans="1:12" ht="15.75" hidden="1" thickBot="1">
      <c r="A231" s="49"/>
      <c r="B231" s="50"/>
      <c r="C231" s="51"/>
      <c r="D231" s="52"/>
      <c r="E231" s="57"/>
      <c r="F231" s="51"/>
      <c r="G231" s="53"/>
      <c r="H231" s="58"/>
      <c r="I231" s="51"/>
      <c r="J231" s="51"/>
      <c r="K231" s="56"/>
      <c r="L231" s="51"/>
    </row>
    <row r="232" spans="1:12" ht="15.75" hidden="1" thickBot="1">
      <c r="A232" s="49"/>
      <c r="B232" s="50"/>
      <c r="C232" s="51"/>
      <c r="D232" s="52"/>
      <c r="E232" s="57"/>
      <c r="F232" s="51"/>
      <c r="G232" s="53"/>
      <c r="H232" s="58"/>
      <c r="I232" s="51"/>
      <c r="J232" s="51"/>
      <c r="K232" s="56"/>
      <c r="L232" s="51"/>
    </row>
    <row r="233" spans="1:12" ht="15.75" hidden="1" thickBot="1">
      <c r="A233" s="49"/>
      <c r="B233" s="50"/>
      <c r="C233" s="51"/>
      <c r="D233" s="52"/>
      <c r="E233" s="57"/>
      <c r="F233" s="51"/>
      <c r="G233" s="53"/>
      <c r="H233" s="58"/>
      <c r="I233" s="51"/>
      <c r="J233" s="51"/>
      <c r="K233" s="56"/>
      <c r="L233" s="51"/>
    </row>
    <row r="234" spans="1:12" ht="15.75" hidden="1" thickBot="1">
      <c r="A234" s="49"/>
      <c r="B234" s="50"/>
      <c r="C234" s="51"/>
      <c r="D234" s="52"/>
      <c r="E234" s="57"/>
      <c r="F234" s="51"/>
      <c r="G234" s="53"/>
      <c r="H234" s="58"/>
      <c r="I234" s="51"/>
      <c r="J234" s="51"/>
      <c r="K234" s="56"/>
      <c r="L234" s="51"/>
    </row>
    <row r="235" spans="1:12" ht="15.75" hidden="1" thickBot="1">
      <c r="A235" s="49"/>
      <c r="B235" s="50"/>
      <c r="C235" s="51"/>
      <c r="D235" s="52"/>
      <c r="E235" s="57"/>
      <c r="F235" s="51"/>
      <c r="G235" s="53"/>
      <c r="H235" s="58"/>
      <c r="I235" s="51"/>
      <c r="J235" s="51"/>
      <c r="K235" s="56"/>
      <c r="L235" s="51"/>
    </row>
    <row r="236" spans="1:12" ht="15.75" hidden="1" thickBot="1">
      <c r="A236" s="49"/>
      <c r="B236" s="50"/>
      <c r="C236" s="51"/>
      <c r="D236" s="52"/>
      <c r="E236" s="57"/>
      <c r="F236" s="51"/>
      <c r="G236" s="53"/>
      <c r="H236" s="58"/>
      <c r="I236" s="51"/>
      <c r="J236" s="51"/>
      <c r="K236" s="56"/>
      <c r="L236" s="51"/>
    </row>
    <row r="237" spans="1:12" ht="15.75" hidden="1" thickBot="1">
      <c r="A237" s="49"/>
      <c r="B237" s="50"/>
      <c r="C237" s="51"/>
      <c r="D237" s="52"/>
      <c r="E237" s="57"/>
      <c r="F237" s="51"/>
      <c r="G237" s="53"/>
      <c r="H237" s="58"/>
      <c r="I237" s="51"/>
      <c r="J237" s="51"/>
      <c r="K237" s="56"/>
      <c r="L237" s="51"/>
    </row>
    <row r="238" spans="1:12" ht="15.75" hidden="1" thickBot="1">
      <c r="A238" s="49"/>
      <c r="B238" s="50"/>
      <c r="C238" s="51"/>
      <c r="D238" s="52"/>
      <c r="E238" s="57"/>
      <c r="F238" s="51"/>
      <c r="G238" s="53"/>
      <c r="H238" s="58"/>
      <c r="I238" s="51"/>
      <c r="J238" s="51"/>
      <c r="K238" s="56"/>
      <c r="L238" s="51"/>
    </row>
    <row r="239" spans="1:12" ht="15.75" hidden="1" thickBot="1">
      <c r="A239" s="49"/>
      <c r="B239" s="50"/>
      <c r="C239" s="51"/>
      <c r="D239" s="52"/>
      <c r="E239" s="57"/>
      <c r="F239" s="51"/>
      <c r="G239" s="53"/>
      <c r="H239" s="58"/>
      <c r="I239" s="51"/>
      <c r="J239" s="51"/>
      <c r="K239" s="56"/>
      <c r="L239" s="51"/>
    </row>
    <row r="240" spans="1:12" ht="15.75" hidden="1" thickBot="1">
      <c r="A240" s="49"/>
      <c r="B240" s="50"/>
      <c r="C240" s="51"/>
      <c r="D240" s="52"/>
      <c r="E240" s="57"/>
      <c r="F240" s="51"/>
      <c r="G240" s="53"/>
      <c r="H240" s="58"/>
      <c r="I240" s="51"/>
      <c r="J240" s="51"/>
      <c r="K240" s="56"/>
      <c r="L240" s="51"/>
    </row>
    <row r="241" spans="1:12" ht="15.75" hidden="1" thickBot="1">
      <c r="A241" s="49"/>
      <c r="B241" s="50"/>
      <c r="C241" s="51"/>
      <c r="D241" s="52"/>
      <c r="E241" s="57"/>
      <c r="F241" s="51"/>
      <c r="G241" s="53"/>
      <c r="H241" s="58"/>
      <c r="I241" s="51"/>
      <c r="J241" s="51"/>
      <c r="K241" s="56"/>
      <c r="L241" s="51"/>
    </row>
    <row r="242" spans="1:12" ht="15.75" hidden="1" thickBot="1">
      <c r="A242" s="49"/>
      <c r="B242" s="50"/>
      <c r="C242" s="51"/>
      <c r="D242" s="52"/>
      <c r="E242" s="57"/>
      <c r="F242" s="51"/>
      <c r="G242" s="53"/>
      <c r="H242" s="58"/>
      <c r="I242" s="51"/>
      <c r="J242" s="51"/>
      <c r="K242" s="56"/>
      <c r="L242" s="51"/>
    </row>
    <row r="243" spans="1:12" ht="15.75" hidden="1" thickBot="1">
      <c r="A243" s="49"/>
      <c r="B243" s="50"/>
      <c r="C243" s="51"/>
      <c r="D243" s="52"/>
      <c r="E243" s="57"/>
      <c r="F243" s="51"/>
      <c r="G243" s="53"/>
      <c r="H243" s="58"/>
      <c r="I243" s="51"/>
      <c r="J243" s="51"/>
      <c r="K243" s="56"/>
      <c r="L243" s="51"/>
    </row>
    <row r="244" spans="1:12" ht="15.75" hidden="1" thickBot="1">
      <c r="A244" s="49"/>
      <c r="B244" s="50"/>
      <c r="C244" s="51"/>
      <c r="D244" s="52"/>
      <c r="E244" s="57"/>
      <c r="F244" s="51"/>
      <c r="G244" s="53"/>
      <c r="H244" s="58"/>
      <c r="I244" s="51"/>
      <c r="J244" s="51"/>
      <c r="K244" s="56"/>
      <c r="L244" s="51"/>
    </row>
    <row r="245" spans="1:12" ht="15.75" hidden="1" thickBot="1">
      <c r="A245" s="49"/>
      <c r="B245" s="50"/>
      <c r="C245" s="51"/>
      <c r="D245" s="52"/>
      <c r="E245" s="57"/>
      <c r="F245" s="51"/>
      <c r="G245" s="53"/>
      <c r="H245" s="58"/>
      <c r="I245" s="51"/>
      <c r="J245" s="51"/>
      <c r="K245" s="56"/>
      <c r="L245" s="51"/>
    </row>
    <row r="246" spans="1:12" ht="15.75" hidden="1" thickBot="1">
      <c r="A246" s="49"/>
      <c r="B246" s="50"/>
      <c r="C246" s="51"/>
      <c r="D246" s="52"/>
      <c r="E246" s="57"/>
      <c r="F246" s="51"/>
      <c r="G246" s="53"/>
      <c r="H246" s="58"/>
      <c r="I246" s="51"/>
      <c r="J246" s="51"/>
      <c r="K246" s="56"/>
      <c r="L246" s="51"/>
    </row>
    <row r="247" spans="1:12" ht="15.75" hidden="1" thickBot="1">
      <c r="A247" s="49"/>
      <c r="B247" s="50"/>
      <c r="C247" s="51"/>
      <c r="D247" s="52"/>
      <c r="E247" s="57"/>
      <c r="F247" s="51"/>
      <c r="G247" s="53"/>
      <c r="H247" s="58"/>
      <c r="I247" s="51"/>
      <c r="J247" s="51"/>
      <c r="K247" s="56"/>
      <c r="L247" s="51"/>
    </row>
    <row r="248" spans="1:12" ht="15.75" hidden="1" thickBot="1">
      <c r="A248" s="49"/>
      <c r="B248" s="50"/>
      <c r="C248" s="51"/>
      <c r="D248" s="52"/>
      <c r="E248" s="57"/>
      <c r="F248" s="51"/>
      <c r="G248" s="53"/>
      <c r="H248" s="58"/>
      <c r="I248" s="51"/>
      <c r="J248" s="51"/>
      <c r="K248" s="56"/>
      <c r="L248" s="51"/>
    </row>
    <row r="249" spans="1:12" ht="15.75" hidden="1" thickBot="1">
      <c r="A249" s="49"/>
      <c r="B249" s="50"/>
      <c r="C249" s="51"/>
      <c r="D249" s="52"/>
      <c r="E249" s="57"/>
      <c r="F249" s="51"/>
      <c r="G249" s="53"/>
      <c r="H249" s="58"/>
      <c r="I249" s="51"/>
      <c r="J249" s="51"/>
      <c r="K249" s="56"/>
      <c r="L249" s="51"/>
    </row>
    <row r="250" spans="1:12" ht="15.75" hidden="1" thickBot="1">
      <c r="A250" s="49"/>
      <c r="B250" s="50"/>
      <c r="C250" s="51"/>
      <c r="D250" s="52"/>
      <c r="E250" s="57"/>
      <c r="F250" s="51"/>
      <c r="G250" s="53"/>
      <c r="H250" s="58"/>
      <c r="I250" s="51"/>
      <c r="J250" s="51"/>
      <c r="K250" s="56"/>
      <c r="L250" s="51"/>
    </row>
    <row r="251" spans="1:12" ht="15.75" hidden="1" thickBot="1">
      <c r="A251" s="49"/>
      <c r="B251" s="50"/>
      <c r="C251" s="51"/>
      <c r="D251" s="52"/>
      <c r="E251" s="57"/>
      <c r="F251" s="51"/>
      <c r="G251" s="53"/>
      <c r="H251" s="58"/>
      <c r="I251" s="51"/>
      <c r="J251" s="51"/>
      <c r="K251" s="56"/>
      <c r="L251" s="51"/>
    </row>
    <row r="252" spans="1:12" ht="15.75" hidden="1" thickBot="1">
      <c r="A252" s="49"/>
      <c r="B252" s="50"/>
      <c r="C252" s="51"/>
      <c r="D252" s="52"/>
      <c r="E252" s="57"/>
      <c r="F252" s="51"/>
      <c r="G252" s="53"/>
      <c r="H252" s="58"/>
      <c r="I252" s="51"/>
      <c r="J252" s="51"/>
      <c r="K252" s="56"/>
      <c r="L252" s="51"/>
    </row>
    <row r="253" spans="1:12" ht="15.75" hidden="1" thickBot="1">
      <c r="A253" s="49"/>
      <c r="B253" s="50"/>
      <c r="C253" s="51"/>
      <c r="D253" s="52"/>
      <c r="E253" s="57"/>
      <c r="F253" s="51"/>
      <c r="G253" s="53"/>
      <c r="H253" s="58"/>
      <c r="I253" s="51"/>
      <c r="J253" s="51"/>
      <c r="K253" s="56"/>
      <c r="L253" s="51"/>
    </row>
    <row r="254" spans="1:12" ht="15.75" hidden="1" thickBot="1">
      <c r="A254" s="49"/>
      <c r="B254" s="50"/>
      <c r="C254" s="51"/>
      <c r="D254" s="52"/>
      <c r="E254" s="57"/>
      <c r="F254" s="51"/>
      <c r="G254" s="53"/>
      <c r="H254" s="58"/>
      <c r="I254" s="51"/>
      <c r="J254" s="51"/>
      <c r="K254" s="56"/>
      <c r="L254" s="51"/>
    </row>
    <row r="255" spans="1:12" ht="15.75" hidden="1" thickBot="1">
      <c r="A255" s="49"/>
      <c r="B255" s="50"/>
      <c r="C255" s="51"/>
      <c r="D255" s="52"/>
      <c r="E255" s="57"/>
      <c r="F255" s="51"/>
      <c r="G255" s="53"/>
      <c r="H255" s="58"/>
      <c r="I255" s="51"/>
      <c r="J255" s="51"/>
      <c r="K255" s="56"/>
      <c r="L255" s="51"/>
    </row>
    <row r="256" spans="1:12" ht="15.75" hidden="1" thickBot="1">
      <c r="A256" s="49"/>
      <c r="B256" s="50"/>
      <c r="C256" s="51"/>
      <c r="D256" s="52"/>
      <c r="E256" s="57"/>
      <c r="F256" s="51"/>
      <c r="G256" s="53"/>
      <c r="H256" s="58"/>
      <c r="I256" s="51"/>
      <c r="J256" s="51"/>
      <c r="K256" s="56"/>
      <c r="L256" s="51"/>
    </row>
    <row r="257" spans="1:12" ht="15.75" hidden="1" thickBot="1">
      <c r="A257" s="49"/>
      <c r="B257" s="50"/>
      <c r="C257" s="51"/>
      <c r="D257" s="52"/>
      <c r="E257" s="57"/>
      <c r="F257" s="51"/>
      <c r="G257" s="53"/>
      <c r="H257" s="58"/>
      <c r="I257" s="51"/>
      <c r="J257" s="51"/>
      <c r="K257" s="56"/>
      <c r="L257" s="51"/>
    </row>
    <row r="258" spans="1:12" ht="15.75" hidden="1" thickBot="1">
      <c r="A258" s="49"/>
      <c r="B258" s="50"/>
      <c r="C258" s="51"/>
      <c r="D258" s="52"/>
      <c r="E258" s="57"/>
      <c r="F258" s="51"/>
      <c r="G258" s="53"/>
      <c r="H258" s="58"/>
      <c r="I258" s="51"/>
      <c r="J258" s="51"/>
      <c r="K258" s="56"/>
      <c r="L258" s="51"/>
    </row>
    <row r="259" spans="1:12" ht="15.75" hidden="1" thickBot="1">
      <c r="A259" s="49"/>
      <c r="B259" s="50"/>
      <c r="C259" s="51"/>
      <c r="D259" s="52"/>
      <c r="E259" s="57"/>
      <c r="F259" s="51"/>
      <c r="G259" s="53"/>
      <c r="H259" s="58"/>
      <c r="I259" s="51"/>
      <c r="J259" s="51"/>
      <c r="K259" s="56"/>
      <c r="L259" s="51"/>
    </row>
    <row r="260" spans="1:12" ht="15.75" hidden="1" thickBot="1">
      <c r="A260" s="49"/>
      <c r="B260" s="50"/>
      <c r="C260" s="51"/>
      <c r="D260" s="52"/>
      <c r="E260" s="57"/>
      <c r="F260" s="51"/>
      <c r="G260" s="53"/>
      <c r="H260" s="58"/>
      <c r="I260" s="51"/>
      <c r="J260" s="51"/>
      <c r="K260" s="56"/>
      <c r="L260" s="51"/>
    </row>
    <row r="261" spans="1:12" ht="15.75" hidden="1" thickBot="1">
      <c r="A261" s="49"/>
      <c r="B261" s="50"/>
      <c r="C261" s="51"/>
      <c r="D261" s="52"/>
      <c r="E261" s="57"/>
      <c r="F261" s="51"/>
      <c r="G261" s="53"/>
      <c r="H261" s="58"/>
      <c r="I261" s="51"/>
      <c r="J261" s="51"/>
      <c r="K261" s="56"/>
      <c r="L261" s="51"/>
    </row>
    <row r="262" spans="1:12" ht="15.75" hidden="1" thickBot="1">
      <c r="A262" s="49"/>
      <c r="B262" s="50"/>
      <c r="C262" s="51"/>
      <c r="D262" s="52"/>
      <c r="E262" s="57"/>
      <c r="F262" s="51"/>
      <c r="G262" s="53"/>
      <c r="H262" s="58"/>
      <c r="I262" s="51"/>
      <c r="J262" s="51"/>
      <c r="K262" s="56"/>
      <c r="L262" s="51"/>
    </row>
    <row r="263" spans="1:12" ht="15.75" hidden="1" thickBot="1">
      <c r="A263" s="49"/>
      <c r="B263" s="50"/>
      <c r="C263" s="51"/>
      <c r="D263" s="52"/>
      <c r="E263" s="57"/>
      <c r="F263" s="51"/>
      <c r="G263" s="53"/>
      <c r="H263" s="58"/>
      <c r="I263" s="51"/>
      <c r="J263" s="51"/>
      <c r="K263" s="56"/>
      <c r="L263" s="51"/>
    </row>
    <row r="264" spans="1:12" ht="15.75" hidden="1" thickBot="1">
      <c r="A264" s="49"/>
      <c r="B264" s="50"/>
      <c r="C264" s="51"/>
      <c r="D264" s="52"/>
      <c r="E264" s="57"/>
      <c r="F264" s="51"/>
      <c r="G264" s="53"/>
      <c r="H264" s="58"/>
      <c r="I264" s="51"/>
      <c r="J264" s="51"/>
      <c r="K264" s="56"/>
      <c r="L264" s="51"/>
    </row>
    <row r="265" spans="1:12" ht="15.75" hidden="1" thickBot="1">
      <c r="A265" s="49"/>
      <c r="B265" s="50"/>
      <c r="C265" s="51"/>
      <c r="D265" s="52"/>
      <c r="E265" s="57"/>
      <c r="F265" s="51"/>
      <c r="G265" s="53"/>
      <c r="H265" s="58"/>
      <c r="I265" s="51"/>
      <c r="J265" s="51"/>
      <c r="K265" s="56"/>
      <c r="L265" s="51"/>
    </row>
    <row r="266" spans="1:12" ht="15.75" hidden="1" thickBot="1">
      <c r="A266" s="49"/>
      <c r="B266" s="50"/>
      <c r="C266" s="51"/>
      <c r="D266" s="52"/>
      <c r="E266" s="57"/>
      <c r="F266" s="51"/>
      <c r="G266" s="53"/>
      <c r="H266" s="58"/>
      <c r="I266" s="51"/>
      <c r="J266" s="51"/>
      <c r="K266" s="56"/>
      <c r="L266" s="51"/>
    </row>
    <row r="267" spans="1:12" ht="15.75" hidden="1" thickBot="1">
      <c r="A267" s="49"/>
      <c r="B267" s="50"/>
      <c r="C267" s="51"/>
      <c r="D267" s="52"/>
      <c r="E267" s="57"/>
      <c r="F267" s="51"/>
      <c r="G267" s="53"/>
      <c r="H267" s="58"/>
      <c r="I267" s="51"/>
      <c r="J267" s="51"/>
      <c r="K267" s="56"/>
      <c r="L267" s="51"/>
    </row>
    <row r="268" spans="1:12" ht="15.75" hidden="1" thickBot="1">
      <c r="A268" s="49"/>
      <c r="B268" s="50"/>
      <c r="C268" s="51"/>
      <c r="D268" s="52"/>
      <c r="E268" s="57"/>
      <c r="F268" s="51"/>
      <c r="G268" s="53"/>
      <c r="H268" s="58"/>
      <c r="I268" s="51"/>
      <c r="J268" s="51"/>
      <c r="K268" s="56"/>
      <c r="L268" s="51"/>
    </row>
    <row r="269" spans="1:12" ht="15.75" hidden="1" thickBot="1">
      <c r="A269" s="49"/>
      <c r="B269" s="50"/>
      <c r="C269" s="51"/>
      <c r="D269" s="52"/>
      <c r="E269" s="57"/>
      <c r="F269" s="51"/>
      <c r="G269" s="53"/>
      <c r="H269" s="58"/>
      <c r="I269" s="51"/>
      <c r="J269" s="51"/>
      <c r="K269" s="56"/>
      <c r="L269" s="51"/>
    </row>
    <row r="270" spans="1:12" ht="15.75" hidden="1" thickBot="1">
      <c r="A270" s="49"/>
      <c r="B270" s="50"/>
      <c r="C270" s="51"/>
      <c r="D270" s="52"/>
      <c r="E270" s="57"/>
      <c r="F270" s="51"/>
      <c r="G270" s="53"/>
      <c r="H270" s="58"/>
      <c r="I270" s="51"/>
      <c r="J270" s="51"/>
      <c r="K270" s="56"/>
      <c r="L270" s="51"/>
    </row>
    <row r="271" spans="1:12" ht="15.75" hidden="1" thickBot="1">
      <c r="A271" s="49"/>
      <c r="B271" s="50"/>
      <c r="C271" s="51"/>
      <c r="D271" s="52"/>
      <c r="E271" s="57"/>
      <c r="F271" s="51"/>
      <c r="G271" s="53"/>
      <c r="H271" s="58"/>
      <c r="I271" s="51"/>
      <c r="J271" s="51"/>
      <c r="K271" s="56"/>
      <c r="L271" s="51"/>
    </row>
    <row r="272" spans="1:12" ht="15.75" hidden="1" thickBot="1">
      <c r="A272" s="49"/>
      <c r="B272" s="50"/>
      <c r="C272" s="51"/>
      <c r="D272" s="52"/>
      <c r="E272" s="57"/>
      <c r="F272" s="51"/>
      <c r="G272" s="53"/>
      <c r="H272" s="58"/>
      <c r="I272" s="51"/>
      <c r="J272" s="51"/>
      <c r="K272" s="56"/>
      <c r="L272" s="51"/>
    </row>
    <row r="273" spans="1:12" ht="15.75" hidden="1" thickBot="1">
      <c r="A273" s="49"/>
      <c r="B273" s="50"/>
      <c r="C273" s="51"/>
      <c r="D273" s="52"/>
      <c r="E273" s="57"/>
      <c r="F273" s="51"/>
      <c r="G273" s="53"/>
      <c r="H273" s="58"/>
      <c r="I273" s="51"/>
      <c r="J273" s="51"/>
      <c r="K273" s="56"/>
      <c r="L273" s="51"/>
    </row>
    <row r="274" spans="1:12" ht="15.75" hidden="1" thickBot="1">
      <c r="A274" s="49"/>
      <c r="B274" s="50"/>
      <c r="C274" s="51"/>
      <c r="D274" s="52"/>
      <c r="E274" s="57"/>
      <c r="F274" s="51"/>
      <c r="G274" s="53"/>
      <c r="H274" s="58"/>
      <c r="I274" s="51"/>
      <c r="J274" s="51"/>
      <c r="K274" s="56"/>
      <c r="L274" s="51"/>
    </row>
    <row r="275" spans="1:12" ht="15.75" hidden="1" thickBot="1">
      <c r="A275" s="49"/>
      <c r="B275" s="50"/>
      <c r="C275" s="51"/>
      <c r="D275" s="52"/>
      <c r="E275" s="57"/>
      <c r="F275" s="51"/>
      <c r="G275" s="53"/>
      <c r="H275" s="58"/>
      <c r="I275" s="51"/>
      <c r="J275" s="51"/>
      <c r="K275" s="56"/>
      <c r="L275" s="51"/>
    </row>
    <row r="276" spans="1:12" ht="15.75" hidden="1" thickBot="1">
      <c r="A276" s="49"/>
      <c r="B276" s="50"/>
      <c r="C276" s="51"/>
      <c r="D276" s="52"/>
      <c r="E276" s="57"/>
      <c r="F276" s="51"/>
      <c r="G276" s="53"/>
      <c r="H276" s="58"/>
      <c r="I276" s="51"/>
      <c r="J276" s="51"/>
      <c r="K276" s="56"/>
      <c r="L276" s="51"/>
    </row>
    <row r="277" spans="1:12" ht="15.75" hidden="1" thickBot="1">
      <c r="A277" s="49"/>
      <c r="B277" s="50"/>
      <c r="C277" s="51"/>
      <c r="D277" s="52"/>
      <c r="E277" s="57"/>
      <c r="F277" s="51"/>
      <c r="G277" s="53"/>
      <c r="H277" s="58"/>
      <c r="I277" s="51"/>
      <c r="J277" s="51"/>
      <c r="K277" s="56"/>
      <c r="L277" s="51"/>
    </row>
    <row r="278" spans="1:12" ht="15.75" hidden="1" thickBot="1">
      <c r="A278" s="49"/>
      <c r="B278" s="50"/>
      <c r="C278" s="51"/>
      <c r="D278" s="52"/>
      <c r="E278" s="57"/>
      <c r="F278" s="51"/>
      <c r="G278" s="53"/>
      <c r="H278" s="58"/>
      <c r="I278" s="51"/>
      <c r="J278" s="51"/>
      <c r="K278" s="56"/>
      <c r="L278" s="51"/>
    </row>
    <row r="279" spans="1:12" ht="15.75" hidden="1" thickBot="1">
      <c r="A279" s="49"/>
      <c r="B279" s="50"/>
      <c r="C279" s="51"/>
      <c r="D279" s="52"/>
      <c r="E279" s="57"/>
      <c r="F279" s="51"/>
      <c r="G279" s="53"/>
      <c r="H279" s="58"/>
      <c r="I279" s="51"/>
      <c r="J279" s="51"/>
      <c r="K279" s="56"/>
      <c r="L279" s="51"/>
    </row>
    <row r="280" spans="1:12" ht="15.75" hidden="1" thickBot="1">
      <c r="A280" s="49"/>
      <c r="B280" s="50"/>
      <c r="C280" s="51"/>
      <c r="D280" s="52"/>
      <c r="E280" s="57"/>
      <c r="F280" s="51"/>
      <c r="G280" s="53"/>
      <c r="H280" s="58"/>
      <c r="I280" s="51"/>
      <c r="J280" s="51"/>
      <c r="K280" s="56"/>
      <c r="L280" s="51"/>
    </row>
    <row r="281" spans="1:12" ht="15.75" hidden="1" thickBot="1">
      <c r="A281" s="49"/>
      <c r="B281" s="50"/>
      <c r="C281" s="51"/>
      <c r="D281" s="52"/>
      <c r="E281" s="57"/>
      <c r="F281" s="51"/>
      <c r="G281" s="53"/>
      <c r="H281" s="58"/>
      <c r="I281" s="51"/>
      <c r="J281" s="51"/>
      <c r="K281" s="56"/>
      <c r="L281" s="51"/>
    </row>
    <row r="282" spans="1:12" ht="15.75" hidden="1" thickBot="1">
      <c r="A282" s="49"/>
      <c r="B282" s="50"/>
      <c r="C282" s="51"/>
      <c r="D282" s="52"/>
      <c r="E282" s="57"/>
      <c r="F282" s="51"/>
      <c r="G282" s="53"/>
      <c r="H282" s="58"/>
      <c r="I282" s="51"/>
      <c r="J282" s="51"/>
      <c r="K282" s="56"/>
      <c r="L282" s="51"/>
    </row>
    <row r="283" spans="1:12" ht="15.75" hidden="1" thickBot="1">
      <c r="A283" s="49"/>
      <c r="B283" s="50"/>
      <c r="C283" s="51"/>
      <c r="D283" s="52"/>
      <c r="E283" s="57"/>
      <c r="F283" s="51"/>
      <c r="G283" s="53"/>
      <c r="H283" s="58"/>
      <c r="I283" s="51"/>
      <c r="J283" s="51"/>
      <c r="K283" s="56"/>
      <c r="L283" s="51"/>
    </row>
    <row r="284" spans="1:12" ht="15.75" hidden="1" thickBot="1">
      <c r="A284" s="49"/>
      <c r="B284" s="50"/>
      <c r="C284" s="51"/>
      <c r="D284" s="55"/>
      <c r="E284" s="57"/>
      <c r="F284" s="51"/>
      <c r="G284" s="53"/>
      <c r="H284" s="58"/>
      <c r="I284" s="51"/>
      <c r="J284" s="51"/>
      <c r="K284" s="56"/>
      <c r="L284" s="51"/>
    </row>
    <row r="285" spans="1:12" ht="15.75" hidden="1" thickBot="1">
      <c r="A285" s="49"/>
      <c r="B285" s="50"/>
      <c r="C285" s="51"/>
      <c r="D285" s="52"/>
      <c r="E285" s="57"/>
      <c r="F285" s="51"/>
      <c r="G285" s="53"/>
      <c r="H285" s="58"/>
      <c r="I285" s="51"/>
      <c r="J285" s="51"/>
      <c r="K285" s="56"/>
      <c r="L285" s="51"/>
    </row>
    <row r="286" spans="1:12" ht="15.75" hidden="1" thickBot="1">
      <c r="A286" s="49"/>
      <c r="B286" s="50"/>
      <c r="C286" s="51"/>
      <c r="D286" s="52"/>
      <c r="E286" s="57"/>
      <c r="F286" s="51"/>
      <c r="G286" s="53"/>
      <c r="H286" s="58"/>
      <c r="I286" s="51"/>
      <c r="J286" s="51"/>
      <c r="K286" s="56"/>
      <c r="L286" s="51"/>
    </row>
    <row r="287" spans="1:12" ht="15.75" hidden="1" thickBot="1">
      <c r="A287" s="49"/>
      <c r="B287" s="50"/>
      <c r="C287" s="51"/>
      <c r="D287" s="52"/>
      <c r="E287" s="57"/>
      <c r="F287" s="51"/>
      <c r="G287" s="53"/>
      <c r="H287" s="58"/>
      <c r="I287" s="51"/>
      <c r="J287" s="51"/>
      <c r="K287" s="56"/>
      <c r="L287" s="51"/>
    </row>
    <row r="288" spans="1:12" ht="15.75" hidden="1" thickBot="1">
      <c r="A288" s="49"/>
      <c r="B288" s="50"/>
      <c r="C288" s="51"/>
      <c r="D288" s="52"/>
      <c r="E288" s="57"/>
      <c r="F288" s="51"/>
      <c r="G288" s="53"/>
      <c r="H288" s="58"/>
      <c r="I288" s="51"/>
      <c r="J288" s="51"/>
      <c r="K288" s="56"/>
      <c r="L288" s="51"/>
    </row>
    <row r="289" spans="1:12" ht="15.75" hidden="1" thickBot="1">
      <c r="A289" s="49"/>
      <c r="B289" s="50"/>
      <c r="C289" s="51"/>
      <c r="D289" s="52"/>
      <c r="E289" s="57"/>
      <c r="F289" s="51"/>
      <c r="G289" s="53"/>
      <c r="H289" s="58"/>
      <c r="I289" s="51"/>
      <c r="J289" s="51"/>
      <c r="K289" s="56"/>
      <c r="L289" s="51"/>
    </row>
    <row r="290" spans="1:12" ht="15.75" hidden="1" thickBot="1">
      <c r="A290" s="49"/>
      <c r="B290" s="50"/>
      <c r="C290" s="51"/>
      <c r="D290" s="52"/>
      <c r="E290" s="57"/>
      <c r="F290" s="51"/>
      <c r="G290" s="53"/>
      <c r="H290" s="58"/>
      <c r="I290" s="51"/>
      <c r="J290" s="51"/>
      <c r="K290" s="56"/>
      <c r="L290" s="51"/>
    </row>
    <row r="291" spans="1:12" ht="15.75" hidden="1" thickBot="1">
      <c r="A291" s="49"/>
      <c r="B291" s="50"/>
      <c r="C291" s="51"/>
      <c r="D291" s="52"/>
      <c r="E291" s="57"/>
      <c r="F291" s="51"/>
      <c r="G291" s="53"/>
      <c r="H291" s="58"/>
      <c r="I291" s="51"/>
      <c r="J291" s="51"/>
      <c r="K291" s="56"/>
      <c r="L291" s="51"/>
    </row>
    <row r="292" spans="1:12" ht="15.75" hidden="1" thickBot="1">
      <c r="A292" s="49"/>
      <c r="B292" s="50"/>
      <c r="C292" s="51"/>
      <c r="D292" s="52"/>
      <c r="E292" s="57"/>
      <c r="F292" s="51"/>
      <c r="G292" s="53"/>
      <c r="H292" s="58"/>
      <c r="I292" s="51"/>
      <c r="J292" s="51"/>
      <c r="K292" s="56"/>
      <c r="L292" s="51"/>
    </row>
    <row r="293" spans="1:12" ht="15.75" hidden="1" thickBot="1">
      <c r="A293" s="49"/>
      <c r="B293" s="50"/>
      <c r="C293" s="51"/>
      <c r="D293" s="52"/>
      <c r="E293" s="57"/>
      <c r="F293" s="51"/>
      <c r="G293" s="53"/>
      <c r="H293" s="58"/>
      <c r="I293" s="51"/>
      <c r="J293" s="51"/>
      <c r="K293" s="56"/>
      <c r="L293" s="51"/>
    </row>
    <row r="294" spans="1:12" ht="15.75" hidden="1" thickBot="1">
      <c r="A294" s="49"/>
      <c r="B294" s="50"/>
      <c r="C294" s="51"/>
      <c r="D294" s="52"/>
      <c r="E294" s="57"/>
      <c r="F294" s="51"/>
      <c r="G294" s="53"/>
      <c r="H294" s="58"/>
      <c r="I294" s="51"/>
      <c r="J294" s="51"/>
      <c r="K294" s="56"/>
      <c r="L294" s="51"/>
    </row>
    <row r="295" spans="1:12" ht="15.75" hidden="1" thickBot="1">
      <c r="A295" s="49"/>
      <c r="B295" s="50"/>
      <c r="C295" s="51"/>
      <c r="D295" s="52"/>
      <c r="E295" s="57"/>
      <c r="F295" s="51"/>
      <c r="G295" s="53"/>
      <c r="H295" s="58"/>
      <c r="I295" s="51"/>
      <c r="J295" s="51"/>
      <c r="K295" s="56"/>
      <c r="L295" s="51"/>
    </row>
    <row r="296" spans="1:12" ht="15.75" hidden="1" thickBot="1">
      <c r="A296" s="49"/>
      <c r="B296" s="50"/>
      <c r="C296" s="51"/>
      <c r="D296" s="52"/>
      <c r="E296" s="57"/>
      <c r="F296" s="51"/>
      <c r="G296" s="53"/>
      <c r="H296" s="58"/>
      <c r="I296" s="51"/>
      <c r="J296" s="51"/>
      <c r="K296" s="56"/>
      <c r="L296" s="51"/>
    </row>
    <row r="297" spans="1:12" ht="15.75" hidden="1" thickBot="1">
      <c r="A297" s="49"/>
      <c r="B297" s="50"/>
      <c r="C297" s="51"/>
      <c r="D297" s="52"/>
      <c r="E297" s="57"/>
      <c r="F297" s="51"/>
      <c r="G297" s="53"/>
      <c r="H297" s="58"/>
      <c r="I297" s="51"/>
      <c r="J297" s="51"/>
      <c r="K297" s="56"/>
      <c r="L297" s="51"/>
    </row>
    <row r="298" spans="1:12" ht="15.75" hidden="1" thickBot="1">
      <c r="A298" s="49"/>
      <c r="B298" s="50"/>
      <c r="C298" s="51"/>
      <c r="D298" s="52"/>
      <c r="E298" s="57"/>
      <c r="F298" s="51"/>
      <c r="G298" s="53"/>
      <c r="H298" s="58"/>
      <c r="I298" s="51"/>
      <c r="J298" s="51"/>
      <c r="K298" s="56"/>
      <c r="L298" s="51"/>
    </row>
    <row r="299" spans="1:12" ht="15.75" hidden="1" thickBot="1">
      <c r="A299" s="49"/>
      <c r="B299" s="50"/>
      <c r="C299" s="51"/>
      <c r="D299" s="52"/>
      <c r="E299" s="57"/>
      <c r="F299" s="51"/>
      <c r="G299" s="53"/>
      <c r="H299" s="58"/>
      <c r="I299" s="51"/>
      <c r="J299" s="51"/>
      <c r="K299" s="56"/>
      <c r="L299" s="51"/>
    </row>
    <row r="300" spans="1:12" ht="15.75" hidden="1" thickBot="1">
      <c r="A300" s="49"/>
      <c r="B300" s="50"/>
      <c r="C300" s="51"/>
      <c r="D300" s="52"/>
      <c r="E300" s="57"/>
      <c r="F300" s="51"/>
      <c r="G300" s="53"/>
      <c r="H300" s="58"/>
      <c r="I300" s="51"/>
      <c r="J300" s="51"/>
      <c r="K300" s="56"/>
      <c r="L300" s="51"/>
    </row>
    <row r="301" spans="1:12" ht="15.75" hidden="1" thickBot="1">
      <c r="A301" s="49"/>
      <c r="B301" s="50"/>
      <c r="C301" s="51"/>
      <c r="D301" s="55"/>
      <c r="E301" s="57"/>
      <c r="F301" s="51"/>
      <c r="G301" s="53"/>
      <c r="H301" s="58"/>
      <c r="I301" s="51"/>
      <c r="J301" s="51"/>
      <c r="K301" s="56"/>
      <c r="L301" s="51"/>
    </row>
    <row r="302" spans="1:12" ht="15.75" hidden="1" thickBot="1">
      <c r="A302" s="49"/>
      <c r="B302" s="50"/>
      <c r="C302" s="51"/>
      <c r="D302" s="52"/>
      <c r="E302" s="57"/>
      <c r="F302" s="51"/>
      <c r="G302" s="53"/>
      <c r="H302" s="58"/>
      <c r="I302" s="51"/>
      <c r="J302" s="51"/>
      <c r="K302" s="56"/>
      <c r="L302" s="51"/>
    </row>
    <row r="303" spans="1:12" ht="15.75" hidden="1" thickBot="1">
      <c r="A303" s="49"/>
      <c r="B303" s="50"/>
      <c r="C303" s="51"/>
      <c r="D303" s="52"/>
      <c r="E303" s="57"/>
      <c r="F303" s="51"/>
      <c r="G303" s="53"/>
      <c r="H303" s="58"/>
      <c r="I303" s="51"/>
      <c r="J303" s="51"/>
      <c r="K303" s="56"/>
      <c r="L303" s="51"/>
    </row>
    <row r="304" spans="1:12" ht="15.75" hidden="1" thickBot="1">
      <c r="A304" s="49"/>
      <c r="B304" s="50"/>
      <c r="C304" s="51"/>
      <c r="D304" s="52"/>
      <c r="E304" s="57"/>
      <c r="F304" s="51"/>
      <c r="G304" s="53"/>
      <c r="H304" s="58"/>
      <c r="I304" s="51"/>
      <c r="J304" s="51"/>
      <c r="K304" s="56"/>
      <c r="L304" s="51"/>
    </row>
    <row r="305" spans="1:12" ht="15.75" hidden="1" thickBot="1">
      <c r="A305" s="49"/>
      <c r="B305" s="50"/>
      <c r="C305" s="51"/>
      <c r="D305" s="52"/>
      <c r="E305" s="57"/>
      <c r="F305" s="51"/>
      <c r="G305" s="53"/>
      <c r="H305" s="58"/>
      <c r="I305" s="51"/>
      <c r="J305" s="51"/>
      <c r="K305" s="56"/>
      <c r="L305" s="51"/>
    </row>
    <row r="306" spans="1:12" ht="15.75" hidden="1" thickBot="1">
      <c r="A306" s="49"/>
      <c r="B306" s="50"/>
      <c r="C306" s="51"/>
      <c r="D306" s="52"/>
      <c r="E306" s="57"/>
      <c r="F306" s="51"/>
      <c r="G306" s="53"/>
      <c r="H306" s="58"/>
      <c r="I306" s="51"/>
      <c r="J306" s="51"/>
      <c r="K306" s="56"/>
      <c r="L306" s="51"/>
    </row>
    <row r="307" spans="1:12" ht="15.75" hidden="1" thickBot="1">
      <c r="A307" s="49"/>
      <c r="B307" s="50"/>
      <c r="C307" s="51"/>
      <c r="D307" s="52"/>
      <c r="E307" s="57"/>
      <c r="F307" s="51"/>
      <c r="G307" s="53"/>
      <c r="H307" s="58"/>
      <c r="I307" s="51"/>
      <c r="J307" s="51"/>
      <c r="K307" s="56"/>
      <c r="L307" s="51"/>
    </row>
    <row r="308" spans="1:12" ht="15.75" hidden="1" thickBot="1">
      <c r="A308" s="49"/>
      <c r="B308" s="50"/>
      <c r="C308" s="51"/>
      <c r="D308" s="52"/>
      <c r="E308" s="57"/>
      <c r="F308" s="51"/>
      <c r="G308" s="53"/>
      <c r="H308" s="58"/>
      <c r="I308" s="51"/>
      <c r="J308" s="51"/>
      <c r="K308" s="56"/>
      <c r="L308" s="51"/>
    </row>
    <row r="309" spans="1:12" ht="15.75" hidden="1" thickBot="1">
      <c r="A309" s="49"/>
      <c r="B309" s="50"/>
      <c r="C309" s="51"/>
      <c r="D309" s="52"/>
      <c r="E309" s="57"/>
      <c r="F309" s="51"/>
      <c r="G309" s="53"/>
      <c r="H309" s="58"/>
      <c r="I309" s="51"/>
      <c r="J309" s="51"/>
      <c r="K309" s="56"/>
      <c r="L309" s="51"/>
    </row>
    <row r="310" spans="1:12" ht="15.75" hidden="1" thickBot="1">
      <c r="A310" s="49"/>
      <c r="B310" s="50"/>
      <c r="C310" s="51"/>
      <c r="D310" s="52"/>
      <c r="E310" s="57"/>
      <c r="F310" s="51"/>
      <c r="G310" s="53"/>
      <c r="H310" s="58"/>
      <c r="I310" s="51"/>
      <c r="J310" s="51"/>
      <c r="K310" s="56"/>
      <c r="L310" s="51"/>
    </row>
    <row r="311" spans="1:12" ht="15.75" hidden="1" thickBot="1">
      <c r="A311" s="49"/>
      <c r="B311" s="50"/>
      <c r="C311" s="51"/>
      <c r="D311" s="52"/>
      <c r="E311" s="57"/>
      <c r="F311" s="51"/>
      <c r="G311" s="53"/>
      <c r="H311" s="58"/>
      <c r="I311" s="51"/>
      <c r="J311" s="51"/>
      <c r="K311" s="56"/>
      <c r="L311" s="51"/>
    </row>
    <row r="312" spans="1:12" ht="15.75" hidden="1" thickBot="1">
      <c r="A312" s="49"/>
      <c r="B312" s="50"/>
      <c r="C312" s="51"/>
      <c r="D312" s="52"/>
      <c r="E312" s="57"/>
      <c r="F312" s="51"/>
      <c r="G312" s="53"/>
      <c r="H312" s="58"/>
      <c r="I312" s="51"/>
      <c r="J312" s="51"/>
      <c r="K312" s="56"/>
      <c r="L312" s="51"/>
    </row>
    <row r="313" spans="1:12" ht="15.75" hidden="1" thickBot="1">
      <c r="A313" s="49"/>
      <c r="B313" s="50"/>
      <c r="C313" s="51"/>
      <c r="D313" s="52"/>
      <c r="E313" s="57"/>
      <c r="F313" s="51"/>
      <c r="G313" s="53"/>
      <c r="H313" s="58"/>
      <c r="I313" s="51"/>
      <c r="J313" s="51"/>
      <c r="K313" s="56"/>
      <c r="L313" s="51"/>
    </row>
    <row r="314" spans="1:12" ht="15.75" hidden="1" thickBot="1">
      <c r="A314" s="49"/>
      <c r="B314" s="50"/>
      <c r="C314" s="51"/>
      <c r="D314" s="52"/>
      <c r="E314" s="57"/>
      <c r="F314" s="51"/>
      <c r="G314" s="53"/>
      <c r="H314" s="58"/>
      <c r="I314" s="51"/>
      <c r="J314" s="51"/>
      <c r="K314" s="56"/>
      <c r="L314" s="51"/>
    </row>
    <row r="315" spans="1:12" ht="15.75" hidden="1" thickBot="1">
      <c r="A315" s="49"/>
      <c r="B315" s="50"/>
      <c r="C315" s="51"/>
      <c r="D315" s="52"/>
      <c r="E315" s="57"/>
      <c r="F315" s="51"/>
      <c r="G315" s="53"/>
      <c r="H315" s="58"/>
      <c r="I315" s="51"/>
      <c r="J315" s="51"/>
      <c r="K315" s="56"/>
      <c r="L315" s="51"/>
    </row>
    <row r="316" spans="1:12" ht="15.75" hidden="1" thickBot="1">
      <c r="A316" s="49"/>
      <c r="B316" s="50"/>
      <c r="C316" s="51"/>
      <c r="D316" s="52"/>
      <c r="E316" s="57"/>
      <c r="F316" s="51"/>
      <c r="G316" s="53"/>
      <c r="H316" s="58"/>
      <c r="I316" s="51"/>
      <c r="J316" s="51"/>
      <c r="K316" s="56"/>
      <c r="L316" s="51"/>
    </row>
    <row r="317" spans="1:12" ht="15.75" hidden="1" thickBot="1">
      <c r="A317" s="49"/>
      <c r="B317" s="50"/>
      <c r="C317" s="51"/>
      <c r="D317" s="52"/>
      <c r="E317" s="57"/>
      <c r="F317" s="51"/>
      <c r="G317" s="53"/>
      <c r="H317" s="58"/>
      <c r="I317" s="51"/>
      <c r="J317" s="51"/>
      <c r="K317" s="56"/>
      <c r="L317" s="51"/>
    </row>
    <row r="318" spans="1:12" ht="15.75" hidden="1" thickBot="1">
      <c r="A318" s="49"/>
      <c r="B318" s="50"/>
      <c r="C318" s="51"/>
      <c r="D318" s="52"/>
      <c r="E318" s="57"/>
      <c r="F318" s="51"/>
      <c r="G318" s="53"/>
      <c r="H318" s="58"/>
      <c r="I318" s="51"/>
      <c r="J318" s="51"/>
      <c r="K318" s="56"/>
      <c r="L318" s="51"/>
    </row>
    <row r="319" spans="1:12" ht="15.75" hidden="1" thickBot="1">
      <c r="A319" s="49"/>
      <c r="B319" s="50"/>
      <c r="C319" s="51"/>
      <c r="D319" s="52"/>
      <c r="E319" s="57"/>
      <c r="F319" s="51"/>
      <c r="G319" s="53"/>
      <c r="H319" s="58"/>
      <c r="I319" s="51"/>
      <c r="J319" s="51"/>
      <c r="K319" s="56"/>
      <c r="L319" s="51"/>
    </row>
    <row r="320" spans="1:12" ht="15.75" hidden="1" thickBot="1">
      <c r="A320" s="49"/>
      <c r="B320" s="50"/>
      <c r="C320" s="51"/>
      <c r="D320" s="52"/>
      <c r="E320" s="57"/>
      <c r="F320" s="51"/>
      <c r="G320" s="53"/>
      <c r="H320" s="58"/>
      <c r="I320" s="51"/>
      <c r="J320" s="51"/>
      <c r="K320" s="56"/>
      <c r="L320" s="51"/>
    </row>
    <row r="321" spans="1:12" ht="15.75" hidden="1" thickBot="1">
      <c r="A321" s="49"/>
      <c r="B321" s="50"/>
      <c r="C321" s="51"/>
      <c r="D321" s="52"/>
      <c r="E321" s="57"/>
      <c r="F321" s="51"/>
      <c r="G321" s="53"/>
      <c r="H321" s="58"/>
      <c r="I321" s="51"/>
      <c r="J321" s="51"/>
      <c r="K321" s="56"/>
      <c r="L321" s="51"/>
    </row>
    <row r="322" spans="1:12" ht="15.75" hidden="1" thickBot="1">
      <c r="A322" s="49"/>
      <c r="B322" s="50"/>
      <c r="C322" s="51"/>
      <c r="D322" s="52"/>
      <c r="E322" s="57"/>
      <c r="F322" s="51"/>
      <c r="G322" s="53"/>
      <c r="H322" s="58"/>
      <c r="I322" s="51"/>
      <c r="J322" s="51"/>
      <c r="K322" s="56"/>
      <c r="L322" s="51"/>
    </row>
    <row r="323" spans="1:12" ht="15.75" hidden="1" thickBot="1">
      <c r="A323" s="49"/>
      <c r="B323" s="50"/>
      <c r="C323" s="51"/>
      <c r="D323" s="52"/>
      <c r="E323" s="57"/>
      <c r="F323" s="51"/>
      <c r="G323" s="53"/>
      <c r="H323" s="58"/>
      <c r="I323" s="51"/>
      <c r="J323" s="51"/>
      <c r="K323" s="56"/>
      <c r="L323" s="51"/>
    </row>
    <row r="324" spans="1:12" ht="15.75" hidden="1" thickBot="1">
      <c r="A324" s="49"/>
      <c r="B324" s="50"/>
      <c r="C324" s="51"/>
      <c r="D324" s="52"/>
      <c r="E324" s="57"/>
      <c r="F324" s="51"/>
      <c r="G324" s="53"/>
      <c r="H324" s="58"/>
      <c r="I324" s="51"/>
      <c r="J324" s="51"/>
      <c r="K324" s="56"/>
      <c r="L324" s="51"/>
    </row>
    <row r="325" spans="1:12" ht="15.75" hidden="1" thickBot="1">
      <c r="A325" s="49"/>
      <c r="B325" s="50"/>
      <c r="C325" s="51"/>
      <c r="D325" s="52"/>
      <c r="E325" s="57"/>
      <c r="F325" s="51"/>
      <c r="G325" s="53"/>
      <c r="H325" s="58"/>
      <c r="I325" s="51"/>
      <c r="J325" s="51"/>
      <c r="K325" s="56"/>
      <c r="L325" s="51"/>
    </row>
    <row r="326" spans="1:12" ht="15.75" hidden="1" thickBot="1">
      <c r="A326" s="49"/>
      <c r="B326" s="50"/>
      <c r="C326" s="51"/>
      <c r="D326" s="52"/>
      <c r="E326" s="57"/>
      <c r="F326" s="51"/>
      <c r="G326" s="53"/>
      <c r="H326" s="58"/>
      <c r="I326" s="51"/>
      <c r="J326" s="51"/>
      <c r="K326" s="56"/>
      <c r="L326" s="51"/>
    </row>
    <row r="327" spans="1:12" ht="15.75" hidden="1" thickBot="1">
      <c r="A327" s="49"/>
      <c r="B327" s="50"/>
      <c r="C327" s="51"/>
      <c r="D327" s="52"/>
      <c r="E327" s="57"/>
      <c r="F327" s="51"/>
      <c r="G327" s="53"/>
      <c r="H327" s="58"/>
      <c r="I327" s="51"/>
      <c r="J327" s="51"/>
      <c r="K327" s="56"/>
      <c r="L327" s="51"/>
    </row>
    <row r="328" spans="1:12" ht="15.75" hidden="1" thickBot="1">
      <c r="A328" s="49"/>
      <c r="B328" s="50"/>
      <c r="C328" s="51"/>
      <c r="D328" s="52"/>
      <c r="E328" s="57"/>
      <c r="F328" s="51"/>
      <c r="G328" s="53"/>
      <c r="H328" s="58"/>
      <c r="I328" s="51"/>
      <c r="J328" s="51"/>
      <c r="K328" s="56"/>
      <c r="L328" s="51"/>
    </row>
    <row r="329" spans="1:12" ht="15.75" hidden="1" thickBot="1">
      <c r="A329" s="49"/>
      <c r="B329" s="50"/>
      <c r="C329" s="51"/>
      <c r="D329" s="52"/>
      <c r="E329" s="57"/>
      <c r="F329" s="51"/>
      <c r="G329" s="53"/>
      <c r="H329" s="58"/>
      <c r="I329" s="51"/>
      <c r="J329" s="51"/>
      <c r="K329" s="56"/>
      <c r="L329" s="51"/>
    </row>
    <row r="330" spans="1:12" ht="15.75" hidden="1" thickBot="1">
      <c r="A330" s="49"/>
      <c r="B330" s="50"/>
      <c r="C330" s="51"/>
      <c r="D330" s="52"/>
      <c r="E330" s="57"/>
      <c r="F330" s="51"/>
      <c r="G330" s="53"/>
      <c r="H330" s="58"/>
      <c r="I330" s="51"/>
      <c r="J330" s="51"/>
      <c r="K330" s="56"/>
      <c r="L330" s="51"/>
    </row>
    <row r="331" spans="1:12" ht="15.75" hidden="1" thickBot="1">
      <c r="A331" s="49"/>
      <c r="B331" s="50"/>
      <c r="C331" s="51"/>
      <c r="D331" s="52"/>
      <c r="E331" s="57"/>
      <c r="F331" s="51"/>
      <c r="G331" s="53"/>
      <c r="H331" s="58"/>
      <c r="I331" s="51"/>
      <c r="J331" s="51"/>
      <c r="K331" s="56"/>
      <c r="L331" s="51"/>
    </row>
    <row r="332" spans="1:12" ht="15.75" hidden="1" thickBot="1">
      <c r="A332" s="49"/>
      <c r="B332" s="50"/>
      <c r="C332" s="51"/>
      <c r="D332" s="52"/>
      <c r="E332" s="57"/>
      <c r="F332" s="51"/>
      <c r="G332" s="53"/>
      <c r="H332" s="58"/>
      <c r="I332" s="51"/>
      <c r="J332" s="51"/>
      <c r="K332" s="56"/>
      <c r="L332" s="51"/>
    </row>
    <row r="333" spans="1:12" ht="15.75" hidden="1" thickBot="1">
      <c r="A333" s="49"/>
      <c r="B333" s="50"/>
      <c r="C333" s="51"/>
      <c r="D333" s="52"/>
      <c r="E333" s="57"/>
      <c r="F333" s="51"/>
      <c r="G333" s="53"/>
      <c r="H333" s="58"/>
      <c r="I333" s="51"/>
      <c r="J333" s="51"/>
      <c r="K333" s="56"/>
      <c r="L333" s="51"/>
    </row>
    <row r="334" spans="1:12" ht="15.75" hidden="1" thickBot="1">
      <c r="A334" s="49"/>
      <c r="B334" s="50"/>
      <c r="C334" s="51"/>
      <c r="D334" s="52"/>
      <c r="E334" s="57"/>
      <c r="F334" s="51"/>
      <c r="G334" s="53"/>
      <c r="H334" s="58"/>
      <c r="I334" s="51"/>
      <c r="J334" s="51"/>
      <c r="K334" s="56"/>
      <c r="L334" s="51"/>
    </row>
    <row r="335" spans="1:12" ht="15.75" hidden="1" thickBot="1">
      <c r="A335" s="49"/>
      <c r="B335" s="50"/>
      <c r="C335" s="51"/>
      <c r="D335" s="52"/>
      <c r="E335" s="57"/>
      <c r="F335" s="51"/>
      <c r="G335" s="53"/>
      <c r="H335" s="58"/>
      <c r="I335" s="51"/>
      <c r="J335" s="51"/>
      <c r="K335" s="56"/>
      <c r="L335" s="51"/>
    </row>
    <row r="336" spans="1:12" ht="15.75" hidden="1" thickBot="1">
      <c r="A336" s="49"/>
      <c r="B336" s="50"/>
      <c r="C336" s="51"/>
      <c r="D336" s="52"/>
      <c r="E336" s="57"/>
      <c r="F336" s="51"/>
      <c r="G336" s="53"/>
      <c r="H336" s="58"/>
      <c r="I336" s="51"/>
      <c r="J336" s="51"/>
      <c r="K336" s="56"/>
      <c r="L336" s="51"/>
    </row>
    <row r="337" spans="1:12" ht="15.75" hidden="1" thickBot="1">
      <c r="A337" s="49"/>
      <c r="B337" s="50"/>
      <c r="C337" s="51"/>
      <c r="D337" s="52"/>
      <c r="E337" s="57"/>
      <c r="F337" s="51"/>
      <c r="G337" s="53"/>
      <c r="H337" s="58"/>
      <c r="I337" s="51"/>
      <c r="J337" s="51"/>
      <c r="K337" s="56"/>
      <c r="L337" s="51"/>
    </row>
    <row r="338" spans="1:12" ht="15.75" hidden="1" thickBot="1">
      <c r="A338" s="49"/>
      <c r="B338" s="50"/>
      <c r="C338" s="51"/>
      <c r="D338" s="52"/>
      <c r="E338" s="57"/>
      <c r="F338" s="51"/>
      <c r="G338" s="53"/>
      <c r="H338" s="58"/>
      <c r="I338" s="51"/>
      <c r="J338" s="51"/>
      <c r="K338" s="56"/>
      <c r="L338" s="51"/>
    </row>
    <row r="339" spans="1:12" ht="15.75" hidden="1" thickBot="1">
      <c r="A339" s="49"/>
      <c r="B339" s="50"/>
      <c r="C339" s="51"/>
      <c r="D339" s="52"/>
      <c r="E339" s="57"/>
      <c r="F339" s="51"/>
      <c r="G339" s="53"/>
      <c r="H339" s="58"/>
      <c r="I339" s="51"/>
      <c r="J339" s="51"/>
      <c r="K339" s="56"/>
      <c r="L339" s="51"/>
    </row>
    <row r="340" spans="1:12" ht="15.75" hidden="1" thickBot="1">
      <c r="A340" s="49"/>
      <c r="B340" s="50"/>
      <c r="C340" s="51"/>
      <c r="D340" s="52"/>
      <c r="E340" s="57"/>
      <c r="F340" s="51"/>
      <c r="G340" s="53"/>
      <c r="H340" s="58"/>
      <c r="I340" s="51"/>
      <c r="J340" s="51"/>
      <c r="K340" s="56"/>
      <c r="L340" s="51"/>
    </row>
    <row r="341" spans="1:12" ht="15.75" hidden="1" thickBot="1">
      <c r="A341" s="49"/>
      <c r="B341" s="50"/>
      <c r="C341" s="51"/>
      <c r="D341" s="52"/>
      <c r="E341" s="57"/>
      <c r="F341" s="51"/>
      <c r="G341" s="53"/>
      <c r="H341" s="58"/>
      <c r="I341" s="51"/>
      <c r="J341" s="51"/>
      <c r="K341" s="56"/>
      <c r="L341" s="51"/>
    </row>
    <row r="342" spans="1:12" ht="15.75" hidden="1" thickBot="1">
      <c r="A342" s="49"/>
      <c r="B342" s="50"/>
      <c r="C342" s="51"/>
      <c r="D342" s="52"/>
      <c r="E342" s="57"/>
      <c r="F342" s="51"/>
      <c r="G342" s="53"/>
      <c r="H342" s="58"/>
      <c r="I342" s="51"/>
      <c r="J342" s="51"/>
      <c r="K342" s="56"/>
      <c r="L342" s="51"/>
    </row>
    <row r="343" spans="1:12" ht="15.75" hidden="1" thickBot="1">
      <c r="A343" s="49"/>
      <c r="B343" s="50"/>
      <c r="C343" s="51"/>
      <c r="D343" s="52"/>
      <c r="E343" s="57"/>
      <c r="F343" s="51"/>
      <c r="G343" s="53"/>
      <c r="H343" s="58"/>
      <c r="I343" s="51"/>
      <c r="J343" s="51"/>
      <c r="K343" s="56"/>
      <c r="L343" s="51"/>
    </row>
    <row r="344" spans="1:12" ht="15.75" hidden="1" thickBot="1">
      <c r="A344" s="49"/>
      <c r="B344" s="50"/>
      <c r="C344" s="51"/>
      <c r="D344" s="52"/>
      <c r="E344" s="57"/>
      <c r="F344" s="51"/>
      <c r="G344" s="53"/>
      <c r="H344" s="58"/>
      <c r="I344" s="51"/>
      <c r="J344" s="51"/>
      <c r="K344" s="56"/>
      <c r="L344" s="51"/>
    </row>
    <row r="345" spans="1:12" ht="15.75" hidden="1" thickBot="1">
      <c r="A345" s="49"/>
      <c r="B345" s="50"/>
      <c r="C345" s="51"/>
      <c r="D345" s="52"/>
      <c r="E345" s="57"/>
      <c r="F345" s="51"/>
      <c r="G345" s="53"/>
      <c r="H345" s="58"/>
      <c r="I345" s="51"/>
      <c r="J345" s="51"/>
      <c r="K345" s="56"/>
      <c r="L345" s="51"/>
    </row>
    <row r="346" spans="1:12" ht="15.75" hidden="1" thickBot="1">
      <c r="A346" s="49"/>
      <c r="B346" s="50"/>
      <c r="C346" s="51"/>
      <c r="D346" s="52"/>
      <c r="E346" s="57"/>
      <c r="F346" s="51"/>
      <c r="G346" s="53"/>
      <c r="H346" s="58"/>
      <c r="I346" s="51"/>
      <c r="J346" s="51"/>
      <c r="K346" s="56"/>
      <c r="L346" s="51"/>
    </row>
    <row r="347" spans="1:12" ht="15.75" hidden="1" thickBot="1">
      <c r="A347" s="49"/>
      <c r="B347" s="50"/>
      <c r="C347" s="51"/>
      <c r="D347" s="52"/>
      <c r="E347" s="57"/>
      <c r="F347" s="51"/>
      <c r="G347" s="53"/>
      <c r="H347" s="58"/>
      <c r="I347" s="51"/>
      <c r="J347" s="51"/>
      <c r="K347" s="56"/>
      <c r="L347" s="51"/>
    </row>
    <row r="348" spans="1:12" ht="15.75" hidden="1" thickBot="1">
      <c r="A348" s="49"/>
      <c r="B348" s="50"/>
      <c r="C348" s="51"/>
      <c r="D348" s="52"/>
      <c r="E348" s="57"/>
      <c r="F348" s="51"/>
      <c r="G348" s="53"/>
      <c r="H348" s="58"/>
      <c r="I348" s="51"/>
      <c r="J348" s="51"/>
      <c r="K348" s="56"/>
      <c r="L348" s="51"/>
    </row>
    <row r="349" spans="1:12" ht="15.75" hidden="1" thickBot="1">
      <c r="A349" s="49"/>
      <c r="B349" s="50"/>
      <c r="C349" s="51"/>
      <c r="D349" s="52"/>
      <c r="E349" s="57"/>
      <c r="F349" s="51"/>
      <c r="G349" s="53"/>
      <c r="H349" s="58"/>
      <c r="I349" s="51"/>
      <c r="J349" s="51"/>
      <c r="K349" s="56"/>
      <c r="L349" s="51"/>
    </row>
    <row r="350" spans="1:12" ht="15.75" hidden="1" thickBot="1">
      <c r="A350" s="49"/>
      <c r="B350" s="50"/>
      <c r="C350" s="51"/>
      <c r="D350" s="52"/>
      <c r="E350" s="57"/>
      <c r="F350" s="51"/>
      <c r="G350" s="53"/>
      <c r="H350" s="58"/>
      <c r="I350" s="51"/>
      <c r="J350" s="51"/>
      <c r="K350" s="56"/>
      <c r="L350" s="51"/>
    </row>
    <row r="351" spans="1:12" ht="15.75" hidden="1" thickBot="1">
      <c r="A351" s="49"/>
      <c r="B351" s="50"/>
      <c r="C351" s="51"/>
      <c r="D351" s="52"/>
      <c r="E351" s="57"/>
      <c r="F351" s="51"/>
      <c r="G351" s="53"/>
      <c r="H351" s="58"/>
      <c r="I351" s="51"/>
      <c r="J351" s="51"/>
      <c r="K351" s="56"/>
      <c r="L351" s="51"/>
    </row>
    <row r="352" spans="1:12" ht="15.75" hidden="1" thickBot="1">
      <c r="A352" s="49"/>
      <c r="B352" s="50"/>
      <c r="C352" s="51"/>
      <c r="D352" s="52"/>
      <c r="E352" s="57"/>
      <c r="F352" s="51"/>
      <c r="G352" s="53"/>
      <c r="H352" s="58"/>
      <c r="I352" s="51"/>
      <c r="J352" s="51"/>
      <c r="K352" s="56"/>
      <c r="L352" s="51"/>
    </row>
    <row r="353" spans="1:12" ht="15.75" hidden="1" thickBot="1">
      <c r="A353" s="49"/>
      <c r="B353" s="50"/>
      <c r="C353" s="51"/>
      <c r="D353" s="52"/>
      <c r="E353" s="57"/>
      <c r="F353" s="51"/>
      <c r="G353" s="53"/>
      <c r="H353" s="58"/>
      <c r="I353" s="51"/>
      <c r="J353" s="51"/>
      <c r="K353" s="56"/>
      <c r="L353" s="51"/>
    </row>
    <row r="354" spans="1:12" ht="15.75" hidden="1" thickBot="1">
      <c r="A354" s="49"/>
      <c r="B354" s="50"/>
      <c r="C354" s="51"/>
      <c r="D354" s="52"/>
      <c r="E354" s="57"/>
      <c r="F354" s="51"/>
      <c r="G354" s="53"/>
      <c r="H354" s="58"/>
      <c r="I354" s="51"/>
      <c r="J354" s="51"/>
      <c r="K354" s="56"/>
      <c r="L354" s="51"/>
    </row>
    <row r="355" spans="1:12" ht="15.75" hidden="1" thickBot="1">
      <c r="A355" s="49"/>
      <c r="B355" s="50"/>
      <c r="C355" s="51"/>
      <c r="D355" s="52"/>
      <c r="E355" s="57"/>
      <c r="F355" s="51"/>
      <c r="G355" s="53"/>
      <c r="H355" s="58"/>
      <c r="I355" s="51"/>
      <c r="J355" s="51"/>
      <c r="K355" s="56"/>
      <c r="L355" s="51"/>
    </row>
    <row r="356" spans="1:12" ht="15.75" hidden="1" thickBot="1">
      <c r="A356" s="49"/>
      <c r="B356" s="50"/>
      <c r="C356" s="51"/>
      <c r="D356" s="52"/>
      <c r="E356" s="57"/>
      <c r="F356" s="51"/>
      <c r="G356" s="53"/>
      <c r="H356" s="58"/>
      <c r="I356" s="51"/>
      <c r="J356" s="51"/>
      <c r="K356" s="56"/>
      <c r="L356" s="51"/>
    </row>
    <row r="357" spans="1:12" ht="15.75" hidden="1" thickBot="1">
      <c r="A357" s="49"/>
      <c r="B357" s="50"/>
      <c r="C357" s="51"/>
      <c r="D357" s="52"/>
      <c r="E357" s="57"/>
      <c r="F357" s="51"/>
      <c r="G357" s="53"/>
      <c r="H357" s="58"/>
      <c r="I357" s="51"/>
      <c r="J357" s="51"/>
      <c r="K357" s="56"/>
      <c r="L357" s="51"/>
    </row>
    <row r="358" spans="1:12" ht="15.75" hidden="1" thickBot="1">
      <c r="A358" s="49"/>
      <c r="B358" s="50"/>
      <c r="C358" s="51"/>
      <c r="D358" s="52"/>
      <c r="E358" s="57"/>
      <c r="F358" s="51"/>
      <c r="G358" s="53"/>
      <c r="H358" s="58"/>
      <c r="I358" s="51"/>
      <c r="J358" s="51"/>
      <c r="K358" s="56"/>
      <c r="L358" s="51"/>
    </row>
    <row r="359" spans="1:12" ht="15.75" hidden="1" thickBot="1">
      <c r="A359" s="49"/>
      <c r="B359" s="50"/>
      <c r="C359" s="51"/>
      <c r="D359" s="52"/>
      <c r="E359" s="57"/>
      <c r="F359" s="51"/>
      <c r="G359" s="53"/>
      <c r="H359" s="58"/>
      <c r="I359" s="51"/>
      <c r="J359" s="51"/>
      <c r="K359" s="56"/>
      <c r="L359" s="51"/>
    </row>
    <row r="360" spans="1:12" ht="15.75" hidden="1" thickBot="1">
      <c r="A360" s="49"/>
      <c r="B360" s="50"/>
      <c r="C360" s="51"/>
      <c r="D360" s="52"/>
      <c r="E360" s="57"/>
      <c r="F360" s="51"/>
      <c r="G360" s="53"/>
      <c r="H360" s="58"/>
      <c r="I360" s="51"/>
      <c r="J360" s="51"/>
      <c r="K360" s="56"/>
      <c r="L360" s="51"/>
    </row>
    <row r="361" spans="1:12" ht="15.75" hidden="1" thickBot="1">
      <c r="A361" s="49"/>
      <c r="B361" s="50"/>
      <c r="C361" s="51"/>
      <c r="D361" s="52"/>
      <c r="E361" s="57"/>
      <c r="F361" s="51"/>
      <c r="G361" s="53"/>
      <c r="H361" s="58"/>
      <c r="I361" s="51"/>
      <c r="J361" s="51"/>
      <c r="K361" s="56"/>
      <c r="L361" s="51"/>
    </row>
    <row r="362" spans="1:12" ht="15.75" hidden="1" thickBot="1">
      <c r="A362" s="49"/>
      <c r="B362" s="50"/>
      <c r="C362" s="51"/>
      <c r="D362" s="52"/>
      <c r="E362" s="57"/>
      <c r="F362" s="51"/>
      <c r="G362" s="53"/>
      <c r="H362" s="58"/>
      <c r="I362" s="51"/>
      <c r="J362" s="51"/>
      <c r="K362" s="56"/>
      <c r="L362" s="51"/>
    </row>
    <row r="363" spans="1:12" ht="15.75" hidden="1" thickBot="1">
      <c r="A363" s="49"/>
      <c r="B363" s="50"/>
      <c r="C363" s="51"/>
      <c r="D363" s="52"/>
      <c r="E363" s="57"/>
      <c r="F363" s="51"/>
      <c r="G363" s="53"/>
      <c r="H363" s="58"/>
      <c r="I363" s="51"/>
      <c r="J363" s="51"/>
      <c r="K363" s="56"/>
      <c r="L363" s="51"/>
    </row>
    <row r="364" spans="1:12" ht="15.75" hidden="1" thickBot="1">
      <c r="A364" s="49"/>
      <c r="B364" s="50"/>
      <c r="C364" s="51"/>
      <c r="D364" s="52"/>
      <c r="E364" s="57"/>
      <c r="F364" s="51"/>
      <c r="G364" s="53"/>
      <c r="H364" s="58"/>
      <c r="I364" s="51"/>
      <c r="J364" s="51"/>
      <c r="K364" s="56"/>
      <c r="L364" s="51"/>
    </row>
    <row r="365" spans="1:12" ht="15.75" hidden="1" thickBot="1">
      <c r="A365" s="49"/>
      <c r="B365" s="50"/>
      <c r="C365" s="51"/>
      <c r="D365" s="52"/>
      <c r="E365" s="57"/>
      <c r="F365" s="51"/>
      <c r="G365" s="53"/>
      <c r="H365" s="58"/>
      <c r="I365" s="51"/>
      <c r="J365" s="51"/>
      <c r="K365" s="56"/>
      <c r="L365" s="51"/>
    </row>
    <row r="366" spans="1:12" ht="15.75" hidden="1" thickBot="1">
      <c r="A366" s="49"/>
      <c r="B366" s="50"/>
      <c r="C366" s="51"/>
      <c r="D366" s="52"/>
      <c r="E366" s="57"/>
      <c r="F366" s="51"/>
      <c r="G366" s="53"/>
      <c r="H366" s="58"/>
      <c r="I366" s="51"/>
      <c r="J366" s="51"/>
      <c r="K366" s="56"/>
      <c r="L366" s="51"/>
    </row>
    <row r="367" spans="1:12" ht="15.75" hidden="1" thickBot="1">
      <c r="A367" s="49"/>
      <c r="B367" s="50"/>
      <c r="C367" s="51"/>
      <c r="D367" s="52"/>
      <c r="E367" s="57"/>
      <c r="F367" s="51"/>
      <c r="G367" s="53"/>
      <c r="H367" s="58"/>
      <c r="I367" s="51"/>
      <c r="J367" s="51"/>
      <c r="K367" s="56"/>
      <c r="L367" s="51"/>
    </row>
    <row r="368" spans="1:12" ht="15.75" hidden="1" thickBot="1">
      <c r="A368" s="49"/>
      <c r="B368" s="50"/>
      <c r="C368" s="51"/>
      <c r="D368" s="52"/>
      <c r="E368" s="57"/>
      <c r="F368" s="51"/>
      <c r="G368" s="53"/>
      <c r="H368" s="58"/>
      <c r="I368" s="51"/>
      <c r="J368" s="51"/>
      <c r="K368" s="56"/>
      <c r="L368" s="51"/>
    </row>
    <row r="369" spans="1:12" ht="15.75" hidden="1" thickBot="1">
      <c r="A369" s="49"/>
      <c r="B369" s="50"/>
      <c r="C369" s="51"/>
      <c r="D369" s="52"/>
      <c r="E369" s="57"/>
      <c r="F369" s="51"/>
      <c r="G369" s="53"/>
      <c r="H369" s="58"/>
      <c r="I369" s="51"/>
      <c r="J369" s="51"/>
      <c r="K369" s="56"/>
      <c r="L369" s="51"/>
    </row>
    <row r="370" spans="1:12" ht="15.75" hidden="1" thickBot="1">
      <c r="A370" s="49"/>
      <c r="B370" s="50"/>
      <c r="C370" s="51"/>
      <c r="D370" s="52"/>
      <c r="E370" s="57"/>
      <c r="F370" s="51"/>
      <c r="G370" s="53"/>
      <c r="H370" s="58"/>
      <c r="I370" s="51"/>
      <c r="J370" s="51"/>
      <c r="K370" s="56"/>
      <c r="L370" s="51"/>
    </row>
    <row r="371" spans="1:12" ht="15.75" hidden="1" thickBot="1">
      <c r="A371" s="49"/>
      <c r="B371" s="50"/>
      <c r="C371" s="51"/>
      <c r="D371" s="52"/>
      <c r="E371" s="57"/>
      <c r="F371" s="51"/>
      <c r="G371" s="53"/>
      <c r="H371" s="58"/>
      <c r="I371" s="51"/>
      <c r="J371" s="51"/>
      <c r="K371" s="56"/>
      <c r="L371" s="51"/>
    </row>
    <row r="372" spans="1:12" ht="15.75" hidden="1" thickBot="1">
      <c r="A372" s="49"/>
      <c r="B372" s="50"/>
      <c r="C372" s="51"/>
      <c r="D372" s="52"/>
      <c r="E372" s="57"/>
      <c r="F372" s="51"/>
      <c r="G372" s="53"/>
      <c r="H372" s="58"/>
      <c r="I372" s="51"/>
      <c r="J372" s="51"/>
      <c r="K372" s="56"/>
      <c r="L372" s="51"/>
    </row>
    <row r="373" spans="1:12" ht="15.75" hidden="1" thickBot="1">
      <c r="A373" s="49"/>
      <c r="B373" s="50"/>
      <c r="C373" s="51"/>
      <c r="D373" s="52"/>
      <c r="E373" s="57"/>
      <c r="F373" s="51"/>
      <c r="G373" s="53"/>
      <c r="H373" s="58"/>
      <c r="I373" s="51"/>
      <c r="J373" s="51"/>
      <c r="K373" s="56"/>
      <c r="L373" s="51"/>
    </row>
    <row r="374" spans="1:12" ht="15.75" hidden="1" thickBot="1">
      <c r="A374" s="49"/>
      <c r="B374" s="50"/>
      <c r="C374" s="51"/>
      <c r="D374" s="52"/>
      <c r="E374" s="57"/>
      <c r="F374" s="51"/>
      <c r="G374" s="53"/>
      <c r="H374" s="58"/>
      <c r="I374" s="51"/>
      <c r="J374" s="51"/>
      <c r="K374" s="56"/>
      <c r="L374" s="51"/>
    </row>
    <row r="375" spans="1:12" ht="15.75" hidden="1" thickBot="1">
      <c r="A375" s="49"/>
      <c r="B375" s="50"/>
      <c r="C375" s="51"/>
      <c r="D375" s="52"/>
      <c r="E375" s="57"/>
      <c r="F375" s="51"/>
      <c r="G375" s="53"/>
      <c r="H375" s="58"/>
      <c r="I375" s="51"/>
      <c r="J375" s="51"/>
      <c r="K375" s="56"/>
      <c r="L375" s="51"/>
    </row>
    <row r="376" spans="1:12" ht="15.75" hidden="1" thickBot="1">
      <c r="A376" s="49"/>
      <c r="B376" s="50"/>
      <c r="C376" s="51"/>
      <c r="D376" s="52"/>
      <c r="E376" s="57"/>
      <c r="F376" s="51"/>
      <c r="G376" s="53"/>
      <c r="H376" s="58"/>
      <c r="I376" s="51"/>
      <c r="J376" s="51"/>
      <c r="K376" s="56"/>
      <c r="L376" s="51"/>
    </row>
    <row r="377" spans="1:12" ht="15.75" hidden="1" thickBot="1">
      <c r="A377" s="49"/>
      <c r="B377" s="50"/>
      <c r="C377" s="51"/>
      <c r="D377" s="52"/>
      <c r="E377" s="57"/>
      <c r="F377" s="51"/>
      <c r="G377" s="53"/>
      <c r="H377" s="58"/>
      <c r="I377" s="51"/>
      <c r="J377" s="51"/>
      <c r="K377" s="56"/>
      <c r="L377" s="51"/>
    </row>
    <row r="378" spans="1:12" ht="15.75" hidden="1" thickBot="1">
      <c r="A378" s="49"/>
      <c r="B378" s="50"/>
      <c r="C378" s="51"/>
      <c r="D378" s="52"/>
      <c r="E378" s="57"/>
      <c r="F378" s="51"/>
      <c r="G378" s="53"/>
      <c r="H378" s="58"/>
      <c r="I378" s="51"/>
      <c r="J378" s="51"/>
      <c r="K378" s="56"/>
      <c r="L378" s="51"/>
    </row>
    <row r="379" spans="1:12" ht="15.75" hidden="1" thickBot="1">
      <c r="A379" s="49"/>
      <c r="B379" s="50"/>
      <c r="C379" s="51"/>
      <c r="D379" s="52"/>
      <c r="E379" s="57"/>
      <c r="F379" s="51"/>
      <c r="G379" s="53"/>
      <c r="H379" s="58"/>
      <c r="I379" s="51"/>
      <c r="J379" s="51"/>
      <c r="K379" s="56"/>
      <c r="L379" s="51"/>
    </row>
    <row r="380" spans="1:12" ht="15.75" hidden="1" thickBot="1">
      <c r="A380" s="49"/>
      <c r="B380" s="50"/>
      <c r="C380" s="51"/>
      <c r="D380" s="52"/>
      <c r="E380" s="57"/>
      <c r="F380" s="51"/>
      <c r="G380" s="53"/>
      <c r="H380" s="58"/>
      <c r="I380" s="51"/>
      <c r="J380" s="51"/>
      <c r="K380" s="56"/>
      <c r="L380" s="51"/>
    </row>
    <row r="381" spans="1:12" ht="15.75" hidden="1" thickBot="1">
      <c r="A381" s="49"/>
      <c r="B381" s="50"/>
      <c r="C381" s="51"/>
      <c r="D381" s="52"/>
      <c r="E381" s="57"/>
      <c r="F381" s="51"/>
      <c r="G381" s="53"/>
      <c r="H381" s="58"/>
      <c r="I381" s="51"/>
      <c r="J381" s="51"/>
      <c r="K381" s="56"/>
      <c r="L381" s="51"/>
    </row>
    <row r="382" spans="1:12" ht="15.75" hidden="1" thickBot="1">
      <c r="A382" s="49"/>
      <c r="B382" s="50"/>
      <c r="C382" s="51"/>
      <c r="D382" s="52"/>
      <c r="E382" s="57"/>
      <c r="F382" s="51"/>
      <c r="G382" s="53"/>
      <c r="H382" s="58"/>
      <c r="I382" s="51"/>
      <c r="J382" s="51"/>
      <c r="K382" s="56"/>
      <c r="L382" s="51"/>
    </row>
    <row r="383" spans="1:12" ht="15.75" hidden="1" thickBot="1">
      <c r="A383" s="49"/>
      <c r="B383" s="50"/>
      <c r="C383" s="51"/>
      <c r="D383" s="52"/>
      <c r="E383" s="57"/>
      <c r="F383" s="51"/>
      <c r="G383" s="53"/>
      <c r="H383" s="58"/>
      <c r="I383" s="51"/>
      <c r="J383" s="51"/>
      <c r="K383" s="56"/>
      <c r="L383" s="51"/>
    </row>
  </sheetData>
  <mergeCells count="13">
    <mergeCell ref="A65:A66"/>
    <mergeCell ref="B65:B66"/>
    <mergeCell ref="C65:F65"/>
    <mergeCell ref="H65:L65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  <ignoredErrors>
    <ignoredError sqref="J12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AF47-FEB3-4605-B0F4-6E1FB5370F0E}">
  <dimension ref="A1:N359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3456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  <c r="N5" s="212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4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4" s="23" customFormat="1">
      <c r="A10" s="13" t="s">
        <v>3457</v>
      </c>
      <c r="B10" s="13" t="s">
        <v>479</v>
      </c>
      <c r="C10" s="157">
        <v>41548.65</v>
      </c>
      <c r="D10" s="157">
        <v>26000</v>
      </c>
      <c r="E10" s="157">
        <v>3500</v>
      </c>
      <c r="F10" s="16">
        <f>SUM(C10:E10)</f>
        <v>71048.649999999994</v>
      </c>
      <c r="G10" s="39"/>
      <c r="H10" s="157">
        <f>(C10/30)*24</f>
        <v>33238.920000000006</v>
      </c>
      <c r="I10" s="157">
        <f>(C10/30)*5</f>
        <v>6924.7750000000005</v>
      </c>
      <c r="J10" s="157">
        <f>(C10/30)*40</f>
        <v>55398.200000000004</v>
      </c>
      <c r="K10" s="158"/>
      <c r="L10" s="157">
        <f>H10+I10+J10</f>
        <v>95561.895000000019</v>
      </c>
    </row>
    <row r="11" spans="1:14">
      <c r="A11" s="9" t="s">
        <v>3458</v>
      </c>
      <c r="B11" s="9" t="s">
        <v>3459</v>
      </c>
      <c r="C11" s="63">
        <v>32125</v>
      </c>
      <c r="D11" s="63">
        <v>6000</v>
      </c>
      <c r="E11" s="63">
        <v>2500</v>
      </c>
      <c r="F11" s="10">
        <f>SUM(C11:E11)</f>
        <v>40625</v>
      </c>
      <c r="G11" s="32"/>
      <c r="H11" s="63">
        <f>(C11/30)*24</f>
        <v>25700</v>
      </c>
      <c r="I11" s="63">
        <f>(C11/30)*5</f>
        <v>5354.1666666666661</v>
      </c>
      <c r="J11" s="63">
        <f>(C11/30)*40</f>
        <v>42833.333333333328</v>
      </c>
      <c r="K11" s="64"/>
      <c r="L11" s="63">
        <f>H11+I11+J11</f>
        <v>73887.5</v>
      </c>
    </row>
    <row r="12" spans="1:14">
      <c r="A12" s="9" t="s">
        <v>3460</v>
      </c>
      <c r="B12" s="9" t="s">
        <v>3461</v>
      </c>
      <c r="C12" s="63">
        <v>27765.45</v>
      </c>
      <c r="D12" s="63">
        <v>3000</v>
      </c>
      <c r="E12" s="63">
        <v>1255</v>
      </c>
      <c r="F12" s="10">
        <f>SUM(C12:E12)</f>
        <v>32020.45</v>
      </c>
      <c r="G12" s="32"/>
      <c r="H12" s="63">
        <f>(C12/30)*24</f>
        <v>22212.36</v>
      </c>
      <c r="I12" s="63">
        <f>(C12/30)*5</f>
        <v>4627.5749999999998</v>
      </c>
      <c r="J12" s="63">
        <f>(C12/30)*40</f>
        <v>37020.6</v>
      </c>
      <c r="K12" s="64"/>
      <c r="L12" s="63">
        <f>H12+I12+J12</f>
        <v>63860.535000000003</v>
      </c>
    </row>
    <row r="13" spans="1:14">
      <c r="A13" s="9" t="s">
        <v>3462</v>
      </c>
      <c r="B13" s="9" t="s">
        <v>483</v>
      </c>
      <c r="C13" s="63">
        <v>19684.599999999999</v>
      </c>
      <c r="D13" s="63">
        <v>3000</v>
      </c>
      <c r="E13" s="63">
        <v>1255</v>
      </c>
      <c r="F13" s="10">
        <f>SUM(C13:E13)</f>
        <v>23939.599999999999</v>
      </c>
      <c r="G13" s="32"/>
      <c r="H13" s="63">
        <f>(C13/30)*24</f>
        <v>15747.68</v>
      </c>
      <c r="I13" s="63">
        <f>(C13/30)*5</f>
        <v>3280.7666666666664</v>
      </c>
      <c r="J13" s="63">
        <f>(C13/30)*40</f>
        <v>26246.133333333331</v>
      </c>
      <c r="K13" s="64"/>
      <c r="L13" s="63">
        <f>H13+I13+J13</f>
        <v>45274.58</v>
      </c>
    </row>
    <row r="14" spans="1:14" ht="15.75" hidden="1" thickBot="1">
      <c r="A14" s="49"/>
      <c r="B14" s="50"/>
      <c r="C14" s="51"/>
      <c r="D14" s="52"/>
      <c r="E14" s="52"/>
      <c r="F14" s="51"/>
      <c r="G14" s="53"/>
      <c r="H14" s="58"/>
      <c r="I14" s="51"/>
      <c r="J14" s="51"/>
      <c r="K14" s="55"/>
      <c r="L14" s="51"/>
    </row>
    <row r="15" spans="1:14" ht="15.75" hidden="1" thickBot="1">
      <c r="A15" s="49"/>
      <c r="B15" s="50"/>
      <c r="C15" s="51"/>
      <c r="D15" s="52"/>
      <c r="E15" s="52"/>
      <c r="F15" s="51"/>
      <c r="G15" s="53"/>
      <c r="H15" s="58"/>
      <c r="I15" s="51"/>
      <c r="J15" s="51"/>
      <c r="K15" s="55"/>
      <c r="L15" s="51"/>
    </row>
    <row r="16" spans="1:14" ht="15.75" hidden="1" thickBot="1">
      <c r="A16" s="49"/>
      <c r="B16" s="50"/>
      <c r="C16" s="51"/>
      <c r="D16" s="52"/>
      <c r="E16" s="52"/>
      <c r="F16" s="51"/>
      <c r="G16" s="53"/>
      <c r="H16" s="58"/>
      <c r="I16" s="51"/>
      <c r="J16" s="51"/>
      <c r="K16" s="55"/>
      <c r="L16" s="51"/>
    </row>
    <row r="17" spans="1:12" ht="15.75" hidden="1" thickBot="1">
      <c r="A17" s="49"/>
      <c r="B17" s="50"/>
      <c r="C17" s="51"/>
      <c r="D17" s="52"/>
      <c r="E17" s="52"/>
      <c r="F17" s="51"/>
      <c r="G17" s="53"/>
      <c r="H17" s="58"/>
      <c r="I17" s="51"/>
      <c r="J17" s="51"/>
      <c r="K17" s="55"/>
      <c r="L17" s="51"/>
    </row>
    <row r="18" spans="1:12" ht="15.75" hidden="1" thickBot="1">
      <c r="A18" s="49"/>
      <c r="B18" s="50"/>
      <c r="C18" s="51"/>
      <c r="D18" s="52"/>
      <c r="E18" s="52"/>
      <c r="F18" s="51"/>
      <c r="G18" s="53"/>
      <c r="H18" s="58"/>
      <c r="I18" s="51"/>
      <c r="J18" s="51"/>
      <c r="K18" s="55"/>
      <c r="L18" s="51"/>
    </row>
    <row r="19" spans="1:12" ht="15.75" hidden="1" thickBot="1">
      <c r="A19" s="49"/>
      <c r="B19" s="50"/>
      <c r="C19" s="51"/>
      <c r="D19" s="52"/>
      <c r="E19" s="52"/>
      <c r="F19" s="51"/>
      <c r="G19" s="53"/>
      <c r="H19" s="58"/>
      <c r="I19" s="51"/>
      <c r="J19" s="51"/>
      <c r="K19" s="55"/>
      <c r="L19" s="51"/>
    </row>
    <row r="20" spans="1:12" ht="15.75" hidden="1" thickBot="1">
      <c r="A20" s="49"/>
      <c r="B20" s="50"/>
      <c r="C20" s="51"/>
      <c r="D20" s="52"/>
      <c r="E20" s="52"/>
      <c r="F20" s="51"/>
      <c r="G20" s="53"/>
      <c r="H20" s="58"/>
      <c r="I20" s="51"/>
      <c r="J20" s="51"/>
      <c r="K20" s="55"/>
      <c r="L20" s="51"/>
    </row>
    <row r="21" spans="1:12" ht="15.75" hidden="1" thickBot="1">
      <c r="A21" s="49"/>
      <c r="B21" s="50"/>
      <c r="C21" s="51"/>
      <c r="D21" s="52"/>
      <c r="E21" s="52"/>
      <c r="F21" s="51"/>
      <c r="G21" s="53"/>
      <c r="H21" s="58"/>
      <c r="I21" s="51"/>
      <c r="J21" s="51"/>
      <c r="K21" s="55"/>
      <c r="L21" s="51"/>
    </row>
    <row r="22" spans="1:12" ht="15.75" hidden="1" thickBot="1">
      <c r="A22" s="49"/>
      <c r="B22" s="50"/>
      <c r="C22" s="51"/>
      <c r="D22" s="52"/>
      <c r="E22" s="52"/>
      <c r="F22" s="51"/>
      <c r="G22" s="53"/>
      <c r="H22" s="58"/>
      <c r="I22" s="51"/>
      <c r="J22" s="51"/>
      <c r="K22" s="55"/>
      <c r="L22" s="51"/>
    </row>
    <row r="23" spans="1:12" ht="15.75" hidden="1" thickBot="1">
      <c r="A23" s="49"/>
      <c r="B23" s="50"/>
      <c r="C23" s="51"/>
      <c r="D23" s="52"/>
      <c r="E23" s="52"/>
      <c r="F23" s="51"/>
      <c r="G23" s="53"/>
      <c r="H23" s="58"/>
      <c r="I23" s="51"/>
      <c r="J23" s="51"/>
      <c r="K23" s="55"/>
      <c r="L23" s="51"/>
    </row>
    <row r="24" spans="1:12" ht="15.75" hidden="1" thickBot="1">
      <c r="A24" s="49"/>
      <c r="B24" s="50"/>
      <c r="C24" s="51"/>
      <c r="D24" s="52"/>
      <c r="E24" s="52"/>
      <c r="F24" s="51"/>
      <c r="G24" s="53"/>
      <c r="H24" s="58"/>
      <c r="I24" s="51"/>
      <c r="J24" s="51"/>
      <c r="K24" s="55"/>
      <c r="L24" s="51"/>
    </row>
    <row r="25" spans="1:12" ht="15.75" hidden="1" thickBot="1">
      <c r="A25" s="49"/>
      <c r="B25" s="50"/>
      <c r="C25" s="51"/>
      <c r="D25" s="52"/>
      <c r="E25" s="52"/>
      <c r="F25" s="51"/>
      <c r="G25" s="53"/>
      <c r="H25" s="58"/>
      <c r="I25" s="51"/>
      <c r="J25" s="51"/>
      <c r="K25" s="55"/>
      <c r="L25" s="51"/>
    </row>
    <row r="26" spans="1:12" ht="15.75" hidden="1" thickBot="1">
      <c r="A26" s="49"/>
      <c r="B26" s="50"/>
      <c r="C26" s="51"/>
      <c r="D26" s="52"/>
      <c r="E26" s="52"/>
      <c r="F26" s="51"/>
      <c r="G26" s="53"/>
      <c r="H26" s="58"/>
      <c r="I26" s="51"/>
      <c r="J26" s="51"/>
      <c r="K26" s="55"/>
      <c r="L26" s="51"/>
    </row>
    <row r="27" spans="1:12" ht="15.75" hidden="1" thickBot="1">
      <c r="A27" s="49"/>
      <c r="B27" s="50"/>
      <c r="C27" s="51"/>
      <c r="D27" s="52"/>
      <c r="E27" s="52"/>
      <c r="F27" s="51"/>
      <c r="G27" s="53"/>
      <c r="H27" s="58"/>
      <c r="I27" s="51"/>
      <c r="J27" s="51"/>
      <c r="K27" s="55"/>
      <c r="L27" s="51"/>
    </row>
    <row r="28" spans="1:12" ht="15.75" hidden="1" thickBot="1">
      <c r="A28" s="49"/>
      <c r="B28" s="50"/>
      <c r="C28" s="51"/>
      <c r="D28" s="52"/>
      <c r="E28" s="52"/>
      <c r="F28" s="51"/>
      <c r="G28" s="53"/>
      <c r="H28" s="58"/>
      <c r="I28" s="51"/>
      <c r="J28" s="51"/>
      <c r="K28" s="55"/>
      <c r="L28" s="51"/>
    </row>
    <row r="29" spans="1:12" ht="15.75" hidden="1" thickBot="1">
      <c r="A29" s="49"/>
      <c r="B29" s="50"/>
      <c r="C29" s="51"/>
      <c r="D29" s="52"/>
      <c r="E29" s="52"/>
      <c r="F29" s="51"/>
      <c r="G29" s="53"/>
      <c r="H29" s="58"/>
      <c r="I29" s="51"/>
      <c r="J29" s="51"/>
      <c r="K29" s="55"/>
      <c r="L29" s="51"/>
    </row>
    <row r="30" spans="1:12" ht="15.75" hidden="1" thickBot="1">
      <c r="A30" s="49"/>
      <c r="B30" s="50"/>
      <c r="C30" s="51"/>
      <c r="D30" s="52"/>
      <c r="E30" s="52"/>
      <c r="F30" s="51"/>
      <c r="G30" s="53"/>
      <c r="H30" s="58"/>
      <c r="I30" s="51"/>
      <c r="J30" s="51"/>
      <c r="K30" s="55"/>
      <c r="L30" s="51"/>
    </row>
    <row r="31" spans="1:12" ht="15.75" hidden="1" thickBot="1">
      <c r="A31" s="49"/>
      <c r="B31" s="50"/>
      <c r="C31" s="51"/>
      <c r="D31" s="52"/>
      <c r="E31" s="52"/>
      <c r="F31" s="51"/>
      <c r="G31" s="53"/>
      <c r="H31" s="58"/>
      <c r="I31" s="51"/>
      <c r="J31" s="51"/>
      <c r="K31" s="55"/>
      <c r="L31" s="51"/>
    </row>
    <row r="32" spans="1:12" ht="15.75" hidden="1" thickBot="1">
      <c r="A32" s="49"/>
      <c r="B32" s="50"/>
      <c r="C32" s="51"/>
      <c r="D32" s="52"/>
      <c r="E32" s="52"/>
      <c r="F32" s="51"/>
      <c r="G32" s="53"/>
      <c r="H32" s="58"/>
      <c r="I32" s="51"/>
      <c r="J32" s="51"/>
      <c r="K32" s="55"/>
      <c r="L32" s="51"/>
    </row>
    <row r="33" spans="1:12" ht="15.75" hidden="1" thickBot="1">
      <c r="A33" s="49"/>
      <c r="B33" s="50"/>
      <c r="C33" s="51"/>
      <c r="D33" s="52"/>
      <c r="E33" s="52"/>
      <c r="F33" s="51"/>
      <c r="G33" s="53"/>
      <c r="H33" s="58"/>
      <c r="I33" s="51"/>
      <c r="J33" s="51"/>
      <c r="K33" s="55"/>
      <c r="L33" s="51"/>
    </row>
    <row r="34" spans="1:12" ht="15.75" hidden="1" thickBot="1">
      <c r="A34" s="49"/>
      <c r="B34" s="50"/>
      <c r="C34" s="51"/>
      <c r="D34" s="52"/>
      <c r="E34" s="52"/>
      <c r="F34" s="51"/>
      <c r="G34" s="53"/>
      <c r="H34" s="58"/>
      <c r="I34" s="51"/>
      <c r="J34" s="51"/>
      <c r="K34" s="55"/>
      <c r="L34" s="51"/>
    </row>
    <row r="35" spans="1:12" ht="15.75" hidden="1" thickBot="1">
      <c r="A35" s="49"/>
      <c r="B35" s="50"/>
      <c r="C35" s="51"/>
      <c r="D35" s="52"/>
      <c r="E35" s="52"/>
      <c r="F35" s="51"/>
      <c r="G35" s="53"/>
      <c r="H35" s="58"/>
      <c r="I35" s="51"/>
      <c r="J35" s="51"/>
      <c r="K35" s="55"/>
      <c r="L35" s="51"/>
    </row>
    <row r="36" spans="1:12" ht="15.75" hidden="1" thickBot="1">
      <c r="A36" s="49"/>
      <c r="B36" s="50"/>
      <c r="C36" s="51"/>
      <c r="D36" s="52"/>
      <c r="E36" s="52"/>
      <c r="F36" s="51"/>
      <c r="G36" s="53"/>
      <c r="H36" s="58"/>
      <c r="I36" s="51"/>
      <c r="J36" s="51"/>
      <c r="K36" s="55"/>
      <c r="L36" s="51"/>
    </row>
    <row r="37" spans="1:12" ht="15.75" hidden="1" thickBot="1">
      <c r="A37" s="49"/>
      <c r="B37" s="50"/>
      <c r="C37" s="51"/>
      <c r="D37" s="52"/>
      <c r="E37" s="52"/>
      <c r="F37" s="51"/>
      <c r="G37" s="53"/>
      <c r="H37" s="58"/>
      <c r="I37" s="51"/>
      <c r="J37" s="51"/>
      <c r="K37" s="55"/>
      <c r="L37" s="51"/>
    </row>
    <row r="38" spans="1:12" ht="15.75" hidden="1" thickBot="1">
      <c r="A38" s="49"/>
      <c r="B38" s="50"/>
      <c r="C38" s="51"/>
      <c r="D38" s="52"/>
      <c r="E38" s="52"/>
      <c r="F38" s="51"/>
      <c r="G38" s="53"/>
      <c r="H38" s="58"/>
      <c r="I38" s="51"/>
      <c r="J38" s="51"/>
      <c r="K38" s="55"/>
      <c r="L38" s="51"/>
    </row>
    <row r="39" spans="1:12" ht="15.75" hidden="1" thickBot="1">
      <c r="A39" s="49"/>
      <c r="B39" s="50"/>
      <c r="C39" s="51"/>
      <c r="D39" s="52"/>
      <c r="E39" s="52"/>
      <c r="F39" s="51"/>
      <c r="G39" s="53"/>
      <c r="H39" s="58"/>
      <c r="I39" s="51"/>
      <c r="J39" s="51"/>
      <c r="K39" s="55"/>
      <c r="L39" s="51"/>
    </row>
    <row r="40" spans="1:12" ht="15.75" hidden="1" thickBot="1">
      <c r="A40" s="49"/>
      <c r="B40" s="50"/>
      <c r="C40" s="51"/>
      <c r="D40" s="52"/>
      <c r="E40" s="52"/>
      <c r="F40" s="51"/>
      <c r="G40" s="53"/>
      <c r="H40" s="58"/>
      <c r="I40" s="51"/>
      <c r="J40" s="51"/>
      <c r="K40" s="55"/>
      <c r="L40" s="51"/>
    </row>
    <row r="41" spans="1:12" ht="15.75" hidden="1" thickBot="1">
      <c r="A41" s="49"/>
      <c r="B41" s="50"/>
      <c r="C41" s="51"/>
      <c r="D41" s="52"/>
      <c r="E41" s="52"/>
      <c r="F41" s="51"/>
      <c r="G41" s="53"/>
      <c r="H41" s="58"/>
      <c r="I41" s="51"/>
      <c r="J41" s="51"/>
      <c r="K41" s="55"/>
      <c r="L41" s="51"/>
    </row>
    <row r="42" spans="1:12" ht="15.75" hidden="1" thickBot="1">
      <c r="A42" s="49"/>
      <c r="B42" s="50"/>
      <c r="C42" s="51"/>
      <c r="D42" s="52"/>
      <c r="E42" s="52"/>
      <c r="F42" s="51"/>
      <c r="G42" s="53"/>
      <c r="H42" s="58"/>
      <c r="I42" s="51"/>
      <c r="J42" s="51"/>
      <c r="K42" s="55"/>
      <c r="L42" s="51"/>
    </row>
    <row r="43" spans="1:12" ht="15.75" hidden="1" thickBot="1">
      <c r="A43" s="49"/>
      <c r="B43" s="50"/>
      <c r="C43" s="51"/>
      <c r="D43" s="52"/>
      <c r="E43" s="52"/>
      <c r="F43" s="51"/>
      <c r="G43" s="53"/>
      <c r="H43" s="58"/>
      <c r="I43" s="51"/>
      <c r="J43" s="51"/>
      <c r="K43" s="55"/>
      <c r="L43" s="51"/>
    </row>
    <row r="44" spans="1:12" ht="15.75" hidden="1" thickBot="1">
      <c r="A44" s="49"/>
      <c r="B44" s="50"/>
      <c r="C44" s="51"/>
      <c r="D44" s="52"/>
      <c r="E44" s="52"/>
      <c r="F44" s="51"/>
      <c r="G44" s="53"/>
      <c r="H44" s="58"/>
      <c r="I44" s="51"/>
      <c r="J44" s="51"/>
      <c r="K44" s="55"/>
      <c r="L44" s="51"/>
    </row>
    <row r="45" spans="1:12" ht="15.75" hidden="1" thickBot="1">
      <c r="A45" s="49"/>
      <c r="B45" s="50"/>
      <c r="C45" s="51"/>
      <c r="D45" s="52"/>
      <c r="E45" s="52"/>
      <c r="F45" s="51"/>
      <c r="G45" s="53"/>
      <c r="H45" s="58"/>
      <c r="I45" s="51"/>
      <c r="J45" s="51"/>
      <c r="K45" s="55"/>
      <c r="L45" s="51"/>
    </row>
    <row r="46" spans="1:12" ht="15.75" hidden="1" thickBot="1">
      <c r="A46" s="49"/>
      <c r="B46" s="50"/>
      <c r="C46" s="51"/>
      <c r="D46" s="52"/>
      <c r="E46" s="52"/>
      <c r="F46" s="51"/>
      <c r="G46" s="53"/>
      <c r="H46" s="58"/>
      <c r="I46" s="51"/>
      <c r="J46" s="51"/>
      <c r="K46" s="55"/>
      <c r="L46" s="51"/>
    </row>
    <row r="47" spans="1:12" ht="15.75" hidden="1" thickBot="1">
      <c r="A47" s="49"/>
      <c r="B47" s="50"/>
      <c r="C47" s="51"/>
      <c r="D47" s="52"/>
      <c r="E47" s="52"/>
      <c r="F47" s="51"/>
      <c r="G47" s="53"/>
      <c r="H47" s="58"/>
      <c r="I47" s="51"/>
      <c r="J47" s="51"/>
      <c r="K47" s="55"/>
      <c r="L47" s="51"/>
    </row>
    <row r="48" spans="1:12" ht="15.75" hidden="1" thickBot="1">
      <c r="A48" s="49"/>
      <c r="B48" s="50"/>
      <c r="C48" s="51"/>
      <c r="D48" s="52"/>
      <c r="E48" s="52"/>
      <c r="F48" s="51"/>
      <c r="G48" s="53"/>
      <c r="H48" s="58"/>
      <c r="I48" s="51"/>
      <c r="J48" s="51"/>
      <c r="K48" s="55"/>
      <c r="L48" s="51"/>
    </row>
    <row r="49" spans="1:12" ht="15.75" hidden="1" thickBot="1">
      <c r="A49" s="49"/>
      <c r="B49" s="50"/>
      <c r="C49" s="51"/>
      <c r="D49" s="52"/>
      <c r="E49" s="52"/>
      <c r="F49" s="51"/>
      <c r="G49" s="53"/>
      <c r="H49" s="58"/>
      <c r="I49" s="51"/>
      <c r="J49" s="51"/>
      <c r="K49" s="55"/>
      <c r="L49" s="51"/>
    </row>
    <row r="50" spans="1:12" ht="15.75" hidden="1" thickBot="1">
      <c r="A50" s="49"/>
      <c r="B50" s="50"/>
      <c r="C50" s="51"/>
      <c r="D50" s="52"/>
      <c r="E50" s="52"/>
      <c r="F50" s="51"/>
      <c r="G50" s="53"/>
      <c r="H50" s="58"/>
      <c r="I50" s="51"/>
      <c r="J50" s="51"/>
      <c r="K50" s="55"/>
      <c r="L50" s="51"/>
    </row>
    <row r="51" spans="1:12" ht="15.75" hidden="1" thickBot="1">
      <c r="A51" s="49"/>
      <c r="B51" s="50"/>
      <c r="C51" s="51"/>
      <c r="D51" s="52"/>
      <c r="E51" s="52"/>
      <c r="F51" s="51"/>
      <c r="G51" s="53"/>
      <c r="H51" s="58"/>
      <c r="I51" s="51"/>
      <c r="J51" s="51"/>
      <c r="K51" s="55"/>
      <c r="L51" s="51"/>
    </row>
    <row r="52" spans="1:12" ht="15.75" hidden="1" thickBot="1">
      <c r="A52" s="49"/>
      <c r="B52" s="50"/>
      <c r="C52" s="51"/>
      <c r="D52" s="52"/>
      <c r="E52" s="52"/>
      <c r="F52" s="51"/>
      <c r="G52" s="53"/>
      <c r="H52" s="58"/>
      <c r="I52" s="51"/>
      <c r="J52" s="51"/>
      <c r="K52" s="55"/>
      <c r="L52" s="51"/>
    </row>
    <row r="53" spans="1:12" ht="15.75" hidden="1" thickBot="1">
      <c r="A53" s="49"/>
      <c r="B53" s="50"/>
      <c r="C53" s="51"/>
      <c r="D53" s="52"/>
      <c r="E53" s="52"/>
      <c r="F53" s="51"/>
      <c r="G53" s="53"/>
      <c r="H53" s="58"/>
      <c r="I53" s="51"/>
      <c r="J53" s="51"/>
      <c r="K53" s="55"/>
      <c r="L53" s="51"/>
    </row>
    <row r="54" spans="1:12" ht="15.75" hidden="1" thickBot="1">
      <c r="A54" s="49"/>
      <c r="B54" s="50"/>
      <c r="C54" s="51"/>
      <c r="D54" s="52"/>
      <c r="E54" s="52"/>
      <c r="F54" s="51"/>
      <c r="G54" s="53"/>
      <c r="H54" s="58"/>
      <c r="I54" s="51"/>
      <c r="J54" s="51"/>
      <c r="K54" s="55"/>
      <c r="L54" s="51"/>
    </row>
    <row r="55" spans="1:12" ht="15.75" hidden="1" thickBot="1">
      <c r="A55" s="49"/>
      <c r="B55" s="50"/>
      <c r="C55" s="51"/>
      <c r="D55" s="52"/>
      <c r="E55" s="52"/>
      <c r="F55" s="51"/>
      <c r="G55" s="53"/>
      <c r="H55" s="58"/>
      <c r="I55" s="51"/>
      <c r="J55" s="51"/>
      <c r="K55" s="55"/>
      <c r="L55" s="51"/>
    </row>
    <row r="56" spans="1:12" ht="15.75" hidden="1" thickBot="1">
      <c r="A56" s="49"/>
      <c r="B56" s="50"/>
      <c r="C56" s="51"/>
      <c r="D56" s="52"/>
      <c r="E56" s="52"/>
      <c r="F56" s="51"/>
      <c r="G56" s="53"/>
      <c r="H56" s="58"/>
      <c r="I56" s="51"/>
      <c r="J56" s="51"/>
      <c r="K56" s="55"/>
      <c r="L56" s="51"/>
    </row>
    <row r="57" spans="1:12" ht="15.75" hidden="1" thickBot="1">
      <c r="A57" s="49"/>
      <c r="B57" s="50"/>
      <c r="C57" s="51"/>
      <c r="D57" s="52"/>
      <c r="E57" s="52"/>
      <c r="F57" s="51"/>
      <c r="G57" s="53"/>
      <c r="H57" s="58"/>
      <c r="I57" s="51"/>
      <c r="J57" s="51"/>
      <c r="K57" s="55"/>
      <c r="L57" s="51"/>
    </row>
    <row r="58" spans="1:12" ht="15.75" hidden="1" thickBot="1">
      <c r="A58" s="49"/>
      <c r="B58" s="50"/>
      <c r="C58" s="51"/>
      <c r="D58" s="52"/>
      <c r="E58" s="52"/>
      <c r="F58" s="51"/>
      <c r="G58" s="53"/>
      <c r="H58" s="58"/>
      <c r="I58" s="51"/>
      <c r="J58" s="51"/>
      <c r="K58" s="55"/>
      <c r="L58" s="51"/>
    </row>
    <row r="59" spans="1:12" ht="15.75" hidden="1" thickBot="1">
      <c r="A59" s="49"/>
      <c r="B59" s="50"/>
      <c r="C59" s="51"/>
      <c r="D59" s="52"/>
      <c r="E59" s="52"/>
      <c r="F59" s="51"/>
      <c r="G59" s="53"/>
      <c r="H59" s="58"/>
      <c r="I59" s="51"/>
      <c r="J59" s="51"/>
      <c r="K59" s="55"/>
      <c r="L59" s="51"/>
    </row>
    <row r="60" spans="1:12" ht="15.75" hidden="1" thickBot="1">
      <c r="A60" s="49"/>
      <c r="B60" s="50"/>
      <c r="C60" s="51"/>
      <c r="D60" s="52"/>
      <c r="E60" s="52"/>
      <c r="F60" s="51"/>
      <c r="G60" s="53"/>
      <c r="H60" s="58"/>
      <c r="I60" s="51"/>
      <c r="J60" s="51"/>
      <c r="K60" s="55"/>
      <c r="L60" s="51"/>
    </row>
    <row r="61" spans="1:12" ht="15.75">
      <c r="A61" s="28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.75">
      <c r="A62" s="30" t="s">
        <v>43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>
      <c r="A63" s="242" t="s">
        <v>0</v>
      </c>
      <c r="B63" s="242" t="s">
        <v>3</v>
      </c>
      <c r="C63" s="243" t="s">
        <v>4</v>
      </c>
      <c r="D63" s="243"/>
      <c r="E63" s="243"/>
      <c r="F63" s="243"/>
      <c r="H63" s="243" t="s">
        <v>5</v>
      </c>
      <c r="I63" s="243"/>
      <c r="J63" s="243"/>
      <c r="K63" s="243"/>
      <c r="L63" s="243"/>
    </row>
    <row r="64" spans="1:12" ht="22.5">
      <c r="A64" s="242"/>
      <c r="B64" s="242"/>
      <c r="C64" s="244" t="s">
        <v>6</v>
      </c>
      <c r="D64" s="244" t="s">
        <v>7</v>
      </c>
      <c r="E64" s="244" t="s">
        <v>8</v>
      </c>
      <c r="F64" s="244" t="s">
        <v>9</v>
      </c>
      <c r="H64" s="35" t="s">
        <v>10</v>
      </c>
      <c r="I64" s="35" t="s">
        <v>11</v>
      </c>
      <c r="J64" s="244" t="s">
        <v>12</v>
      </c>
      <c r="K64" s="35" t="s">
        <v>44</v>
      </c>
      <c r="L64" s="244" t="s">
        <v>9</v>
      </c>
    </row>
    <row r="65" spans="1:12" s="33" customFormat="1">
      <c r="A65" s="278" t="s">
        <v>3463</v>
      </c>
      <c r="B65" s="278" t="s">
        <v>3464</v>
      </c>
      <c r="C65" s="157">
        <v>9838.25</v>
      </c>
      <c r="D65" s="157">
        <v>2000</v>
      </c>
      <c r="E65" s="157">
        <v>1255</v>
      </c>
      <c r="F65" s="16">
        <f t="shared" ref="F65:F84" si="0">SUM(C65:E65)</f>
        <v>13093.25</v>
      </c>
      <c r="G65" s="39"/>
      <c r="H65" s="157">
        <f t="shared" ref="H65:H82" si="1">(C65/30)*24</f>
        <v>7870.6</v>
      </c>
      <c r="I65" s="157">
        <f t="shared" ref="I65:I82" si="2">(C65/30)*5</f>
        <v>1639.7083333333333</v>
      </c>
      <c r="J65" s="157">
        <f t="shared" ref="J65:J82" si="3">(C65/30)*40</f>
        <v>13117.666666666666</v>
      </c>
      <c r="K65" s="158"/>
      <c r="L65" s="157">
        <f t="shared" ref="L65:L84" si="4">H65+I65+J65</f>
        <v>22627.974999999999</v>
      </c>
    </row>
    <row r="66" spans="1:12">
      <c r="A66" s="279" t="s">
        <v>3465</v>
      </c>
      <c r="B66" s="279" t="s">
        <v>3466</v>
      </c>
      <c r="C66" s="63">
        <v>8908.5499999999993</v>
      </c>
      <c r="D66" s="63">
        <v>1682.76</v>
      </c>
      <c r="E66" s="63">
        <v>1255</v>
      </c>
      <c r="F66" s="10">
        <f t="shared" si="0"/>
        <v>11846.31</v>
      </c>
      <c r="G66" s="39"/>
      <c r="H66" s="63">
        <f t="shared" si="1"/>
        <v>7126.84</v>
      </c>
      <c r="I66" s="63">
        <f t="shared" si="2"/>
        <v>1484.7583333333332</v>
      </c>
      <c r="J66" s="63">
        <f t="shared" si="3"/>
        <v>11878.066666666666</v>
      </c>
      <c r="K66" s="64"/>
      <c r="L66" s="63">
        <f t="shared" si="4"/>
        <v>20489.665000000001</v>
      </c>
    </row>
    <row r="67" spans="1:12">
      <c r="A67" s="279" t="s">
        <v>3467</v>
      </c>
      <c r="B67" s="279" t="s">
        <v>3468</v>
      </c>
      <c r="C67" s="63">
        <v>8476.2999999999993</v>
      </c>
      <c r="D67" s="63">
        <v>645.91999999999996</v>
      </c>
      <c r="E67" s="63">
        <v>1255</v>
      </c>
      <c r="F67" s="10">
        <f t="shared" si="0"/>
        <v>10377.219999999999</v>
      </c>
      <c r="G67" s="39"/>
      <c r="H67" s="63">
        <f t="shared" si="1"/>
        <v>6781.0399999999991</v>
      </c>
      <c r="I67" s="63">
        <f t="shared" si="2"/>
        <v>1412.7166666666665</v>
      </c>
      <c r="J67" s="63">
        <f t="shared" si="3"/>
        <v>11301.733333333332</v>
      </c>
      <c r="K67" s="64"/>
      <c r="L67" s="63">
        <f t="shared" si="4"/>
        <v>19495.489999999998</v>
      </c>
    </row>
    <row r="68" spans="1:12">
      <c r="A68" s="279" t="s">
        <v>3469</v>
      </c>
      <c r="B68" s="279" t="s">
        <v>3470</v>
      </c>
      <c r="C68" s="63">
        <v>8476.2999999999993</v>
      </c>
      <c r="D68" s="63">
        <v>0</v>
      </c>
      <c r="E68" s="63">
        <v>1255</v>
      </c>
      <c r="F68" s="10">
        <f t="shared" si="0"/>
        <v>9731.2999999999993</v>
      </c>
      <c r="G68" s="39"/>
      <c r="H68" s="63">
        <f t="shared" si="1"/>
        <v>6781.0399999999991</v>
      </c>
      <c r="I68" s="63">
        <f t="shared" si="2"/>
        <v>1412.7166666666665</v>
      </c>
      <c r="J68" s="63">
        <f t="shared" si="3"/>
        <v>11301.733333333332</v>
      </c>
      <c r="K68" s="64"/>
      <c r="L68" s="63">
        <f t="shared" si="4"/>
        <v>19495.489999999998</v>
      </c>
    </row>
    <row r="69" spans="1:12">
      <c r="A69" s="279" t="s">
        <v>3471</v>
      </c>
      <c r="B69" s="279" t="s">
        <v>603</v>
      </c>
      <c r="C69" s="63">
        <v>8476.2999999999993</v>
      </c>
      <c r="D69" s="63">
        <v>0</v>
      </c>
      <c r="E69" s="63">
        <v>1255</v>
      </c>
      <c r="F69" s="10">
        <f t="shared" si="0"/>
        <v>9731.2999999999993</v>
      </c>
      <c r="G69" s="39"/>
      <c r="H69" s="63">
        <f t="shared" si="1"/>
        <v>6781.0399999999991</v>
      </c>
      <c r="I69" s="63">
        <f t="shared" si="2"/>
        <v>1412.7166666666665</v>
      </c>
      <c r="J69" s="63">
        <f t="shared" si="3"/>
        <v>11301.733333333332</v>
      </c>
      <c r="K69" s="64"/>
      <c r="L69" s="63">
        <f t="shared" si="4"/>
        <v>19495.489999999998</v>
      </c>
    </row>
    <row r="70" spans="1:12">
      <c r="A70" s="279" t="s">
        <v>3472</v>
      </c>
      <c r="B70" s="279" t="s">
        <v>3473</v>
      </c>
      <c r="C70" s="63">
        <v>8476.2999999999993</v>
      </c>
      <c r="D70" s="63">
        <v>0</v>
      </c>
      <c r="E70" s="63">
        <v>1255</v>
      </c>
      <c r="F70" s="10">
        <f t="shared" si="0"/>
        <v>9731.2999999999993</v>
      </c>
      <c r="G70" s="39"/>
      <c r="H70" s="63">
        <f t="shared" si="1"/>
        <v>6781.0399999999991</v>
      </c>
      <c r="I70" s="63">
        <f t="shared" si="2"/>
        <v>1412.7166666666665</v>
      </c>
      <c r="J70" s="63">
        <f t="shared" si="3"/>
        <v>11301.733333333332</v>
      </c>
      <c r="K70" s="64"/>
      <c r="L70" s="63">
        <f t="shared" si="4"/>
        <v>19495.489999999998</v>
      </c>
    </row>
    <row r="71" spans="1:12">
      <c r="A71" s="279" t="s">
        <v>3474</v>
      </c>
      <c r="B71" s="279" t="s">
        <v>3475</v>
      </c>
      <c r="C71" s="63">
        <v>8067.1</v>
      </c>
      <c r="D71" s="63">
        <v>2000</v>
      </c>
      <c r="E71" s="63">
        <v>1255</v>
      </c>
      <c r="F71" s="10">
        <f t="shared" si="0"/>
        <v>11322.1</v>
      </c>
      <c r="G71" s="39"/>
      <c r="H71" s="63">
        <f t="shared" si="1"/>
        <v>6453.68</v>
      </c>
      <c r="I71" s="63">
        <f t="shared" si="2"/>
        <v>1344.5166666666669</v>
      </c>
      <c r="J71" s="63">
        <f t="shared" si="3"/>
        <v>10756.133333333335</v>
      </c>
      <c r="K71" s="64"/>
      <c r="L71" s="63">
        <f t="shared" si="4"/>
        <v>18554.330000000002</v>
      </c>
    </row>
    <row r="72" spans="1:12">
      <c r="A72" s="279" t="s">
        <v>3476</v>
      </c>
      <c r="B72" s="279" t="s">
        <v>3477</v>
      </c>
      <c r="C72" s="63">
        <v>8067.1</v>
      </c>
      <c r="D72" s="63">
        <v>0</v>
      </c>
      <c r="E72" s="63">
        <v>1255</v>
      </c>
      <c r="F72" s="10">
        <f t="shared" si="0"/>
        <v>9322.1</v>
      </c>
      <c r="G72" s="39"/>
      <c r="H72" s="63">
        <f t="shared" si="1"/>
        <v>6453.68</v>
      </c>
      <c r="I72" s="63">
        <f t="shared" si="2"/>
        <v>1344.5166666666669</v>
      </c>
      <c r="J72" s="63">
        <f t="shared" si="3"/>
        <v>10756.133333333335</v>
      </c>
      <c r="K72" s="64"/>
      <c r="L72" s="63">
        <f t="shared" si="4"/>
        <v>18554.330000000002</v>
      </c>
    </row>
    <row r="73" spans="1:12">
      <c r="A73" s="279" t="s">
        <v>3478</v>
      </c>
      <c r="B73" s="279" t="s">
        <v>3479</v>
      </c>
      <c r="C73" s="63">
        <v>7317.15</v>
      </c>
      <c r="D73" s="63">
        <v>0</v>
      </c>
      <c r="E73" s="63">
        <v>1255</v>
      </c>
      <c r="F73" s="10">
        <f t="shared" si="0"/>
        <v>8572.15</v>
      </c>
      <c r="G73" s="39"/>
      <c r="H73" s="63">
        <f t="shared" si="1"/>
        <v>5853.72</v>
      </c>
      <c r="I73" s="63">
        <f t="shared" si="2"/>
        <v>1219.5250000000001</v>
      </c>
      <c r="J73" s="63">
        <f t="shared" si="3"/>
        <v>9756.2000000000007</v>
      </c>
      <c r="K73" s="64"/>
      <c r="L73" s="63">
        <f t="shared" si="4"/>
        <v>16829.445</v>
      </c>
    </row>
    <row r="74" spans="1:12">
      <c r="A74" s="279" t="s">
        <v>3480</v>
      </c>
      <c r="B74" s="279" t="s">
        <v>3481</v>
      </c>
      <c r="C74" s="63">
        <v>6304.85</v>
      </c>
      <c r="D74" s="63">
        <v>1489</v>
      </c>
      <c r="E74" s="63">
        <v>1255</v>
      </c>
      <c r="F74" s="10">
        <f t="shared" si="0"/>
        <v>9048.85</v>
      </c>
      <c r="G74" s="39"/>
      <c r="H74" s="63">
        <f t="shared" si="1"/>
        <v>5043.880000000001</v>
      </c>
      <c r="I74" s="63">
        <f t="shared" si="2"/>
        <v>1050.8083333333334</v>
      </c>
      <c r="J74" s="63">
        <f t="shared" si="3"/>
        <v>8406.4666666666672</v>
      </c>
      <c r="K74" s="64"/>
      <c r="L74" s="63">
        <f t="shared" si="4"/>
        <v>14501.155000000002</v>
      </c>
    </row>
    <row r="75" spans="1:12">
      <c r="A75" s="279" t="s">
        <v>3482</v>
      </c>
      <c r="B75" s="279" t="s">
        <v>3483</v>
      </c>
      <c r="C75" s="63">
        <v>6304.85</v>
      </c>
      <c r="D75" s="63">
        <v>2000</v>
      </c>
      <c r="E75" s="63">
        <v>1255</v>
      </c>
      <c r="F75" s="10">
        <f t="shared" si="0"/>
        <v>9559.85</v>
      </c>
      <c r="G75" s="39"/>
      <c r="H75" s="63">
        <f t="shared" si="1"/>
        <v>5043.880000000001</v>
      </c>
      <c r="I75" s="63">
        <f t="shared" si="2"/>
        <v>1050.8083333333334</v>
      </c>
      <c r="J75" s="63">
        <f t="shared" si="3"/>
        <v>8406.4666666666672</v>
      </c>
      <c r="K75" s="64"/>
      <c r="L75" s="63">
        <f t="shared" si="4"/>
        <v>14501.155000000002</v>
      </c>
    </row>
    <row r="76" spans="1:12">
      <c r="A76" s="279" t="s">
        <v>3484</v>
      </c>
      <c r="B76" s="279" t="s">
        <v>3485</v>
      </c>
      <c r="C76" s="63">
        <v>6002</v>
      </c>
      <c r="D76" s="63">
        <v>0</v>
      </c>
      <c r="E76" s="63">
        <v>1255</v>
      </c>
      <c r="F76" s="10">
        <f t="shared" si="0"/>
        <v>7257</v>
      </c>
      <c r="G76" s="39"/>
      <c r="H76" s="63">
        <f t="shared" si="1"/>
        <v>4801.6000000000004</v>
      </c>
      <c r="I76" s="63">
        <f t="shared" si="2"/>
        <v>1000.3333333333333</v>
      </c>
      <c r="J76" s="63">
        <f t="shared" si="3"/>
        <v>8002.6666666666661</v>
      </c>
      <c r="K76" s="64"/>
      <c r="L76" s="63">
        <f t="shared" si="4"/>
        <v>13804.599999999999</v>
      </c>
    </row>
    <row r="77" spans="1:12">
      <c r="A77" s="279" t="s">
        <v>3486</v>
      </c>
      <c r="B77" s="279" t="s">
        <v>3487</v>
      </c>
      <c r="C77" s="63">
        <v>5719</v>
      </c>
      <c r="D77" s="63">
        <v>1000</v>
      </c>
      <c r="E77" s="63">
        <v>1255</v>
      </c>
      <c r="F77" s="10">
        <f t="shared" si="0"/>
        <v>7974</v>
      </c>
      <c r="G77" s="39"/>
      <c r="H77" s="63">
        <f t="shared" si="1"/>
        <v>4575.2</v>
      </c>
      <c r="I77" s="63">
        <f t="shared" si="2"/>
        <v>953.16666666666663</v>
      </c>
      <c r="J77" s="63">
        <f t="shared" si="3"/>
        <v>7625.333333333333</v>
      </c>
      <c r="K77" s="64"/>
      <c r="L77" s="63">
        <f t="shared" si="4"/>
        <v>13153.7</v>
      </c>
    </row>
    <row r="78" spans="1:12">
      <c r="A78" s="279" t="s">
        <v>3488</v>
      </c>
      <c r="B78" s="279" t="s">
        <v>3489</v>
      </c>
      <c r="C78" s="63">
        <v>5450.7</v>
      </c>
      <c r="D78" s="63">
        <v>0</v>
      </c>
      <c r="E78" s="63">
        <v>1255</v>
      </c>
      <c r="F78" s="10">
        <f t="shared" si="0"/>
        <v>6705.7</v>
      </c>
      <c r="G78" s="39"/>
      <c r="H78" s="63">
        <f t="shared" si="1"/>
        <v>4360.5599999999995</v>
      </c>
      <c r="I78" s="63">
        <f t="shared" si="2"/>
        <v>908.45</v>
      </c>
      <c r="J78" s="63">
        <f t="shared" si="3"/>
        <v>7267.6</v>
      </c>
      <c r="K78" s="64"/>
      <c r="L78" s="63">
        <f t="shared" si="4"/>
        <v>12536.61</v>
      </c>
    </row>
    <row r="79" spans="1:12">
      <c r="A79" s="279" t="s">
        <v>3490</v>
      </c>
      <c r="B79" s="279" t="s">
        <v>3491</v>
      </c>
      <c r="C79" s="63">
        <v>5209.8500000000004</v>
      </c>
      <c r="D79" s="63">
        <v>128.5</v>
      </c>
      <c r="E79" s="63">
        <v>1255</v>
      </c>
      <c r="F79" s="10">
        <f t="shared" si="0"/>
        <v>6593.35</v>
      </c>
      <c r="G79" s="39"/>
      <c r="H79" s="63">
        <f t="shared" si="1"/>
        <v>4167.880000000001</v>
      </c>
      <c r="I79" s="63">
        <f t="shared" si="2"/>
        <v>868.30833333333339</v>
      </c>
      <c r="J79" s="63">
        <f t="shared" si="3"/>
        <v>6946.4666666666672</v>
      </c>
      <c r="K79" s="64"/>
      <c r="L79" s="63">
        <f t="shared" si="4"/>
        <v>11982.655000000002</v>
      </c>
    </row>
    <row r="80" spans="1:12">
      <c r="A80" s="279" t="s">
        <v>3492</v>
      </c>
      <c r="B80" s="279" t="s">
        <v>3493</v>
      </c>
      <c r="C80" s="63">
        <v>4834</v>
      </c>
      <c r="D80" s="63">
        <v>2000</v>
      </c>
      <c r="E80" s="63">
        <v>1255</v>
      </c>
      <c r="F80" s="10">
        <f t="shared" si="0"/>
        <v>8089</v>
      </c>
      <c r="G80" s="39"/>
      <c r="H80" s="63">
        <f t="shared" si="1"/>
        <v>3867.2</v>
      </c>
      <c r="I80" s="63">
        <f t="shared" si="2"/>
        <v>805.66666666666663</v>
      </c>
      <c r="J80" s="63">
        <f t="shared" si="3"/>
        <v>6445.333333333333</v>
      </c>
      <c r="K80" s="64"/>
      <c r="L80" s="63">
        <f t="shared" si="4"/>
        <v>11118.2</v>
      </c>
    </row>
    <row r="81" spans="1:12">
      <c r="A81" s="279" t="s">
        <v>3494</v>
      </c>
      <c r="B81" s="279" t="s">
        <v>3495</v>
      </c>
      <c r="C81" s="63">
        <v>21445.45</v>
      </c>
      <c r="D81" s="63">
        <v>4341.96</v>
      </c>
      <c r="E81" s="63">
        <v>1255</v>
      </c>
      <c r="F81" s="10">
        <f t="shared" si="0"/>
        <v>27042.41</v>
      </c>
      <c r="G81" s="39"/>
      <c r="H81" s="63">
        <f t="shared" si="1"/>
        <v>17156.36</v>
      </c>
      <c r="I81" s="63">
        <f t="shared" si="2"/>
        <v>3574.2416666666668</v>
      </c>
      <c r="J81" s="63">
        <f t="shared" si="3"/>
        <v>28593.933333333334</v>
      </c>
      <c r="K81" s="127">
        <v>763.35</v>
      </c>
      <c r="L81" s="63">
        <f t="shared" si="4"/>
        <v>49324.535000000003</v>
      </c>
    </row>
    <row r="82" spans="1:12">
      <c r="A82" s="279" t="s">
        <v>3496</v>
      </c>
      <c r="B82" s="279" t="s">
        <v>3497</v>
      </c>
      <c r="C82" s="63">
        <v>14765.3</v>
      </c>
      <c r="D82" s="63">
        <v>2988.9500000000003</v>
      </c>
      <c r="E82" s="63">
        <v>1255</v>
      </c>
      <c r="F82" s="10">
        <f t="shared" si="0"/>
        <v>19009.25</v>
      </c>
      <c r="G82" s="39"/>
      <c r="H82" s="63">
        <f t="shared" si="1"/>
        <v>11812.239999999998</v>
      </c>
      <c r="I82" s="63">
        <f t="shared" si="2"/>
        <v>2460.8833333333332</v>
      </c>
      <c r="J82" s="63">
        <f t="shared" si="3"/>
        <v>19687.066666666666</v>
      </c>
      <c r="K82" s="127">
        <v>556.1</v>
      </c>
      <c r="L82" s="63">
        <f t="shared" si="4"/>
        <v>33960.189999999995</v>
      </c>
    </row>
    <row r="83" spans="1:12">
      <c r="A83" s="279" t="s">
        <v>3498</v>
      </c>
      <c r="B83" s="279" t="s">
        <v>3499</v>
      </c>
      <c r="C83" s="63">
        <f>374.7/4</f>
        <v>93.674999999999997</v>
      </c>
      <c r="D83" s="63">
        <v>79.100000000000009</v>
      </c>
      <c r="E83" s="63">
        <v>1255</v>
      </c>
      <c r="F83" s="10">
        <f t="shared" si="0"/>
        <v>1427.7750000000001</v>
      </c>
      <c r="G83" s="39"/>
      <c r="H83" s="63">
        <f>C83*24</f>
        <v>2248.1999999999998</v>
      </c>
      <c r="I83" s="63">
        <f>C83*5</f>
        <v>468.375</v>
      </c>
      <c r="J83" s="63">
        <f>C83*40</f>
        <v>3747</v>
      </c>
      <c r="K83" s="127">
        <v>14.6</v>
      </c>
      <c r="L83" s="63">
        <f t="shared" si="4"/>
        <v>6463.5749999999998</v>
      </c>
    </row>
    <row r="84" spans="1:12">
      <c r="A84" s="279" t="s">
        <v>3500</v>
      </c>
      <c r="B84" s="279" t="s">
        <v>3501</v>
      </c>
      <c r="C84" s="63">
        <f>427.2/4</f>
        <v>106.8</v>
      </c>
      <c r="D84" s="63">
        <v>88.949999999999989</v>
      </c>
      <c r="E84" s="63">
        <v>1255</v>
      </c>
      <c r="F84" s="10">
        <f t="shared" si="0"/>
        <v>1450.75</v>
      </c>
      <c r="G84" s="39"/>
      <c r="H84" s="63">
        <f>C84*24</f>
        <v>2563.1999999999998</v>
      </c>
      <c r="I84" s="63">
        <f>C84*5</f>
        <v>534</v>
      </c>
      <c r="J84" s="63">
        <f>C84*40</f>
        <v>4272</v>
      </c>
      <c r="K84" s="127">
        <v>15.9</v>
      </c>
      <c r="L84" s="63">
        <f t="shared" si="4"/>
        <v>7369.2</v>
      </c>
    </row>
    <row r="85" spans="1:12" ht="15.75" hidden="1" thickBot="1">
      <c r="A85" s="49"/>
      <c r="B85" s="50"/>
      <c r="C85" s="51"/>
      <c r="D85" s="52"/>
      <c r="E85" s="57"/>
      <c r="F85" s="51"/>
      <c r="G85" s="53"/>
      <c r="H85" s="58"/>
      <c r="I85" s="51"/>
      <c r="J85" s="51"/>
      <c r="K85" s="55"/>
      <c r="L85" s="51"/>
    </row>
    <row r="86" spans="1:12" ht="15.75" hidden="1" thickBot="1">
      <c r="A86" s="49"/>
      <c r="B86" s="50"/>
      <c r="C86" s="51"/>
      <c r="D86" s="52"/>
      <c r="E86" s="57"/>
      <c r="F86" s="51"/>
      <c r="G86" s="53"/>
      <c r="H86" s="58"/>
      <c r="I86" s="51"/>
      <c r="J86" s="51"/>
      <c r="K86" s="55"/>
      <c r="L86" s="51"/>
    </row>
    <row r="87" spans="1:12" ht="15.75" hidden="1" thickBot="1">
      <c r="A87" s="49"/>
      <c r="B87" s="50"/>
      <c r="C87" s="51"/>
      <c r="D87" s="52"/>
      <c r="E87" s="57"/>
      <c r="F87" s="51"/>
      <c r="G87" s="53"/>
      <c r="H87" s="58"/>
      <c r="I87" s="51"/>
      <c r="J87" s="51"/>
      <c r="K87" s="55"/>
      <c r="L87" s="51"/>
    </row>
    <row r="88" spans="1:12" ht="15.75" hidden="1" thickBot="1">
      <c r="A88" s="49"/>
      <c r="B88" s="50"/>
      <c r="C88" s="51"/>
      <c r="D88" s="52"/>
      <c r="E88" s="57"/>
      <c r="F88" s="51"/>
      <c r="G88" s="53"/>
      <c r="H88" s="58"/>
      <c r="I88" s="51"/>
      <c r="J88" s="51"/>
      <c r="K88" s="55"/>
      <c r="L88" s="51"/>
    </row>
    <row r="89" spans="1:12" ht="15.75" hidden="1" thickBot="1">
      <c r="A89" s="49"/>
      <c r="B89" s="50"/>
      <c r="C89" s="51"/>
      <c r="D89" s="52"/>
      <c r="E89" s="57"/>
      <c r="F89" s="51"/>
      <c r="G89" s="53"/>
      <c r="H89" s="58"/>
      <c r="I89" s="51"/>
      <c r="J89" s="51"/>
      <c r="K89" s="55"/>
      <c r="L89" s="51"/>
    </row>
    <row r="90" spans="1:12" ht="15.75" hidden="1" thickBot="1">
      <c r="A90" s="49"/>
      <c r="B90" s="50"/>
      <c r="C90" s="51"/>
      <c r="D90" s="52"/>
      <c r="E90" s="57"/>
      <c r="F90" s="51"/>
      <c r="G90" s="53"/>
      <c r="H90" s="58"/>
      <c r="I90" s="51"/>
      <c r="J90" s="51"/>
      <c r="K90" s="55"/>
      <c r="L90" s="51"/>
    </row>
    <row r="91" spans="1:12" ht="15.75" hidden="1" thickBot="1">
      <c r="A91" s="49"/>
      <c r="B91" s="50"/>
      <c r="C91" s="51"/>
      <c r="D91" s="52"/>
      <c r="E91" s="57"/>
      <c r="F91" s="51"/>
      <c r="G91" s="53"/>
      <c r="H91" s="58"/>
      <c r="I91" s="51"/>
      <c r="J91" s="51"/>
      <c r="K91" s="55"/>
      <c r="L91" s="51"/>
    </row>
    <row r="92" spans="1:12" ht="15.75" hidden="1" thickBot="1">
      <c r="A92" s="49"/>
      <c r="B92" s="50"/>
      <c r="C92" s="51"/>
      <c r="D92" s="52"/>
      <c r="E92" s="57"/>
      <c r="F92" s="51"/>
      <c r="G92" s="53"/>
      <c r="H92" s="58"/>
      <c r="I92" s="51"/>
      <c r="J92" s="51"/>
      <c r="K92" s="55"/>
      <c r="L92" s="51"/>
    </row>
    <row r="93" spans="1:12" ht="15.75" hidden="1" thickBot="1">
      <c r="A93" s="49"/>
      <c r="B93" s="50"/>
      <c r="C93" s="51"/>
      <c r="D93" s="52"/>
      <c r="E93" s="57"/>
      <c r="F93" s="51"/>
      <c r="G93" s="53"/>
      <c r="H93" s="58"/>
      <c r="I93" s="51"/>
      <c r="J93" s="51"/>
      <c r="K93" s="55"/>
      <c r="L93" s="51"/>
    </row>
    <row r="94" spans="1:12" ht="15.75" hidden="1" thickBot="1">
      <c r="A94" s="49"/>
      <c r="B94" s="50"/>
      <c r="C94" s="51"/>
      <c r="D94" s="52"/>
      <c r="E94" s="57"/>
      <c r="F94" s="51"/>
      <c r="G94" s="53"/>
      <c r="H94" s="58"/>
      <c r="I94" s="51"/>
      <c r="J94" s="51"/>
      <c r="K94" s="55"/>
      <c r="L94" s="51"/>
    </row>
    <row r="95" spans="1:12" ht="15.75" hidden="1" thickBot="1">
      <c r="A95" s="49"/>
      <c r="B95" s="50"/>
      <c r="C95" s="51"/>
      <c r="D95" s="52"/>
      <c r="E95" s="57"/>
      <c r="F95" s="51"/>
      <c r="G95" s="53"/>
      <c r="H95" s="58"/>
      <c r="I95" s="51"/>
      <c r="J95" s="51"/>
      <c r="K95" s="55"/>
      <c r="L95" s="51"/>
    </row>
    <row r="96" spans="1:12" ht="15.75" hidden="1" thickBot="1">
      <c r="A96" s="49"/>
      <c r="B96" s="50"/>
      <c r="C96" s="51"/>
      <c r="D96" s="52"/>
      <c r="E96" s="57"/>
      <c r="F96" s="51"/>
      <c r="G96" s="53"/>
      <c r="H96" s="58"/>
      <c r="I96" s="51"/>
      <c r="J96" s="51"/>
      <c r="K96" s="55"/>
      <c r="L96" s="51"/>
    </row>
    <row r="97" spans="1:12" ht="15.75" hidden="1" thickBot="1">
      <c r="A97" s="49"/>
      <c r="B97" s="50"/>
      <c r="C97" s="51"/>
      <c r="D97" s="52"/>
      <c r="E97" s="57"/>
      <c r="F97" s="51"/>
      <c r="G97" s="53"/>
      <c r="H97" s="58"/>
      <c r="I97" s="51"/>
      <c r="J97" s="51"/>
      <c r="K97" s="55"/>
      <c r="L97" s="51"/>
    </row>
    <row r="98" spans="1:12" ht="15.75" hidden="1" thickBot="1">
      <c r="A98" s="49"/>
      <c r="B98" s="50"/>
      <c r="C98" s="51"/>
      <c r="D98" s="52"/>
      <c r="E98" s="57"/>
      <c r="F98" s="51"/>
      <c r="G98" s="53"/>
      <c r="H98" s="58"/>
      <c r="I98" s="51"/>
      <c r="J98" s="51"/>
      <c r="K98" s="55"/>
      <c r="L98" s="51"/>
    </row>
    <row r="99" spans="1:12" ht="15.75" hidden="1" thickBot="1">
      <c r="A99" s="49"/>
      <c r="B99" s="50"/>
      <c r="C99" s="51"/>
      <c r="D99" s="52"/>
      <c r="E99" s="57"/>
      <c r="F99" s="51"/>
      <c r="G99" s="53"/>
      <c r="H99" s="58"/>
      <c r="I99" s="51"/>
      <c r="J99" s="51"/>
      <c r="K99" s="55"/>
      <c r="L99" s="51"/>
    </row>
    <row r="100" spans="1:12" ht="15.75" hidden="1" thickBot="1">
      <c r="A100" s="49"/>
      <c r="B100" s="50"/>
      <c r="C100" s="51"/>
      <c r="D100" s="52"/>
      <c r="E100" s="57"/>
      <c r="F100" s="51"/>
      <c r="G100" s="53"/>
      <c r="H100" s="58"/>
      <c r="I100" s="51"/>
      <c r="J100" s="51"/>
      <c r="K100" s="55"/>
      <c r="L100" s="51"/>
    </row>
    <row r="101" spans="1:12" ht="15.75" hidden="1" thickBot="1">
      <c r="A101" s="49"/>
      <c r="B101" s="50"/>
      <c r="C101" s="51"/>
      <c r="D101" s="52"/>
      <c r="E101" s="57"/>
      <c r="F101" s="51"/>
      <c r="G101" s="53"/>
      <c r="H101" s="58"/>
      <c r="I101" s="51"/>
      <c r="J101" s="51"/>
      <c r="K101" s="55"/>
      <c r="L101" s="51"/>
    </row>
    <row r="102" spans="1:12" ht="15.75" hidden="1" thickBot="1">
      <c r="A102" s="49"/>
      <c r="B102" s="50"/>
      <c r="C102" s="51"/>
      <c r="D102" s="52"/>
      <c r="E102" s="57"/>
      <c r="F102" s="51"/>
      <c r="G102" s="53"/>
      <c r="H102" s="58"/>
      <c r="I102" s="51"/>
      <c r="J102" s="51"/>
      <c r="K102" s="55"/>
      <c r="L102" s="51"/>
    </row>
    <row r="103" spans="1:12" ht="15.75" hidden="1" thickBot="1">
      <c r="A103" s="49"/>
      <c r="B103" s="50"/>
      <c r="C103" s="51"/>
      <c r="D103" s="52"/>
      <c r="E103" s="57"/>
      <c r="F103" s="51"/>
      <c r="G103" s="53"/>
      <c r="H103" s="58"/>
      <c r="I103" s="51"/>
      <c r="J103" s="51"/>
      <c r="K103" s="55"/>
      <c r="L103" s="51"/>
    </row>
    <row r="104" spans="1:12" ht="15.75" hidden="1" thickBot="1">
      <c r="A104" s="49"/>
      <c r="B104" s="50"/>
      <c r="C104" s="51"/>
      <c r="D104" s="52"/>
      <c r="E104" s="57"/>
      <c r="F104" s="51"/>
      <c r="G104" s="53"/>
      <c r="H104" s="58"/>
      <c r="I104" s="51"/>
      <c r="J104" s="51"/>
      <c r="K104" s="55"/>
      <c r="L104" s="51"/>
    </row>
    <row r="105" spans="1:12" ht="15.75" hidden="1" thickBot="1">
      <c r="A105" s="49"/>
      <c r="B105" s="50"/>
      <c r="C105" s="51"/>
      <c r="D105" s="52"/>
      <c r="E105" s="57"/>
      <c r="F105" s="51"/>
      <c r="G105" s="53"/>
      <c r="H105" s="58"/>
      <c r="I105" s="51"/>
      <c r="J105" s="51"/>
      <c r="K105" s="55"/>
      <c r="L105" s="51"/>
    </row>
    <row r="106" spans="1:12" ht="15.75" hidden="1" thickBot="1">
      <c r="A106" s="49"/>
      <c r="B106" s="50"/>
      <c r="C106" s="51"/>
      <c r="D106" s="52"/>
      <c r="E106" s="57"/>
      <c r="F106" s="51"/>
      <c r="G106" s="53"/>
      <c r="H106" s="58"/>
      <c r="I106" s="51"/>
      <c r="J106" s="51"/>
      <c r="K106" s="55"/>
      <c r="L106" s="51"/>
    </row>
    <row r="107" spans="1:12" ht="15.75" hidden="1" thickBot="1">
      <c r="A107" s="49"/>
      <c r="B107" s="50"/>
      <c r="C107" s="51"/>
      <c r="D107" s="52"/>
      <c r="E107" s="57"/>
      <c r="F107" s="51"/>
      <c r="G107" s="53"/>
      <c r="H107" s="58"/>
      <c r="I107" s="51"/>
      <c r="J107" s="51"/>
      <c r="K107" s="55"/>
      <c r="L107" s="51"/>
    </row>
    <row r="108" spans="1:12" ht="15.75" hidden="1" thickBot="1">
      <c r="A108" s="49"/>
      <c r="B108" s="50"/>
      <c r="C108" s="51"/>
      <c r="D108" s="52"/>
      <c r="E108" s="57"/>
      <c r="F108" s="51"/>
      <c r="G108" s="53"/>
      <c r="H108" s="58"/>
      <c r="I108" s="51"/>
      <c r="J108" s="51"/>
      <c r="K108" s="55"/>
      <c r="L108" s="51"/>
    </row>
    <row r="109" spans="1:12" ht="15.75" hidden="1" thickBot="1">
      <c r="A109" s="49"/>
      <c r="B109" s="50"/>
      <c r="C109" s="51"/>
      <c r="D109" s="52"/>
      <c r="E109" s="57"/>
      <c r="F109" s="51"/>
      <c r="G109" s="53"/>
      <c r="H109" s="58"/>
      <c r="I109" s="51"/>
      <c r="J109" s="51"/>
      <c r="K109" s="55"/>
      <c r="L109" s="51"/>
    </row>
    <row r="110" spans="1:12" ht="15.75" hidden="1" thickBot="1">
      <c r="A110" s="49"/>
      <c r="B110" s="50"/>
      <c r="C110" s="51"/>
      <c r="D110" s="52"/>
      <c r="E110" s="57"/>
      <c r="F110" s="51"/>
      <c r="G110" s="53"/>
      <c r="H110" s="58"/>
      <c r="I110" s="51"/>
      <c r="J110" s="51"/>
      <c r="K110" s="55"/>
      <c r="L110" s="51"/>
    </row>
    <row r="111" spans="1:12" ht="15.75" hidden="1" thickBot="1">
      <c r="A111" s="49"/>
      <c r="B111" s="50"/>
      <c r="C111" s="51"/>
      <c r="D111" s="52"/>
      <c r="E111" s="57"/>
      <c r="F111" s="51"/>
      <c r="G111" s="53"/>
      <c r="H111" s="58"/>
      <c r="I111" s="51"/>
      <c r="J111" s="51"/>
      <c r="K111" s="55"/>
      <c r="L111" s="51"/>
    </row>
    <row r="112" spans="1:12" ht="15.75" hidden="1" thickBot="1">
      <c r="A112" s="49"/>
      <c r="B112" s="50"/>
      <c r="C112" s="51"/>
      <c r="D112" s="52"/>
      <c r="E112" s="57"/>
      <c r="F112" s="51"/>
      <c r="G112" s="53"/>
      <c r="H112" s="58"/>
      <c r="I112" s="51"/>
      <c r="J112" s="51"/>
      <c r="K112" s="55"/>
      <c r="L112" s="51"/>
    </row>
    <row r="113" spans="1:12" ht="15.75" hidden="1" thickBot="1">
      <c r="A113" s="49"/>
      <c r="B113" s="50"/>
      <c r="C113" s="51"/>
      <c r="D113" s="52"/>
      <c r="E113" s="57"/>
      <c r="F113" s="51"/>
      <c r="G113" s="53"/>
      <c r="H113" s="58"/>
      <c r="I113" s="51"/>
      <c r="J113" s="51"/>
      <c r="K113" s="55"/>
      <c r="L113" s="51"/>
    </row>
    <row r="114" spans="1:12" ht="15.75" hidden="1" thickBot="1">
      <c r="A114" s="49"/>
      <c r="B114" s="50"/>
      <c r="C114" s="51"/>
      <c r="D114" s="52"/>
      <c r="E114" s="57"/>
      <c r="F114" s="51"/>
      <c r="G114" s="53"/>
      <c r="H114" s="58"/>
      <c r="I114" s="51"/>
      <c r="J114" s="51"/>
      <c r="K114" s="55"/>
      <c r="L114" s="51"/>
    </row>
    <row r="115" spans="1:12" ht="15.75" hidden="1" thickBot="1">
      <c r="A115" s="49"/>
      <c r="B115" s="50"/>
      <c r="C115" s="51"/>
      <c r="D115" s="52"/>
      <c r="E115" s="57"/>
      <c r="F115" s="51"/>
      <c r="G115" s="53"/>
      <c r="H115" s="58"/>
      <c r="I115" s="51"/>
      <c r="J115" s="51"/>
      <c r="K115" s="55"/>
      <c r="L115" s="51"/>
    </row>
    <row r="116" spans="1:12" ht="15.75" hidden="1" thickBot="1">
      <c r="A116" s="49"/>
      <c r="B116" s="50"/>
      <c r="C116" s="51"/>
      <c r="D116" s="52"/>
      <c r="E116" s="57"/>
      <c r="F116" s="51"/>
      <c r="G116" s="53"/>
      <c r="H116" s="58"/>
      <c r="I116" s="51"/>
      <c r="J116" s="51"/>
      <c r="K116" s="55"/>
      <c r="L116" s="51"/>
    </row>
    <row r="117" spans="1:12" ht="15.75" hidden="1" thickBot="1">
      <c r="A117" s="49"/>
      <c r="B117" s="50"/>
      <c r="C117" s="51"/>
      <c r="D117" s="52"/>
      <c r="E117" s="57"/>
      <c r="F117" s="51"/>
      <c r="G117" s="53"/>
      <c r="H117" s="58"/>
      <c r="I117" s="51"/>
      <c r="J117" s="51"/>
      <c r="K117" s="55"/>
      <c r="L117" s="51"/>
    </row>
    <row r="118" spans="1:12" ht="15.75" hidden="1" thickBot="1">
      <c r="A118" s="49"/>
      <c r="B118" s="50"/>
      <c r="C118" s="51"/>
      <c r="D118" s="52"/>
      <c r="E118" s="57"/>
      <c r="F118" s="51"/>
      <c r="G118" s="53"/>
      <c r="H118" s="58"/>
      <c r="I118" s="51"/>
      <c r="J118" s="51"/>
      <c r="K118" s="55"/>
      <c r="L118" s="51"/>
    </row>
    <row r="119" spans="1:12" ht="15.75" hidden="1" thickBot="1">
      <c r="A119" s="49"/>
      <c r="B119" s="50"/>
      <c r="C119" s="51"/>
      <c r="D119" s="52"/>
      <c r="E119" s="57"/>
      <c r="F119" s="51"/>
      <c r="G119" s="53"/>
      <c r="H119" s="58"/>
      <c r="I119" s="51"/>
      <c r="J119" s="51"/>
      <c r="K119" s="55"/>
      <c r="L119" s="51"/>
    </row>
    <row r="120" spans="1:12" ht="15.75" hidden="1" thickBot="1">
      <c r="A120" s="49"/>
      <c r="B120" s="50"/>
      <c r="C120" s="51"/>
      <c r="D120" s="52"/>
      <c r="E120" s="57"/>
      <c r="F120" s="51"/>
      <c r="G120" s="53"/>
      <c r="H120" s="58"/>
      <c r="I120" s="51"/>
      <c r="J120" s="51"/>
      <c r="K120" s="55"/>
      <c r="L120" s="51"/>
    </row>
    <row r="121" spans="1:12" ht="15.75" hidden="1" thickBot="1">
      <c r="A121" s="49"/>
      <c r="B121" s="50"/>
      <c r="C121" s="51"/>
      <c r="D121" s="52"/>
      <c r="E121" s="57"/>
      <c r="F121" s="51"/>
      <c r="G121" s="53"/>
      <c r="H121" s="58"/>
      <c r="I121" s="51"/>
      <c r="J121" s="51"/>
      <c r="K121" s="55"/>
      <c r="L121" s="51"/>
    </row>
    <row r="122" spans="1:12" ht="15.75" hidden="1" thickBot="1">
      <c r="A122" s="49"/>
      <c r="B122" s="50"/>
      <c r="C122" s="51"/>
      <c r="D122" s="52"/>
      <c r="E122" s="57"/>
      <c r="F122" s="51"/>
      <c r="G122" s="53"/>
      <c r="H122" s="58"/>
      <c r="I122" s="51"/>
      <c r="J122" s="51"/>
      <c r="K122" s="55"/>
      <c r="L122" s="51"/>
    </row>
    <row r="123" spans="1:12" ht="15.75" hidden="1" thickBot="1">
      <c r="A123" s="49"/>
      <c r="B123" s="50"/>
      <c r="C123" s="51"/>
      <c r="D123" s="52"/>
      <c r="E123" s="57"/>
      <c r="F123" s="51"/>
      <c r="G123" s="53"/>
      <c r="H123" s="58"/>
      <c r="I123" s="51"/>
      <c r="J123" s="51"/>
      <c r="K123" s="55"/>
      <c r="L123" s="51"/>
    </row>
    <row r="124" spans="1:12" ht="15.75" hidden="1" thickBot="1">
      <c r="A124" s="49"/>
      <c r="B124" s="50"/>
      <c r="C124" s="51"/>
      <c r="D124" s="52"/>
      <c r="E124" s="57"/>
      <c r="F124" s="51"/>
      <c r="G124" s="53"/>
      <c r="H124" s="58"/>
      <c r="I124" s="51"/>
      <c r="J124" s="51"/>
      <c r="K124" s="55"/>
      <c r="L124" s="51"/>
    </row>
    <row r="125" spans="1:12" ht="15.75" hidden="1" thickBot="1">
      <c r="A125" s="49"/>
      <c r="B125" s="50"/>
      <c r="C125" s="51"/>
      <c r="D125" s="52"/>
      <c r="E125" s="57"/>
      <c r="F125" s="51"/>
      <c r="G125" s="53"/>
      <c r="H125" s="58"/>
      <c r="I125" s="51"/>
      <c r="J125" s="51"/>
      <c r="K125" s="55"/>
      <c r="L125" s="51"/>
    </row>
    <row r="126" spans="1:12" ht="15.75" hidden="1" thickBot="1">
      <c r="A126" s="49"/>
      <c r="B126" s="50"/>
      <c r="C126" s="51"/>
      <c r="D126" s="52"/>
      <c r="E126" s="57"/>
      <c r="F126" s="51"/>
      <c r="G126" s="53"/>
      <c r="H126" s="58"/>
      <c r="I126" s="51"/>
      <c r="J126" s="51"/>
      <c r="K126" s="55"/>
      <c r="L126" s="51"/>
    </row>
    <row r="127" spans="1:12" ht="15.75" hidden="1" thickBot="1">
      <c r="A127" s="49"/>
      <c r="B127" s="50"/>
      <c r="C127" s="51"/>
      <c r="D127" s="52"/>
      <c r="E127" s="57"/>
      <c r="F127" s="51"/>
      <c r="G127" s="53"/>
      <c r="H127" s="58"/>
      <c r="I127" s="51"/>
      <c r="J127" s="51"/>
      <c r="K127" s="55"/>
      <c r="L127" s="51"/>
    </row>
    <row r="128" spans="1:12" ht="15.75" hidden="1" thickBot="1">
      <c r="A128" s="49"/>
      <c r="B128" s="50"/>
      <c r="C128" s="51"/>
      <c r="D128" s="52"/>
      <c r="E128" s="57"/>
      <c r="F128" s="51"/>
      <c r="G128" s="53"/>
      <c r="H128" s="58"/>
      <c r="I128" s="51"/>
      <c r="J128" s="51"/>
      <c r="K128" s="55"/>
      <c r="L128" s="51"/>
    </row>
    <row r="129" spans="1:12" ht="15.75" hidden="1" thickBot="1">
      <c r="A129" s="49"/>
      <c r="B129" s="50"/>
      <c r="C129" s="51"/>
      <c r="D129" s="52"/>
      <c r="E129" s="57"/>
      <c r="F129" s="51"/>
      <c r="G129" s="53"/>
      <c r="H129" s="58"/>
      <c r="I129" s="51"/>
      <c r="J129" s="51"/>
      <c r="K129" s="55"/>
      <c r="L129" s="51"/>
    </row>
    <row r="130" spans="1:12" ht="15.75" hidden="1" thickBot="1">
      <c r="A130" s="49"/>
      <c r="B130" s="50"/>
      <c r="C130" s="51"/>
      <c r="D130" s="52"/>
      <c r="E130" s="57"/>
      <c r="F130" s="51"/>
      <c r="G130" s="53"/>
      <c r="H130" s="58"/>
      <c r="I130" s="51"/>
      <c r="J130" s="51"/>
      <c r="K130" s="55"/>
      <c r="L130" s="51"/>
    </row>
    <row r="131" spans="1:12" ht="15.75" hidden="1" thickBot="1">
      <c r="A131" s="49"/>
      <c r="B131" s="50"/>
      <c r="C131" s="51"/>
      <c r="D131" s="52"/>
      <c r="E131" s="57"/>
      <c r="F131" s="51"/>
      <c r="G131" s="53"/>
      <c r="H131" s="58"/>
      <c r="I131" s="51"/>
      <c r="J131" s="51"/>
      <c r="K131" s="55"/>
      <c r="L131" s="51"/>
    </row>
    <row r="132" spans="1:12" ht="15.75" hidden="1" thickBot="1">
      <c r="A132" s="49"/>
      <c r="B132" s="50"/>
      <c r="C132" s="51"/>
      <c r="D132" s="52"/>
      <c r="E132" s="57"/>
      <c r="F132" s="51"/>
      <c r="G132" s="53"/>
      <c r="H132" s="58"/>
      <c r="I132" s="51"/>
      <c r="J132" s="51"/>
      <c r="K132" s="55"/>
      <c r="L132" s="51"/>
    </row>
    <row r="133" spans="1:12" ht="15.75" hidden="1" thickBot="1">
      <c r="A133" s="49"/>
      <c r="B133" s="50"/>
      <c r="C133" s="51"/>
      <c r="D133" s="52"/>
      <c r="E133" s="57"/>
      <c r="F133" s="51"/>
      <c r="G133" s="53"/>
      <c r="H133" s="58"/>
      <c r="I133" s="51"/>
      <c r="J133" s="51"/>
      <c r="K133" s="55"/>
      <c r="L133" s="51"/>
    </row>
    <row r="134" spans="1:12" ht="15.75" hidden="1" thickBot="1">
      <c r="A134" s="49"/>
      <c r="B134" s="50"/>
      <c r="C134" s="51"/>
      <c r="D134" s="52"/>
      <c r="E134" s="57"/>
      <c r="F134" s="51"/>
      <c r="G134" s="53"/>
      <c r="H134" s="58"/>
      <c r="I134" s="51"/>
      <c r="J134" s="51"/>
      <c r="K134" s="55"/>
      <c r="L134" s="51"/>
    </row>
    <row r="135" spans="1:12" ht="15.75" hidden="1" thickBot="1">
      <c r="A135" s="49"/>
      <c r="B135" s="50"/>
      <c r="C135" s="51"/>
      <c r="D135" s="52"/>
      <c r="E135" s="57"/>
      <c r="F135" s="51"/>
      <c r="G135" s="53"/>
      <c r="H135" s="58"/>
      <c r="I135" s="51"/>
      <c r="J135" s="51"/>
      <c r="K135" s="55"/>
      <c r="L135" s="51"/>
    </row>
    <row r="136" spans="1:12" ht="15.75" hidden="1" thickBot="1">
      <c r="A136" s="49"/>
      <c r="B136" s="50"/>
      <c r="C136" s="51"/>
      <c r="D136" s="52"/>
      <c r="E136" s="57"/>
      <c r="F136" s="51"/>
      <c r="G136" s="53"/>
      <c r="H136" s="58"/>
      <c r="I136" s="51"/>
      <c r="J136" s="51"/>
      <c r="K136" s="55"/>
      <c r="L136" s="51"/>
    </row>
    <row r="137" spans="1:12" ht="15.75" hidden="1" thickBot="1">
      <c r="A137" s="49"/>
      <c r="B137" s="50"/>
      <c r="C137" s="51"/>
      <c r="D137" s="52"/>
      <c r="E137" s="57"/>
      <c r="F137" s="51"/>
      <c r="G137" s="53"/>
      <c r="H137" s="58"/>
      <c r="I137" s="51"/>
      <c r="J137" s="51"/>
      <c r="K137" s="55"/>
      <c r="L137" s="51"/>
    </row>
    <row r="138" spans="1:12" ht="15.75" hidden="1" thickBot="1">
      <c r="A138" s="49"/>
      <c r="B138" s="50"/>
      <c r="C138" s="51"/>
      <c r="D138" s="52"/>
      <c r="E138" s="57"/>
      <c r="F138" s="51"/>
      <c r="G138" s="53"/>
      <c r="H138" s="58"/>
      <c r="I138" s="51"/>
      <c r="J138" s="51"/>
      <c r="K138" s="55"/>
      <c r="L138" s="51"/>
    </row>
    <row r="139" spans="1:12" ht="15.75" hidden="1" thickBot="1">
      <c r="A139" s="49"/>
      <c r="B139" s="50"/>
      <c r="C139" s="51"/>
      <c r="D139" s="52"/>
      <c r="E139" s="57"/>
      <c r="F139" s="51"/>
      <c r="G139" s="53"/>
      <c r="H139" s="58"/>
      <c r="I139" s="51"/>
      <c r="J139" s="51"/>
      <c r="K139" s="55"/>
      <c r="L139" s="51"/>
    </row>
    <row r="140" spans="1:12" ht="15.75" hidden="1" thickBot="1">
      <c r="A140" s="49"/>
      <c r="B140" s="50"/>
      <c r="C140" s="51"/>
      <c r="D140" s="52"/>
      <c r="E140" s="57"/>
      <c r="F140" s="51"/>
      <c r="G140" s="53"/>
      <c r="H140" s="58"/>
      <c r="I140" s="51"/>
      <c r="J140" s="51"/>
      <c r="K140" s="55"/>
      <c r="L140" s="51"/>
    </row>
    <row r="141" spans="1:12" ht="15.75" hidden="1" thickBot="1">
      <c r="A141" s="49"/>
      <c r="B141" s="50"/>
      <c r="C141" s="51"/>
      <c r="D141" s="52"/>
      <c r="E141" s="57"/>
      <c r="F141" s="51"/>
      <c r="G141" s="53"/>
      <c r="H141" s="58"/>
      <c r="I141" s="51"/>
      <c r="J141" s="51"/>
      <c r="K141" s="55"/>
      <c r="L141" s="51"/>
    </row>
    <row r="142" spans="1:12" ht="15.75" hidden="1" thickBot="1">
      <c r="A142" s="49"/>
      <c r="B142" s="50"/>
      <c r="C142" s="51"/>
      <c r="D142" s="52"/>
      <c r="E142" s="57"/>
      <c r="F142" s="51"/>
      <c r="G142" s="53"/>
      <c r="H142" s="58"/>
      <c r="I142" s="51"/>
      <c r="J142" s="51"/>
      <c r="K142" s="55"/>
      <c r="L142" s="51"/>
    </row>
    <row r="143" spans="1:12" ht="15.75" hidden="1" thickBot="1">
      <c r="A143" s="49"/>
      <c r="B143" s="50"/>
      <c r="C143" s="51"/>
      <c r="D143" s="52"/>
      <c r="E143" s="57"/>
      <c r="F143" s="51"/>
      <c r="G143" s="53"/>
      <c r="H143" s="58"/>
      <c r="I143" s="51"/>
      <c r="J143" s="51"/>
      <c r="K143" s="55"/>
      <c r="L143" s="51"/>
    </row>
    <row r="144" spans="1:12" ht="15.75" hidden="1" thickBot="1">
      <c r="A144" s="49"/>
      <c r="B144" s="50"/>
      <c r="C144" s="51"/>
      <c r="D144" s="52"/>
      <c r="E144" s="57"/>
      <c r="F144" s="51"/>
      <c r="G144" s="53"/>
      <c r="H144" s="58"/>
      <c r="I144" s="51"/>
      <c r="J144" s="51"/>
      <c r="K144" s="55"/>
      <c r="L144" s="51"/>
    </row>
    <row r="145" spans="1:12" ht="15.75" hidden="1" thickBot="1">
      <c r="A145" s="49"/>
      <c r="B145" s="50"/>
      <c r="C145" s="51"/>
      <c r="D145" s="52"/>
      <c r="E145" s="57"/>
      <c r="F145" s="51"/>
      <c r="G145" s="53"/>
      <c r="H145" s="58"/>
      <c r="I145" s="51"/>
      <c r="J145" s="51"/>
      <c r="K145" s="55"/>
      <c r="L145" s="51"/>
    </row>
    <row r="146" spans="1:12" ht="15.75" hidden="1" thickBot="1">
      <c r="A146" s="49"/>
      <c r="B146" s="50"/>
      <c r="C146" s="51"/>
      <c r="D146" s="52"/>
      <c r="E146" s="57"/>
      <c r="F146" s="51"/>
      <c r="G146" s="53"/>
      <c r="H146" s="58"/>
      <c r="I146" s="51"/>
      <c r="J146" s="51"/>
      <c r="K146" s="55"/>
      <c r="L146" s="51"/>
    </row>
    <row r="147" spans="1:12" ht="15.75" hidden="1" thickBot="1">
      <c r="A147" s="49"/>
      <c r="B147" s="50"/>
      <c r="C147" s="51"/>
      <c r="D147" s="52"/>
      <c r="E147" s="57"/>
      <c r="F147" s="51"/>
      <c r="G147" s="53"/>
      <c r="H147" s="58"/>
      <c r="I147" s="51"/>
      <c r="J147" s="51"/>
      <c r="K147" s="55"/>
      <c r="L147" s="51"/>
    </row>
    <row r="148" spans="1:12" ht="15.75" hidden="1" thickBot="1">
      <c r="A148" s="49"/>
      <c r="B148" s="50"/>
      <c r="C148" s="51"/>
      <c r="D148" s="52"/>
      <c r="E148" s="57"/>
      <c r="F148" s="51"/>
      <c r="G148" s="53"/>
      <c r="H148" s="58"/>
      <c r="I148" s="51"/>
      <c r="J148" s="51"/>
      <c r="K148" s="55"/>
      <c r="L148" s="51"/>
    </row>
    <row r="149" spans="1:12" ht="15.75" hidden="1" thickBot="1">
      <c r="A149" s="49"/>
      <c r="B149" s="50"/>
      <c r="C149" s="51"/>
      <c r="D149" s="52"/>
      <c r="E149" s="57"/>
      <c r="F149" s="51"/>
      <c r="G149" s="53"/>
      <c r="H149" s="58"/>
      <c r="I149" s="51"/>
      <c r="J149" s="51"/>
      <c r="K149" s="55"/>
      <c r="L149" s="51"/>
    </row>
    <row r="150" spans="1:12" ht="15.75" hidden="1" thickBot="1">
      <c r="A150" s="49"/>
      <c r="B150" s="50"/>
      <c r="C150" s="51"/>
      <c r="D150" s="52"/>
      <c r="E150" s="57"/>
      <c r="F150" s="51"/>
      <c r="G150" s="53"/>
      <c r="H150" s="58"/>
      <c r="I150" s="51"/>
      <c r="J150" s="51"/>
      <c r="K150" s="55"/>
      <c r="L150" s="51"/>
    </row>
    <row r="151" spans="1:12" ht="15.75" hidden="1" thickBot="1">
      <c r="A151" s="49"/>
      <c r="B151" s="50"/>
      <c r="C151" s="51"/>
      <c r="D151" s="52"/>
      <c r="E151" s="57"/>
      <c r="F151" s="51"/>
      <c r="G151" s="53"/>
      <c r="H151" s="58"/>
      <c r="I151" s="51"/>
      <c r="J151" s="51"/>
      <c r="K151" s="55"/>
      <c r="L151" s="51"/>
    </row>
    <row r="152" spans="1:12" ht="15.75" hidden="1" thickBot="1">
      <c r="A152" s="49"/>
      <c r="B152" s="50"/>
      <c r="C152" s="51"/>
      <c r="D152" s="52"/>
      <c r="E152" s="57"/>
      <c r="F152" s="51"/>
      <c r="G152" s="53"/>
      <c r="H152" s="58"/>
      <c r="I152" s="51"/>
      <c r="J152" s="51"/>
      <c r="K152" s="55"/>
      <c r="L152" s="51"/>
    </row>
    <row r="153" spans="1:12" ht="15.75" hidden="1" thickBot="1">
      <c r="A153" s="49"/>
      <c r="B153" s="50"/>
      <c r="C153" s="51"/>
      <c r="D153" s="52"/>
      <c r="E153" s="57"/>
      <c r="F153" s="51"/>
      <c r="G153" s="53"/>
      <c r="H153" s="58"/>
      <c r="I153" s="51"/>
      <c r="J153" s="51"/>
      <c r="K153" s="55"/>
      <c r="L153" s="51"/>
    </row>
    <row r="154" spans="1:12" ht="15.75" hidden="1" thickBot="1">
      <c r="A154" s="49"/>
      <c r="B154" s="50"/>
      <c r="C154" s="51"/>
      <c r="D154" s="52"/>
      <c r="E154" s="57"/>
      <c r="F154" s="51"/>
      <c r="G154" s="53"/>
      <c r="H154" s="58"/>
      <c r="I154" s="51"/>
      <c r="J154" s="51"/>
      <c r="K154" s="55"/>
      <c r="L154" s="51"/>
    </row>
    <row r="155" spans="1:12" ht="15.75" hidden="1" thickBot="1">
      <c r="A155" s="49"/>
      <c r="B155" s="50"/>
      <c r="C155" s="51"/>
      <c r="D155" s="52"/>
      <c r="E155" s="57"/>
      <c r="F155" s="51"/>
      <c r="G155" s="53"/>
      <c r="H155" s="58"/>
      <c r="I155" s="51"/>
      <c r="J155" s="51"/>
      <c r="K155" s="55"/>
      <c r="L155" s="51"/>
    </row>
    <row r="156" spans="1:12" ht="15.75" hidden="1" thickBot="1">
      <c r="A156" s="49"/>
      <c r="B156" s="50"/>
      <c r="C156" s="51"/>
      <c r="D156" s="52"/>
      <c r="E156" s="57"/>
      <c r="F156" s="51"/>
      <c r="G156" s="53"/>
      <c r="H156" s="58"/>
      <c r="I156" s="51"/>
      <c r="J156" s="51"/>
      <c r="K156" s="55"/>
      <c r="L156" s="51"/>
    </row>
    <row r="157" spans="1:12" ht="15.75" hidden="1" thickBot="1">
      <c r="A157" s="49"/>
      <c r="B157" s="50"/>
      <c r="C157" s="51"/>
      <c r="D157" s="52"/>
      <c r="E157" s="57"/>
      <c r="F157" s="51"/>
      <c r="G157" s="53"/>
      <c r="H157" s="58"/>
      <c r="I157" s="51"/>
      <c r="J157" s="51"/>
      <c r="K157" s="55"/>
      <c r="L157" s="51"/>
    </row>
    <row r="158" spans="1:12" ht="15.75" hidden="1" thickBot="1">
      <c r="A158" s="49"/>
      <c r="B158" s="50"/>
      <c r="C158" s="51"/>
      <c r="D158" s="52"/>
      <c r="E158" s="57"/>
      <c r="F158" s="51"/>
      <c r="G158" s="53"/>
      <c r="H158" s="58"/>
      <c r="I158" s="51"/>
      <c r="J158" s="51"/>
      <c r="K158" s="55"/>
      <c r="L158" s="51"/>
    </row>
    <row r="159" spans="1:12" ht="15.75" hidden="1" thickBot="1">
      <c r="A159" s="49"/>
      <c r="B159" s="50"/>
      <c r="C159" s="51"/>
      <c r="D159" s="52"/>
      <c r="E159" s="57"/>
      <c r="F159" s="51"/>
      <c r="G159" s="53"/>
      <c r="H159" s="58"/>
      <c r="I159" s="51"/>
      <c r="J159" s="51"/>
      <c r="K159" s="55"/>
      <c r="L159" s="51"/>
    </row>
    <row r="160" spans="1:12" ht="15.75" hidden="1" thickBot="1">
      <c r="A160" s="49"/>
      <c r="B160" s="50"/>
      <c r="C160" s="51"/>
      <c r="D160" s="52"/>
      <c r="E160" s="57"/>
      <c r="F160" s="51"/>
      <c r="G160" s="53"/>
      <c r="H160" s="58"/>
      <c r="I160" s="51"/>
      <c r="J160" s="51"/>
      <c r="K160" s="55"/>
      <c r="L160" s="51"/>
    </row>
    <row r="161" spans="1:12" ht="15.75" hidden="1" thickBot="1">
      <c r="A161" s="49"/>
      <c r="B161" s="50"/>
      <c r="C161" s="51"/>
      <c r="D161" s="52"/>
      <c r="E161" s="57"/>
      <c r="F161" s="51"/>
      <c r="G161" s="53"/>
      <c r="H161" s="58"/>
      <c r="I161" s="51"/>
      <c r="J161" s="51"/>
      <c r="K161" s="55"/>
      <c r="L161" s="51"/>
    </row>
    <row r="162" spans="1:12" ht="15.75" hidden="1" thickBot="1">
      <c r="A162" s="49"/>
      <c r="B162" s="50"/>
      <c r="C162" s="51"/>
      <c r="D162" s="55"/>
      <c r="E162" s="57"/>
      <c r="F162" s="51"/>
      <c r="G162" s="53"/>
      <c r="H162" s="58"/>
      <c r="I162" s="51"/>
      <c r="J162" s="51"/>
      <c r="K162" s="55"/>
      <c r="L162" s="51"/>
    </row>
    <row r="163" spans="1:12" ht="15.75" hidden="1" thickBot="1">
      <c r="A163" s="49"/>
      <c r="B163" s="50"/>
      <c r="C163" s="51"/>
      <c r="D163" s="52"/>
      <c r="E163" s="57"/>
      <c r="F163" s="51"/>
      <c r="G163" s="53"/>
      <c r="H163" s="58"/>
      <c r="I163" s="51"/>
      <c r="J163" s="51"/>
      <c r="K163" s="55"/>
      <c r="L163" s="51"/>
    </row>
    <row r="164" spans="1:12" ht="15.75" hidden="1" thickBot="1">
      <c r="A164" s="49"/>
      <c r="B164" s="50"/>
      <c r="C164" s="51"/>
      <c r="D164" s="52"/>
      <c r="E164" s="57"/>
      <c r="F164" s="51"/>
      <c r="G164" s="53"/>
      <c r="H164" s="58"/>
      <c r="I164" s="51"/>
      <c r="J164" s="51"/>
      <c r="K164" s="55"/>
      <c r="L164" s="51"/>
    </row>
    <row r="165" spans="1:12" ht="15.75" hidden="1" thickBot="1">
      <c r="A165" s="49"/>
      <c r="B165" s="50"/>
      <c r="C165" s="51"/>
      <c r="D165" s="52"/>
      <c r="E165" s="57"/>
      <c r="F165" s="51"/>
      <c r="G165" s="53"/>
      <c r="H165" s="58"/>
      <c r="I165" s="51"/>
      <c r="J165" s="51"/>
      <c r="K165" s="55"/>
      <c r="L165" s="51"/>
    </row>
    <row r="166" spans="1:12" ht="15.75" hidden="1" thickBot="1">
      <c r="A166" s="49"/>
      <c r="B166" s="50"/>
      <c r="C166" s="51"/>
      <c r="D166" s="52"/>
      <c r="E166" s="57"/>
      <c r="F166" s="51"/>
      <c r="G166" s="53"/>
      <c r="H166" s="58"/>
      <c r="I166" s="51"/>
      <c r="J166" s="51"/>
      <c r="K166" s="55"/>
      <c r="L166" s="51"/>
    </row>
    <row r="167" spans="1:12" ht="15.75" hidden="1" thickBot="1">
      <c r="A167" s="49"/>
      <c r="B167" s="50"/>
      <c r="C167" s="51"/>
      <c r="D167" s="52"/>
      <c r="E167" s="57"/>
      <c r="F167" s="51"/>
      <c r="G167" s="53"/>
      <c r="H167" s="58"/>
      <c r="I167" s="51"/>
      <c r="J167" s="51"/>
      <c r="K167" s="55"/>
      <c r="L167" s="51"/>
    </row>
    <row r="168" spans="1:12" ht="15.75" hidden="1" thickBot="1">
      <c r="A168" s="49"/>
      <c r="B168" s="50"/>
      <c r="C168" s="51"/>
      <c r="D168" s="52"/>
      <c r="E168" s="57"/>
      <c r="F168" s="51"/>
      <c r="G168" s="53"/>
      <c r="H168" s="58"/>
      <c r="I168" s="51"/>
      <c r="J168" s="51"/>
      <c r="K168" s="55"/>
      <c r="L168" s="51"/>
    </row>
    <row r="169" spans="1:12" ht="15.75" hidden="1" thickBot="1">
      <c r="A169" s="49"/>
      <c r="B169" s="50"/>
      <c r="C169" s="51"/>
      <c r="D169" s="52"/>
      <c r="E169" s="57"/>
      <c r="F169" s="51"/>
      <c r="G169" s="53"/>
      <c r="H169" s="58"/>
      <c r="I169" s="51"/>
      <c r="J169" s="51"/>
      <c r="K169" s="55"/>
      <c r="L169" s="51"/>
    </row>
    <row r="170" spans="1:12" ht="15.75" hidden="1" thickBot="1">
      <c r="A170" s="49"/>
      <c r="B170" s="50"/>
      <c r="C170" s="51"/>
      <c r="D170" s="52"/>
      <c r="E170" s="57"/>
      <c r="F170" s="51"/>
      <c r="G170" s="53"/>
      <c r="H170" s="58"/>
      <c r="I170" s="51"/>
      <c r="J170" s="51"/>
      <c r="K170" s="55"/>
      <c r="L170" s="51"/>
    </row>
    <row r="171" spans="1:12" ht="15.75" hidden="1" thickBot="1">
      <c r="A171" s="49"/>
      <c r="B171" s="50"/>
      <c r="C171" s="51"/>
      <c r="D171" s="52"/>
      <c r="E171" s="57"/>
      <c r="F171" s="51"/>
      <c r="G171" s="53"/>
      <c r="H171" s="58"/>
      <c r="I171" s="51"/>
      <c r="J171" s="51"/>
      <c r="K171" s="55"/>
      <c r="L171" s="51"/>
    </row>
    <row r="172" spans="1:12" ht="15.75" hidden="1" thickBot="1">
      <c r="A172" s="49"/>
      <c r="B172" s="50"/>
      <c r="C172" s="51"/>
      <c r="D172" s="52"/>
      <c r="E172" s="57"/>
      <c r="F172" s="51"/>
      <c r="G172" s="53"/>
      <c r="H172" s="58"/>
      <c r="I172" s="51"/>
      <c r="J172" s="51"/>
      <c r="K172" s="55"/>
      <c r="L172" s="51"/>
    </row>
    <row r="173" spans="1:12" ht="15.75" hidden="1" thickBot="1">
      <c r="A173" s="49"/>
      <c r="B173" s="50"/>
      <c r="C173" s="51"/>
      <c r="D173" s="52"/>
      <c r="E173" s="57"/>
      <c r="F173" s="51"/>
      <c r="G173" s="53"/>
      <c r="H173" s="58"/>
      <c r="I173" s="51"/>
      <c r="J173" s="51"/>
      <c r="K173" s="55"/>
      <c r="L173" s="51"/>
    </row>
    <row r="174" spans="1:12" ht="15.75" hidden="1" thickBot="1">
      <c r="A174" s="49"/>
      <c r="B174" s="50"/>
      <c r="C174" s="51"/>
      <c r="D174" s="52"/>
      <c r="E174" s="57"/>
      <c r="F174" s="51"/>
      <c r="G174" s="53"/>
      <c r="H174" s="58"/>
      <c r="I174" s="51"/>
      <c r="J174" s="51"/>
      <c r="K174" s="55"/>
      <c r="L174" s="51"/>
    </row>
    <row r="175" spans="1:12" ht="15.75" hidden="1" thickBot="1">
      <c r="A175" s="49"/>
      <c r="B175" s="50"/>
      <c r="C175" s="51"/>
      <c r="D175" s="52"/>
      <c r="E175" s="57"/>
      <c r="F175" s="51"/>
      <c r="G175" s="53"/>
      <c r="H175" s="58"/>
      <c r="I175" s="51"/>
      <c r="J175" s="51"/>
      <c r="K175" s="55"/>
      <c r="L175" s="51"/>
    </row>
    <row r="176" spans="1:12" ht="15.75" hidden="1" thickBot="1">
      <c r="A176" s="49"/>
      <c r="B176" s="50"/>
      <c r="C176" s="51"/>
      <c r="D176" s="52"/>
      <c r="E176" s="57"/>
      <c r="F176" s="51"/>
      <c r="G176" s="53"/>
      <c r="H176" s="58"/>
      <c r="I176" s="51"/>
      <c r="J176" s="51"/>
      <c r="K176" s="55"/>
      <c r="L176" s="51"/>
    </row>
    <row r="177" spans="1:12" ht="15.75" hidden="1" thickBot="1">
      <c r="A177" s="49"/>
      <c r="B177" s="50"/>
      <c r="C177" s="51"/>
      <c r="D177" s="52"/>
      <c r="E177" s="57"/>
      <c r="F177" s="51"/>
      <c r="G177" s="53"/>
      <c r="H177" s="58"/>
      <c r="I177" s="51"/>
      <c r="J177" s="51"/>
      <c r="K177" s="55"/>
      <c r="L177" s="51"/>
    </row>
    <row r="178" spans="1:12" ht="15.75" hidden="1" thickBot="1">
      <c r="A178" s="49"/>
      <c r="B178" s="50"/>
      <c r="C178" s="51"/>
      <c r="D178" s="52"/>
      <c r="E178" s="57"/>
      <c r="F178" s="51"/>
      <c r="G178" s="53"/>
      <c r="H178" s="58"/>
      <c r="I178" s="51"/>
      <c r="J178" s="51"/>
      <c r="K178" s="55"/>
      <c r="L178" s="51"/>
    </row>
    <row r="179" spans="1:12" ht="15.75" hidden="1" thickBot="1">
      <c r="A179" s="49"/>
      <c r="B179" s="50"/>
      <c r="C179" s="51"/>
      <c r="D179" s="52"/>
      <c r="E179" s="57"/>
      <c r="F179" s="51"/>
      <c r="G179" s="53"/>
      <c r="H179" s="58"/>
      <c r="I179" s="51"/>
      <c r="J179" s="51"/>
      <c r="K179" s="55"/>
      <c r="L179" s="51"/>
    </row>
    <row r="180" spans="1:12" ht="15.75" hidden="1" thickBot="1">
      <c r="A180" s="49"/>
      <c r="B180" s="50"/>
      <c r="C180" s="51"/>
      <c r="D180" s="52"/>
      <c r="E180" s="57"/>
      <c r="F180" s="51"/>
      <c r="G180" s="53"/>
      <c r="H180" s="58"/>
      <c r="I180" s="51"/>
      <c r="J180" s="51"/>
      <c r="K180" s="55"/>
      <c r="L180" s="51"/>
    </row>
    <row r="181" spans="1:12" ht="15.75" hidden="1" thickBot="1">
      <c r="A181" s="49"/>
      <c r="B181" s="50"/>
      <c r="C181" s="51"/>
      <c r="D181" s="52"/>
      <c r="E181" s="57"/>
      <c r="F181" s="51"/>
      <c r="G181" s="53"/>
      <c r="H181" s="58"/>
      <c r="I181" s="51"/>
      <c r="J181" s="51"/>
      <c r="K181" s="55"/>
      <c r="L181" s="51"/>
    </row>
    <row r="182" spans="1:12" ht="15.75" hidden="1" thickBot="1">
      <c r="A182" s="49"/>
      <c r="B182" s="50"/>
      <c r="C182" s="51"/>
      <c r="D182" s="52"/>
      <c r="E182" s="57"/>
      <c r="F182" s="51"/>
      <c r="G182" s="53"/>
      <c r="H182" s="58"/>
      <c r="I182" s="51"/>
      <c r="J182" s="51"/>
      <c r="K182" s="55"/>
      <c r="L182" s="51"/>
    </row>
    <row r="183" spans="1:12" ht="15.75" hidden="1" thickBot="1">
      <c r="A183" s="49"/>
      <c r="B183" s="50"/>
      <c r="C183" s="51"/>
      <c r="D183" s="52"/>
      <c r="E183" s="57"/>
      <c r="F183" s="51"/>
      <c r="G183" s="53"/>
      <c r="H183" s="58"/>
      <c r="I183" s="51"/>
      <c r="J183" s="51"/>
      <c r="K183" s="55"/>
      <c r="L183" s="51"/>
    </row>
    <row r="184" spans="1:12" ht="15.75" hidden="1" thickBot="1">
      <c r="A184" s="49"/>
      <c r="B184" s="50"/>
      <c r="C184" s="51"/>
      <c r="D184" s="52"/>
      <c r="E184" s="57"/>
      <c r="F184" s="51"/>
      <c r="G184" s="53"/>
      <c r="H184" s="58"/>
      <c r="I184" s="51"/>
      <c r="J184" s="51"/>
      <c r="K184" s="55"/>
      <c r="L184" s="51"/>
    </row>
    <row r="185" spans="1:12" ht="15.75" hidden="1" thickBot="1">
      <c r="A185" s="49"/>
      <c r="B185" s="50"/>
      <c r="C185" s="51"/>
      <c r="D185" s="52"/>
      <c r="E185" s="57"/>
      <c r="F185" s="51"/>
      <c r="G185" s="53"/>
      <c r="H185" s="58"/>
      <c r="I185" s="51"/>
      <c r="J185" s="51"/>
      <c r="K185" s="55"/>
      <c r="L185" s="51"/>
    </row>
    <row r="186" spans="1:12" ht="15.75" hidden="1" thickBot="1">
      <c r="A186" s="49"/>
      <c r="B186" s="50"/>
      <c r="C186" s="51"/>
      <c r="D186" s="52"/>
      <c r="E186" s="57"/>
      <c r="F186" s="51"/>
      <c r="G186" s="53"/>
      <c r="H186" s="58"/>
      <c r="I186" s="51"/>
      <c r="J186" s="51"/>
      <c r="K186" s="55"/>
      <c r="L186" s="51"/>
    </row>
    <row r="187" spans="1:12" ht="15.75" hidden="1" thickBot="1">
      <c r="A187" s="49"/>
      <c r="B187" s="50"/>
      <c r="C187" s="51"/>
      <c r="D187" s="52"/>
      <c r="E187" s="57"/>
      <c r="F187" s="51"/>
      <c r="G187" s="53"/>
      <c r="H187" s="58"/>
      <c r="I187" s="51"/>
      <c r="J187" s="51"/>
      <c r="K187" s="55"/>
      <c r="L187" s="51"/>
    </row>
    <row r="188" spans="1:12" ht="15.75" hidden="1" thickBot="1">
      <c r="A188" s="49"/>
      <c r="B188" s="50"/>
      <c r="C188" s="51"/>
      <c r="D188" s="52"/>
      <c r="E188" s="57"/>
      <c r="F188" s="51"/>
      <c r="G188" s="53"/>
      <c r="H188" s="58"/>
      <c r="I188" s="51"/>
      <c r="J188" s="51"/>
      <c r="K188" s="55"/>
      <c r="L188" s="51"/>
    </row>
    <row r="189" spans="1:12" ht="15.75" hidden="1" thickBot="1">
      <c r="A189" s="49"/>
      <c r="B189" s="50"/>
      <c r="C189" s="51"/>
      <c r="D189" s="52"/>
      <c r="E189" s="57"/>
      <c r="F189" s="51"/>
      <c r="G189" s="53"/>
      <c r="H189" s="58"/>
      <c r="I189" s="51"/>
      <c r="J189" s="51"/>
      <c r="K189" s="55"/>
      <c r="L189" s="51"/>
    </row>
    <row r="190" spans="1:12" ht="15.75" hidden="1" thickBot="1">
      <c r="A190" s="49"/>
      <c r="B190" s="50"/>
      <c r="C190" s="51"/>
      <c r="D190" s="52"/>
      <c r="E190" s="57"/>
      <c r="F190" s="51"/>
      <c r="G190" s="53"/>
      <c r="H190" s="58"/>
      <c r="I190" s="51"/>
      <c r="J190" s="51"/>
      <c r="K190" s="55"/>
      <c r="L190" s="51"/>
    </row>
    <row r="191" spans="1:12" ht="15.75" hidden="1" thickBot="1">
      <c r="A191" s="49"/>
      <c r="B191" s="50"/>
      <c r="C191" s="51"/>
      <c r="D191" s="52"/>
      <c r="E191" s="57"/>
      <c r="F191" s="51"/>
      <c r="G191" s="53"/>
      <c r="H191" s="58"/>
      <c r="I191" s="51"/>
      <c r="J191" s="51"/>
      <c r="K191" s="55"/>
      <c r="L191" s="51"/>
    </row>
    <row r="192" spans="1:12" ht="15.75" hidden="1" thickBot="1">
      <c r="A192" s="49"/>
      <c r="B192" s="50"/>
      <c r="C192" s="51"/>
      <c r="D192" s="52"/>
      <c r="E192" s="57"/>
      <c r="F192" s="51"/>
      <c r="G192" s="53"/>
      <c r="H192" s="58"/>
      <c r="I192" s="51"/>
      <c r="J192" s="51"/>
      <c r="K192" s="55"/>
      <c r="L192" s="51"/>
    </row>
    <row r="193" spans="1:12" ht="15.75" hidden="1" thickBot="1">
      <c r="A193" s="49"/>
      <c r="B193" s="50"/>
      <c r="C193" s="51"/>
      <c r="D193" s="52"/>
      <c r="E193" s="57"/>
      <c r="F193" s="51"/>
      <c r="G193" s="53"/>
      <c r="H193" s="58"/>
      <c r="I193" s="51"/>
      <c r="J193" s="51"/>
      <c r="K193" s="55"/>
      <c r="L193" s="51"/>
    </row>
    <row r="194" spans="1:12" ht="15.75" hidden="1" thickBot="1">
      <c r="A194" s="49"/>
      <c r="B194" s="50"/>
      <c r="C194" s="51"/>
      <c r="D194" s="52"/>
      <c r="E194" s="57"/>
      <c r="F194" s="51"/>
      <c r="G194" s="53"/>
      <c r="H194" s="58"/>
      <c r="I194" s="51"/>
      <c r="J194" s="51"/>
      <c r="K194" s="55"/>
      <c r="L194" s="51"/>
    </row>
    <row r="195" spans="1:12" ht="15.75" hidden="1" thickBot="1">
      <c r="A195" s="49"/>
      <c r="B195" s="50"/>
      <c r="C195" s="51"/>
      <c r="D195" s="52"/>
      <c r="E195" s="57"/>
      <c r="F195" s="51"/>
      <c r="G195" s="53"/>
      <c r="H195" s="58"/>
      <c r="I195" s="51"/>
      <c r="J195" s="51"/>
      <c r="K195" s="55"/>
      <c r="L195" s="51"/>
    </row>
    <row r="196" spans="1:12" ht="15.75" hidden="1" thickBot="1">
      <c r="A196" s="49"/>
      <c r="B196" s="50"/>
      <c r="C196" s="51"/>
      <c r="D196" s="52"/>
      <c r="E196" s="57"/>
      <c r="F196" s="51"/>
      <c r="G196" s="53"/>
      <c r="H196" s="58"/>
      <c r="I196" s="51"/>
      <c r="J196" s="51"/>
      <c r="K196" s="55"/>
      <c r="L196" s="51"/>
    </row>
    <row r="197" spans="1:12" ht="15.75" hidden="1" thickBot="1">
      <c r="A197" s="49"/>
      <c r="B197" s="50"/>
      <c r="C197" s="51"/>
      <c r="D197" s="52"/>
      <c r="E197" s="57"/>
      <c r="F197" s="51"/>
      <c r="G197" s="53"/>
      <c r="H197" s="58"/>
      <c r="I197" s="51"/>
      <c r="J197" s="51"/>
      <c r="K197" s="55"/>
      <c r="L197" s="51"/>
    </row>
    <row r="198" spans="1:12" ht="15.75" hidden="1" thickBot="1">
      <c r="A198" s="49"/>
      <c r="B198" s="50"/>
      <c r="C198" s="51"/>
      <c r="D198" s="52"/>
      <c r="E198" s="57"/>
      <c r="F198" s="51"/>
      <c r="G198" s="53"/>
      <c r="H198" s="58"/>
      <c r="I198" s="51"/>
      <c r="J198" s="51"/>
      <c r="K198" s="55"/>
      <c r="L198" s="51"/>
    </row>
    <row r="199" spans="1:12" ht="15.75" hidden="1" thickBot="1">
      <c r="A199" s="49"/>
      <c r="B199" s="50"/>
      <c r="C199" s="51"/>
      <c r="D199" s="52"/>
      <c r="E199" s="57"/>
      <c r="F199" s="51"/>
      <c r="G199" s="53"/>
      <c r="H199" s="58"/>
      <c r="I199" s="51"/>
      <c r="J199" s="51"/>
      <c r="K199" s="55"/>
      <c r="L199" s="51"/>
    </row>
    <row r="200" spans="1:12" ht="15.75" hidden="1" thickBot="1">
      <c r="A200" s="49"/>
      <c r="B200" s="50"/>
      <c r="C200" s="51"/>
      <c r="D200" s="52"/>
      <c r="E200" s="57"/>
      <c r="F200" s="51"/>
      <c r="G200" s="53"/>
      <c r="H200" s="58"/>
      <c r="I200" s="51"/>
      <c r="J200" s="51"/>
      <c r="K200" s="55"/>
      <c r="L200" s="51"/>
    </row>
    <row r="201" spans="1:12" ht="15.75" hidden="1" thickBot="1">
      <c r="A201" s="49"/>
      <c r="B201" s="50"/>
      <c r="C201" s="51"/>
      <c r="D201" s="52"/>
      <c r="E201" s="57"/>
      <c r="F201" s="51"/>
      <c r="G201" s="53"/>
      <c r="H201" s="58"/>
      <c r="I201" s="51"/>
      <c r="J201" s="51"/>
      <c r="K201" s="55"/>
      <c r="L201" s="51"/>
    </row>
    <row r="202" spans="1:12" ht="15.75" hidden="1" thickBot="1">
      <c r="A202" s="49"/>
      <c r="B202" s="50"/>
      <c r="C202" s="51"/>
      <c r="D202" s="52"/>
      <c r="E202" s="57"/>
      <c r="F202" s="51"/>
      <c r="G202" s="53"/>
      <c r="H202" s="58"/>
      <c r="I202" s="51"/>
      <c r="J202" s="51"/>
      <c r="K202" s="55"/>
      <c r="L202" s="51"/>
    </row>
    <row r="203" spans="1:12" ht="15.75" hidden="1" thickBot="1">
      <c r="A203" s="49"/>
      <c r="B203" s="50"/>
      <c r="C203" s="51"/>
      <c r="D203" s="52"/>
      <c r="E203" s="57"/>
      <c r="F203" s="51"/>
      <c r="G203" s="53"/>
      <c r="H203" s="58"/>
      <c r="I203" s="51"/>
      <c r="J203" s="51"/>
      <c r="K203" s="55"/>
      <c r="L203" s="51"/>
    </row>
    <row r="204" spans="1:12" ht="15.75" hidden="1" thickBot="1">
      <c r="A204" s="49"/>
      <c r="B204" s="50"/>
      <c r="C204" s="51"/>
      <c r="D204" s="52"/>
      <c r="E204" s="57"/>
      <c r="F204" s="51"/>
      <c r="G204" s="53"/>
      <c r="H204" s="58"/>
      <c r="I204" s="51"/>
      <c r="J204" s="51"/>
      <c r="K204" s="55"/>
      <c r="L204" s="51"/>
    </row>
    <row r="205" spans="1:12" ht="15.75" hidden="1" thickBot="1">
      <c r="A205" s="49"/>
      <c r="B205" s="50"/>
      <c r="C205" s="51"/>
      <c r="D205" s="52"/>
      <c r="E205" s="57"/>
      <c r="F205" s="51"/>
      <c r="G205" s="53"/>
      <c r="H205" s="58"/>
      <c r="I205" s="51"/>
      <c r="J205" s="51"/>
      <c r="K205" s="55"/>
      <c r="L205" s="51"/>
    </row>
    <row r="206" spans="1:12" ht="15.75" hidden="1" thickBot="1">
      <c r="A206" s="49"/>
      <c r="B206" s="50"/>
      <c r="C206" s="51"/>
      <c r="D206" s="52"/>
      <c r="E206" s="57"/>
      <c r="F206" s="51"/>
      <c r="G206" s="53"/>
      <c r="H206" s="58"/>
      <c r="I206" s="51"/>
      <c r="J206" s="51"/>
      <c r="K206" s="55"/>
      <c r="L206" s="51"/>
    </row>
    <row r="207" spans="1:12" ht="15.75" hidden="1" thickBot="1">
      <c r="A207" s="49"/>
      <c r="B207" s="50"/>
      <c r="C207" s="51"/>
      <c r="D207" s="52"/>
      <c r="E207" s="57"/>
      <c r="F207" s="51"/>
      <c r="G207" s="53"/>
      <c r="H207" s="58"/>
      <c r="I207" s="51"/>
      <c r="J207" s="51"/>
      <c r="K207" s="55"/>
      <c r="L207" s="51"/>
    </row>
    <row r="208" spans="1:12" ht="15.75" hidden="1" thickBot="1">
      <c r="A208" s="49"/>
      <c r="B208" s="50"/>
      <c r="C208" s="51"/>
      <c r="D208" s="52"/>
      <c r="E208" s="57"/>
      <c r="F208" s="51"/>
      <c r="G208" s="53"/>
      <c r="H208" s="58"/>
      <c r="I208" s="51"/>
      <c r="J208" s="51"/>
      <c r="K208" s="55"/>
      <c r="L208" s="51"/>
    </row>
    <row r="209" spans="1:12" ht="15.75" hidden="1" thickBot="1">
      <c r="A209" s="49"/>
      <c r="B209" s="50"/>
      <c r="C209" s="51"/>
      <c r="D209" s="52"/>
      <c r="E209" s="57"/>
      <c r="F209" s="51"/>
      <c r="G209" s="53"/>
      <c r="H209" s="58"/>
      <c r="I209" s="51"/>
      <c r="J209" s="51"/>
      <c r="K209" s="55"/>
      <c r="L209" s="51"/>
    </row>
    <row r="210" spans="1:12" ht="15.75" hidden="1" thickBot="1">
      <c r="A210" s="49"/>
      <c r="B210" s="50"/>
      <c r="C210" s="51"/>
      <c r="D210" s="52"/>
      <c r="E210" s="57"/>
      <c r="F210" s="51"/>
      <c r="G210" s="53"/>
      <c r="H210" s="58"/>
      <c r="I210" s="51"/>
      <c r="J210" s="51"/>
      <c r="K210" s="55"/>
      <c r="L210" s="51"/>
    </row>
    <row r="211" spans="1:12" ht="15.75" hidden="1" thickBot="1">
      <c r="A211" s="49"/>
      <c r="B211" s="50"/>
      <c r="C211" s="51"/>
      <c r="D211" s="52"/>
      <c r="E211" s="57"/>
      <c r="F211" s="51"/>
      <c r="G211" s="53"/>
      <c r="H211" s="58"/>
      <c r="I211" s="51"/>
      <c r="J211" s="51"/>
      <c r="K211" s="55"/>
      <c r="L211" s="51"/>
    </row>
    <row r="212" spans="1:12" ht="15.75" hidden="1" thickBot="1">
      <c r="A212" s="49"/>
      <c r="B212" s="50"/>
      <c r="C212" s="51"/>
      <c r="D212" s="52"/>
      <c r="E212" s="57"/>
      <c r="F212" s="51"/>
      <c r="G212" s="53"/>
      <c r="H212" s="58"/>
      <c r="I212" s="51"/>
      <c r="J212" s="51"/>
      <c r="K212" s="55"/>
      <c r="L212" s="51"/>
    </row>
    <row r="213" spans="1:12" ht="15.75" hidden="1" thickBot="1">
      <c r="A213" s="49"/>
      <c r="B213" s="50"/>
      <c r="C213" s="51"/>
      <c r="D213" s="52"/>
      <c r="E213" s="57"/>
      <c r="F213" s="51"/>
      <c r="G213" s="53"/>
      <c r="H213" s="58"/>
      <c r="I213" s="51"/>
      <c r="J213" s="51"/>
      <c r="K213" s="55"/>
      <c r="L213" s="51"/>
    </row>
    <row r="214" spans="1:12" ht="15.75" hidden="1" thickBot="1">
      <c r="A214" s="49"/>
      <c r="B214" s="50"/>
      <c r="C214" s="51"/>
      <c r="D214" s="52"/>
      <c r="E214" s="57"/>
      <c r="F214" s="51"/>
      <c r="G214" s="53"/>
      <c r="H214" s="58"/>
      <c r="I214" s="51"/>
      <c r="J214" s="51"/>
      <c r="K214" s="55"/>
      <c r="L214" s="51"/>
    </row>
    <row r="215" spans="1:12" ht="15.75" hidden="1" thickBot="1">
      <c r="A215" s="49"/>
      <c r="B215" s="50"/>
      <c r="C215" s="51"/>
      <c r="D215" s="52"/>
      <c r="E215" s="57"/>
      <c r="F215" s="51"/>
      <c r="G215" s="53"/>
      <c r="H215" s="58"/>
      <c r="I215" s="51"/>
      <c r="J215" s="51"/>
      <c r="K215" s="55"/>
      <c r="L215" s="51"/>
    </row>
    <row r="216" spans="1:12" ht="15.75" hidden="1" thickBot="1">
      <c r="A216" s="49"/>
      <c r="B216" s="50"/>
      <c r="C216" s="51"/>
      <c r="D216" s="52"/>
      <c r="E216" s="57"/>
      <c r="F216" s="51"/>
      <c r="G216" s="53"/>
      <c r="H216" s="58"/>
      <c r="I216" s="51"/>
      <c r="J216" s="51"/>
      <c r="K216" s="55"/>
      <c r="L216" s="51"/>
    </row>
    <row r="217" spans="1:12" ht="15.75" hidden="1" thickBot="1">
      <c r="A217" s="49"/>
      <c r="B217" s="50"/>
      <c r="C217" s="51"/>
      <c r="D217" s="52"/>
      <c r="E217" s="57"/>
      <c r="F217" s="51"/>
      <c r="G217" s="53"/>
      <c r="H217" s="58"/>
      <c r="I217" s="51"/>
      <c r="J217" s="51"/>
      <c r="K217" s="55"/>
      <c r="L217" s="51"/>
    </row>
    <row r="218" spans="1:12" ht="15.75" hidden="1" thickBot="1">
      <c r="A218" s="49"/>
      <c r="B218" s="50"/>
      <c r="C218" s="51"/>
      <c r="D218" s="52"/>
      <c r="E218" s="57"/>
      <c r="F218" s="51"/>
      <c r="G218" s="53"/>
      <c r="H218" s="58"/>
      <c r="I218" s="51"/>
      <c r="J218" s="51"/>
      <c r="K218" s="55"/>
      <c r="L218" s="51"/>
    </row>
    <row r="219" spans="1:12" ht="15.75" hidden="1" thickBot="1">
      <c r="A219" s="49"/>
      <c r="B219" s="50"/>
      <c r="C219" s="51"/>
      <c r="D219" s="52"/>
      <c r="E219" s="57"/>
      <c r="F219" s="51"/>
      <c r="G219" s="53"/>
      <c r="H219" s="58"/>
      <c r="I219" s="51"/>
      <c r="J219" s="51"/>
      <c r="K219" s="55"/>
      <c r="L219" s="51"/>
    </row>
    <row r="220" spans="1:12" ht="15.75" hidden="1" thickBot="1">
      <c r="A220" s="49"/>
      <c r="B220" s="50"/>
      <c r="C220" s="51"/>
      <c r="D220" s="52"/>
      <c r="E220" s="57"/>
      <c r="F220" s="51"/>
      <c r="G220" s="53"/>
      <c r="H220" s="58"/>
      <c r="I220" s="51"/>
      <c r="J220" s="51"/>
      <c r="K220" s="55"/>
      <c r="L220" s="51"/>
    </row>
    <row r="221" spans="1:12" ht="15.75" hidden="1" thickBot="1">
      <c r="A221" s="49"/>
      <c r="B221" s="50"/>
      <c r="C221" s="51"/>
      <c r="D221" s="52"/>
      <c r="E221" s="57"/>
      <c r="F221" s="51"/>
      <c r="G221" s="53"/>
      <c r="H221" s="58"/>
      <c r="I221" s="51"/>
      <c r="J221" s="51"/>
      <c r="K221" s="55"/>
      <c r="L221" s="51"/>
    </row>
    <row r="222" spans="1:12" ht="15.75" hidden="1" thickBot="1">
      <c r="A222" s="49"/>
      <c r="B222" s="50"/>
      <c r="C222" s="51"/>
      <c r="D222" s="52"/>
      <c r="E222" s="57"/>
      <c r="F222" s="51"/>
      <c r="G222" s="53"/>
      <c r="H222" s="58"/>
      <c r="I222" s="51"/>
      <c r="J222" s="51"/>
      <c r="K222" s="55"/>
      <c r="L222" s="51"/>
    </row>
    <row r="223" spans="1:12" ht="15.75" hidden="1" thickBot="1">
      <c r="A223" s="49"/>
      <c r="B223" s="50"/>
      <c r="C223" s="51"/>
      <c r="D223" s="52"/>
      <c r="E223" s="57"/>
      <c r="F223" s="51"/>
      <c r="G223" s="53"/>
      <c r="H223" s="58"/>
      <c r="I223" s="51"/>
      <c r="J223" s="51"/>
      <c r="K223" s="55"/>
      <c r="L223" s="51"/>
    </row>
    <row r="224" spans="1:12" ht="15.75" hidden="1" thickBot="1">
      <c r="A224" s="49"/>
      <c r="B224" s="50"/>
      <c r="C224" s="51"/>
      <c r="D224" s="52"/>
      <c r="E224" s="57"/>
      <c r="F224" s="51"/>
      <c r="G224" s="53"/>
      <c r="H224" s="58"/>
      <c r="I224" s="51"/>
      <c r="J224" s="51"/>
      <c r="K224" s="55"/>
      <c r="L224" s="51"/>
    </row>
    <row r="225" spans="1:12" ht="15.75" hidden="1" thickBot="1">
      <c r="A225" s="49"/>
      <c r="B225" s="50"/>
      <c r="C225" s="51"/>
      <c r="D225" s="52"/>
      <c r="E225" s="57"/>
      <c r="F225" s="51"/>
      <c r="G225" s="53"/>
      <c r="H225" s="58"/>
      <c r="I225" s="51"/>
      <c r="J225" s="51"/>
      <c r="K225" s="55"/>
      <c r="L225" s="51"/>
    </row>
    <row r="226" spans="1:12" ht="15.75" hidden="1" thickBot="1">
      <c r="A226" s="49"/>
      <c r="B226" s="50"/>
      <c r="C226" s="51"/>
      <c r="D226" s="52"/>
      <c r="E226" s="57"/>
      <c r="F226" s="51"/>
      <c r="G226" s="53"/>
      <c r="H226" s="58"/>
      <c r="I226" s="51"/>
      <c r="J226" s="51"/>
      <c r="K226" s="55"/>
      <c r="L226" s="51"/>
    </row>
    <row r="227" spans="1:12" ht="15.75" hidden="1" thickBot="1">
      <c r="A227" s="49"/>
      <c r="B227" s="50"/>
      <c r="C227" s="51"/>
      <c r="D227" s="52"/>
      <c r="E227" s="57"/>
      <c r="F227" s="51"/>
      <c r="G227" s="53"/>
      <c r="H227" s="58"/>
      <c r="I227" s="51"/>
      <c r="J227" s="51"/>
      <c r="K227" s="55"/>
      <c r="L227" s="51"/>
    </row>
    <row r="228" spans="1:12" ht="15.75" hidden="1" thickBot="1">
      <c r="A228" s="49"/>
      <c r="B228" s="50"/>
      <c r="C228" s="51"/>
      <c r="D228" s="52"/>
      <c r="E228" s="57"/>
      <c r="F228" s="51"/>
      <c r="G228" s="53"/>
      <c r="H228" s="58"/>
      <c r="I228" s="51"/>
      <c r="J228" s="51"/>
      <c r="K228" s="55"/>
      <c r="L228" s="51"/>
    </row>
    <row r="229" spans="1:12" ht="15.75" hidden="1" thickBot="1">
      <c r="A229" s="49"/>
      <c r="B229" s="50"/>
      <c r="C229" s="51"/>
      <c r="D229" s="52"/>
      <c r="E229" s="57"/>
      <c r="F229" s="51"/>
      <c r="G229" s="53"/>
      <c r="H229" s="58"/>
      <c r="I229" s="51"/>
      <c r="J229" s="51"/>
      <c r="K229" s="55"/>
      <c r="L229" s="51"/>
    </row>
    <row r="230" spans="1:12" ht="15.75" hidden="1" thickBot="1">
      <c r="A230" s="49"/>
      <c r="B230" s="50"/>
      <c r="C230" s="51"/>
      <c r="D230" s="52"/>
      <c r="E230" s="57"/>
      <c r="F230" s="51"/>
      <c r="G230" s="53"/>
      <c r="H230" s="58"/>
      <c r="I230" s="51"/>
      <c r="J230" s="51"/>
      <c r="K230" s="55"/>
      <c r="L230" s="51"/>
    </row>
    <row r="231" spans="1:12" ht="15.75" hidden="1" thickBot="1">
      <c r="A231" s="49"/>
      <c r="B231" s="50"/>
      <c r="C231" s="51"/>
      <c r="D231" s="52"/>
      <c r="E231" s="57"/>
      <c r="F231" s="51"/>
      <c r="G231" s="53"/>
      <c r="H231" s="58"/>
      <c r="I231" s="51"/>
      <c r="J231" s="51"/>
      <c r="K231" s="55"/>
      <c r="L231" s="51"/>
    </row>
    <row r="232" spans="1:12" ht="15.75" hidden="1" thickBot="1">
      <c r="A232" s="49"/>
      <c r="B232" s="50"/>
      <c r="C232" s="51"/>
      <c r="D232" s="52"/>
      <c r="E232" s="57"/>
      <c r="F232" s="51"/>
      <c r="G232" s="53"/>
      <c r="H232" s="58"/>
      <c r="I232" s="51"/>
      <c r="J232" s="51"/>
      <c r="K232" s="55"/>
      <c r="L232" s="51"/>
    </row>
    <row r="233" spans="1:12" ht="15.75" hidden="1" thickBot="1">
      <c r="A233" s="49"/>
      <c r="B233" s="50"/>
      <c r="C233" s="51"/>
      <c r="D233" s="52"/>
      <c r="E233" s="57"/>
      <c r="F233" s="51"/>
      <c r="G233" s="53"/>
      <c r="H233" s="58"/>
      <c r="I233" s="51"/>
      <c r="J233" s="51"/>
      <c r="K233" s="55"/>
      <c r="L233" s="51"/>
    </row>
    <row r="234" spans="1:12" ht="15.75" hidden="1" thickBot="1">
      <c r="A234" s="49"/>
      <c r="B234" s="50"/>
      <c r="C234" s="51"/>
      <c r="D234" s="52"/>
      <c r="E234" s="57"/>
      <c r="F234" s="51"/>
      <c r="G234" s="53"/>
      <c r="H234" s="58"/>
      <c r="I234" s="51"/>
      <c r="J234" s="51"/>
      <c r="K234" s="55"/>
      <c r="L234" s="51"/>
    </row>
    <row r="235" spans="1:12" ht="15.75" hidden="1" thickBot="1">
      <c r="A235" s="49"/>
      <c r="B235" s="50"/>
      <c r="C235" s="51"/>
      <c r="D235" s="52"/>
      <c r="E235" s="57"/>
      <c r="F235" s="51"/>
      <c r="G235" s="53"/>
      <c r="H235" s="58"/>
      <c r="I235" s="51"/>
      <c r="J235" s="51"/>
      <c r="K235" s="55"/>
      <c r="L235" s="51"/>
    </row>
    <row r="236" spans="1:12" ht="15.75" hidden="1" thickBot="1">
      <c r="A236" s="49"/>
      <c r="B236" s="50"/>
      <c r="C236" s="51"/>
      <c r="D236" s="52"/>
      <c r="E236" s="57"/>
      <c r="F236" s="51"/>
      <c r="G236" s="53"/>
      <c r="H236" s="58"/>
      <c r="I236" s="51"/>
      <c r="J236" s="51"/>
      <c r="K236" s="55"/>
      <c r="L236" s="51"/>
    </row>
    <row r="237" spans="1:12" ht="15.75" hidden="1" thickBot="1">
      <c r="A237" s="49"/>
      <c r="B237" s="50"/>
      <c r="C237" s="51"/>
      <c r="D237" s="52"/>
      <c r="E237" s="57"/>
      <c r="F237" s="51"/>
      <c r="G237" s="53"/>
      <c r="H237" s="58"/>
      <c r="I237" s="51"/>
      <c r="J237" s="51"/>
      <c r="K237" s="55"/>
      <c r="L237" s="51"/>
    </row>
    <row r="238" spans="1:12" ht="15.75" hidden="1" thickBot="1">
      <c r="A238" s="49"/>
      <c r="B238" s="50"/>
      <c r="C238" s="51"/>
      <c r="D238" s="52"/>
      <c r="E238" s="57"/>
      <c r="F238" s="51"/>
      <c r="G238" s="53"/>
      <c r="H238" s="58"/>
      <c r="I238" s="51"/>
      <c r="J238" s="51"/>
      <c r="K238" s="55"/>
      <c r="L238" s="51"/>
    </row>
    <row r="239" spans="1:12" ht="15.75" hidden="1" thickBot="1">
      <c r="A239" s="49"/>
      <c r="B239" s="50"/>
      <c r="C239" s="51"/>
      <c r="D239" s="52"/>
      <c r="E239" s="57"/>
      <c r="F239" s="51"/>
      <c r="G239" s="53"/>
      <c r="H239" s="58"/>
      <c r="I239" s="51"/>
      <c r="J239" s="51"/>
      <c r="K239" s="55"/>
      <c r="L239" s="51"/>
    </row>
    <row r="240" spans="1:12" ht="15.75" hidden="1" thickBot="1">
      <c r="A240" s="49"/>
      <c r="B240" s="50"/>
      <c r="C240" s="51"/>
      <c r="D240" s="52"/>
      <c r="E240" s="57"/>
      <c r="F240" s="51"/>
      <c r="G240" s="53"/>
      <c r="H240" s="58"/>
      <c r="I240" s="51"/>
      <c r="J240" s="51"/>
      <c r="K240" s="55"/>
      <c r="L240" s="51"/>
    </row>
    <row r="241" spans="1:12" ht="15.75" hidden="1" thickBot="1">
      <c r="A241" s="49"/>
      <c r="B241" s="50"/>
      <c r="C241" s="51"/>
      <c r="D241" s="52"/>
      <c r="E241" s="57"/>
      <c r="F241" s="51"/>
      <c r="G241" s="53"/>
      <c r="H241" s="58"/>
      <c r="I241" s="51"/>
      <c r="J241" s="51"/>
      <c r="K241" s="55"/>
      <c r="L241" s="51"/>
    </row>
    <row r="242" spans="1:12" ht="15.75" hidden="1" thickBot="1">
      <c r="A242" s="49"/>
      <c r="B242" s="50"/>
      <c r="C242" s="51"/>
      <c r="D242" s="52"/>
      <c r="E242" s="57"/>
      <c r="F242" s="51"/>
      <c r="G242" s="53"/>
      <c r="H242" s="58"/>
      <c r="I242" s="51"/>
      <c r="J242" s="51"/>
      <c r="K242" s="55"/>
      <c r="L242" s="51"/>
    </row>
    <row r="243" spans="1:12" ht="15.75" hidden="1" thickBot="1">
      <c r="A243" s="49"/>
      <c r="B243" s="50"/>
      <c r="C243" s="51"/>
      <c r="D243" s="52"/>
      <c r="E243" s="57"/>
      <c r="F243" s="51"/>
      <c r="G243" s="53"/>
      <c r="H243" s="58"/>
      <c r="I243" s="51"/>
      <c r="J243" s="51"/>
      <c r="K243" s="55"/>
      <c r="L243" s="51"/>
    </row>
    <row r="244" spans="1:12" ht="15.75" hidden="1" thickBot="1">
      <c r="A244" s="49"/>
      <c r="B244" s="50"/>
      <c r="C244" s="51"/>
      <c r="D244" s="52"/>
      <c r="E244" s="57"/>
      <c r="F244" s="51"/>
      <c r="G244" s="53"/>
      <c r="H244" s="58"/>
      <c r="I244" s="51"/>
      <c r="J244" s="51"/>
      <c r="K244" s="55"/>
      <c r="L244" s="51"/>
    </row>
    <row r="245" spans="1:12" ht="15.75" hidden="1" thickBot="1">
      <c r="A245" s="49"/>
      <c r="B245" s="50"/>
      <c r="C245" s="51"/>
      <c r="D245" s="52"/>
      <c r="E245" s="57"/>
      <c r="F245" s="51"/>
      <c r="G245" s="53"/>
      <c r="H245" s="58"/>
      <c r="I245" s="51"/>
      <c r="J245" s="51"/>
      <c r="K245" s="55"/>
      <c r="L245" s="51"/>
    </row>
    <row r="246" spans="1:12" ht="15.75" hidden="1" thickBot="1">
      <c r="A246" s="49"/>
      <c r="B246" s="50"/>
      <c r="C246" s="51"/>
      <c r="D246" s="52"/>
      <c r="E246" s="57"/>
      <c r="F246" s="51"/>
      <c r="G246" s="53"/>
      <c r="H246" s="58"/>
      <c r="I246" s="51"/>
      <c r="J246" s="51"/>
      <c r="K246" s="55"/>
      <c r="L246" s="51"/>
    </row>
    <row r="247" spans="1:12" ht="15.75" hidden="1" thickBot="1">
      <c r="A247" s="49"/>
      <c r="B247" s="50"/>
      <c r="C247" s="51"/>
      <c r="D247" s="52"/>
      <c r="E247" s="57"/>
      <c r="F247" s="51"/>
      <c r="G247" s="53"/>
      <c r="H247" s="58"/>
      <c r="I247" s="51"/>
      <c r="J247" s="51"/>
      <c r="K247" s="55"/>
      <c r="L247" s="51"/>
    </row>
    <row r="248" spans="1:12" ht="15.75" hidden="1" thickBot="1">
      <c r="A248" s="49"/>
      <c r="B248" s="50"/>
      <c r="C248" s="51"/>
      <c r="D248" s="52"/>
      <c r="E248" s="57"/>
      <c r="F248" s="51"/>
      <c r="G248" s="53"/>
      <c r="H248" s="58"/>
      <c r="I248" s="51"/>
      <c r="J248" s="51"/>
      <c r="K248" s="55"/>
      <c r="L248" s="51"/>
    </row>
    <row r="249" spans="1:12" ht="15.75" hidden="1" thickBot="1">
      <c r="A249" s="49"/>
      <c r="B249" s="50"/>
      <c r="C249" s="51"/>
      <c r="D249" s="52"/>
      <c r="E249" s="57"/>
      <c r="F249" s="51"/>
      <c r="G249" s="53"/>
      <c r="H249" s="58"/>
      <c r="I249" s="51"/>
      <c r="J249" s="51"/>
      <c r="K249" s="55"/>
      <c r="L249" s="51"/>
    </row>
    <row r="250" spans="1:12" ht="15.75" hidden="1" thickBot="1">
      <c r="A250" s="49"/>
      <c r="B250" s="50"/>
      <c r="C250" s="51"/>
      <c r="D250" s="52"/>
      <c r="E250" s="57"/>
      <c r="F250" s="51"/>
      <c r="G250" s="53"/>
      <c r="H250" s="58"/>
      <c r="I250" s="51"/>
      <c r="J250" s="51"/>
      <c r="K250" s="55"/>
      <c r="L250" s="51"/>
    </row>
    <row r="251" spans="1:12" ht="15.75" hidden="1" thickBot="1">
      <c r="A251" s="49"/>
      <c r="B251" s="50"/>
      <c r="C251" s="51"/>
      <c r="D251" s="52"/>
      <c r="E251" s="57"/>
      <c r="F251" s="51"/>
      <c r="G251" s="53"/>
      <c r="H251" s="58"/>
      <c r="I251" s="51"/>
      <c r="J251" s="51"/>
      <c r="K251" s="55"/>
      <c r="L251" s="51"/>
    </row>
    <row r="252" spans="1:12" ht="15.75" hidden="1" thickBot="1">
      <c r="A252" s="49"/>
      <c r="B252" s="50"/>
      <c r="C252" s="51"/>
      <c r="D252" s="52"/>
      <c r="E252" s="57"/>
      <c r="F252" s="51"/>
      <c r="G252" s="53"/>
      <c r="H252" s="58"/>
      <c r="I252" s="51"/>
      <c r="J252" s="51"/>
      <c r="K252" s="55"/>
      <c r="L252" s="51"/>
    </row>
    <row r="253" spans="1:12" ht="15.75" hidden="1" thickBot="1">
      <c r="A253" s="49"/>
      <c r="B253" s="50"/>
      <c r="C253" s="51"/>
      <c r="D253" s="52"/>
      <c r="E253" s="57"/>
      <c r="F253" s="51"/>
      <c r="G253" s="53"/>
      <c r="H253" s="58"/>
      <c r="I253" s="51"/>
      <c r="J253" s="51"/>
      <c r="K253" s="55"/>
      <c r="L253" s="51"/>
    </row>
    <row r="254" spans="1:12" ht="15.75" hidden="1" thickBot="1">
      <c r="A254" s="49"/>
      <c r="B254" s="50"/>
      <c r="C254" s="51"/>
      <c r="D254" s="52"/>
      <c r="E254" s="57"/>
      <c r="F254" s="51"/>
      <c r="G254" s="53"/>
      <c r="H254" s="58"/>
      <c r="I254" s="51"/>
      <c r="J254" s="51"/>
      <c r="K254" s="55"/>
      <c r="L254" s="51"/>
    </row>
    <row r="255" spans="1:12" ht="15.75" hidden="1" thickBot="1">
      <c r="A255" s="49"/>
      <c r="B255" s="50"/>
      <c r="C255" s="51"/>
      <c r="D255" s="52"/>
      <c r="E255" s="57"/>
      <c r="F255" s="51"/>
      <c r="G255" s="53"/>
      <c r="H255" s="58"/>
      <c r="I255" s="51"/>
      <c r="J255" s="51"/>
      <c r="K255" s="55"/>
      <c r="L255" s="51"/>
    </row>
    <row r="256" spans="1:12" ht="15.75" hidden="1" thickBot="1">
      <c r="A256" s="49"/>
      <c r="B256" s="50"/>
      <c r="C256" s="51"/>
      <c r="D256" s="52"/>
      <c r="E256" s="57"/>
      <c r="F256" s="51"/>
      <c r="G256" s="53"/>
      <c r="H256" s="58"/>
      <c r="I256" s="51"/>
      <c r="J256" s="51"/>
      <c r="K256" s="55"/>
      <c r="L256" s="51"/>
    </row>
    <row r="257" spans="1:12" ht="15.75" hidden="1" thickBot="1">
      <c r="A257" s="49"/>
      <c r="B257" s="50"/>
      <c r="C257" s="51"/>
      <c r="D257" s="52"/>
      <c r="E257" s="57"/>
      <c r="F257" s="51"/>
      <c r="G257" s="53"/>
      <c r="H257" s="58"/>
      <c r="I257" s="51"/>
      <c r="J257" s="51"/>
      <c r="K257" s="55"/>
      <c r="L257" s="51"/>
    </row>
    <row r="258" spans="1:12" ht="15.75" hidden="1" thickBot="1">
      <c r="A258" s="49"/>
      <c r="B258" s="50"/>
      <c r="C258" s="51"/>
      <c r="D258" s="52"/>
      <c r="E258" s="57"/>
      <c r="F258" s="51"/>
      <c r="G258" s="53"/>
      <c r="H258" s="58"/>
      <c r="I258" s="51"/>
      <c r="J258" s="51"/>
      <c r="K258" s="55"/>
      <c r="L258" s="51"/>
    </row>
    <row r="259" spans="1:12" ht="15.75" hidden="1" thickBot="1">
      <c r="A259" s="49"/>
      <c r="B259" s="50"/>
      <c r="C259" s="51"/>
      <c r="D259" s="52"/>
      <c r="E259" s="57"/>
      <c r="F259" s="51"/>
      <c r="G259" s="53"/>
      <c r="H259" s="58"/>
      <c r="I259" s="51"/>
      <c r="J259" s="51"/>
      <c r="K259" s="55"/>
      <c r="L259" s="51"/>
    </row>
    <row r="260" spans="1:12" ht="15.75" hidden="1" thickBot="1">
      <c r="A260" s="49"/>
      <c r="B260" s="50"/>
      <c r="C260" s="51"/>
      <c r="D260" s="55"/>
      <c r="E260" s="57"/>
      <c r="F260" s="51"/>
      <c r="G260" s="53"/>
      <c r="H260" s="58"/>
      <c r="I260" s="51"/>
      <c r="J260" s="51"/>
      <c r="K260" s="55"/>
      <c r="L260" s="51"/>
    </row>
    <row r="261" spans="1:12" ht="15.75" hidden="1" thickBot="1">
      <c r="A261" s="49"/>
      <c r="B261" s="50"/>
      <c r="C261" s="51"/>
      <c r="D261" s="52"/>
      <c r="E261" s="57"/>
      <c r="F261" s="51"/>
      <c r="G261" s="53"/>
      <c r="H261" s="58"/>
      <c r="I261" s="51"/>
      <c r="J261" s="51"/>
      <c r="K261" s="55"/>
      <c r="L261" s="51"/>
    </row>
    <row r="262" spans="1:12" ht="15.75" hidden="1" thickBot="1">
      <c r="A262" s="49"/>
      <c r="B262" s="50"/>
      <c r="C262" s="51"/>
      <c r="D262" s="52"/>
      <c r="E262" s="57"/>
      <c r="F262" s="51"/>
      <c r="G262" s="53"/>
      <c r="H262" s="58"/>
      <c r="I262" s="51"/>
      <c r="J262" s="51"/>
      <c r="K262" s="55"/>
      <c r="L262" s="51"/>
    </row>
    <row r="263" spans="1:12" ht="15.75" hidden="1" thickBot="1">
      <c r="A263" s="49"/>
      <c r="B263" s="50"/>
      <c r="C263" s="51"/>
      <c r="D263" s="52"/>
      <c r="E263" s="57"/>
      <c r="F263" s="51"/>
      <c r="G263" s="53"/>
      <c r="H263" s="58"/>
      <c r="I263" s="51"/>
      <c r="J263" s="51"/>
      <c r="K263" s="55"/>
      <c r="L263" s="51"/>
    </row>
    <row r="264" spans="1:12" ht="15.75" hidden="1" thickBot="1">
      <c r="A264" s="49"/>
      <c r="B264" s="50"/>
      <c r="C264" s="51"/>
      <c r="D264" s="52"/>
      <c r="E264" s="57"/>
      <c r="F264" s="51"/>
      <c r="G264" s="53"/>
      <c r="H264" s="58"/>
      <c r="I264" s="51"/>
      <c r="J264" s="51"/>
      <c r="K264" s="55"/>
      <c r="L264" s="51"/>
    </row>
    <row r="265" spans="1:12" ht="15.75" hidden="1" thickBot="1">
      <c r="A265" s="49"/>
      <c r="B265" s="50"/>
      <c r="C265" s="51"/>
      <c r="D265" s="52"/>
      <c r="E265" s="57"/>
      <c r="F265" s="51"/>
      <c r="G265" s="53"/>
      <c r="H265" s="58"/>
      <c r="I265" s="51"/>
      <c r="J265" s="51"/>
      <c r="K265" s="55"/>
      <c r="L265" s="51"/>
    </row>
    <row r="266" spans="1:12" ht="15.75" hidden="1" thickBot="1">
      <c r="A266" s="49"/>
      <c r="B266" s="50"/>
      <c r="C266" s="51"/>
      <c r="D266" s="52"/>
      <c r="E266" s="57"/>
      <c r="F266" s="51"/>
      <c r="G266" s="53"/>
      <c r="H266" s="58"/>
      <c r="I266" s="51"/>
      <c r="J266" s="51"/>
      <c r="K266" s="55"/>
      <c r="L266" s="51"/>
    </row>
    <row r="267" spans="1:12" ht="15.75" hidden="1" thickBot="1">
      <c r="A267" s="49"/>
      <c r="B267" s="50"/>
      <c r="C267" s="51"/>
      <c r="D267" s="52"/>
      <c r="E267" s="57"/>
      <c r="F267" s="51"/>
      <c r="G267" s="53"/>
      <c r="H267" s="58"/>
      <c r="I267" s="51"/>
      <c r="J267" s="51"/>
      <c r="K267" s="55"/>
      <c r="L267" s="51"/>
    </row>
    <row r="268" spans="1:12" ht="15.75" hidden="1" thickBot="1">
      <c r="A268" s="49"/>
      <c r="B268" s="50"/>
      <c r="C268" s="51"/>
      <c r="D268" s="52"/>
      <c r="E268" s="57"/>
      <c r="F268" s="51"/>
      <c r="G268" s="53"/>
      <c r="H268" s="58"/>
      <c r="I268" s="51"/>
      <c r="J268" s="51"/>
      <c r="K268" s="55"/>
      <c r="L268" s="51"/>
    </row>
    <row r="269" spans="1:12" ht="15.75" hidden="1" thickBot="1">
      <c r="A269" s="49"/>
      <c r="B269" s="50"/>
      <c r="C269" s="51"/>
      <c r="D269" s="52"/>
      <c r="E269" s="57"/>
      <c r="F269" s="51"/>
      <c r="G269" s="53"/>
      <c r="H269" s="58"/>
      <c r="I269" s="51"/>
      <c r="J269" s="51"/>
      <c r="K269" s="55"/>
      <c r="L269" s="51"/>
    </row>
    <row r="270" spans="1:12" ht="15.75" hidden="1" thickBot="1">
      <c r="A270" s="49"/>
      <c r="B270" s="50"/>
      <c r="C270" s="51"/>
      <c r="D270" s="52"/>
      <c r="E270" s="57"/>
      <c r="F270" s="51"/>
      <c r="G270" s="53"/>
      <c r="H270" s="58"/>
      <c r="I270" s="51"/>
      <c r="J270" s="51"/>
      <c r="K270" s="55"/>
      <c r="L270" s="51"/>
    </row>
    <row r="271" spans="1:12" ht="15.75" hidden="1" thickBot="1">
      <c r="A271" s="49"/>
      <c r="B271" s="50"/>
      <c r="C271" s="51"/>
      <c r="D271" s="52"/>
      <c r="E271" s="57"/>
      <c r="F271" s="51"/>
      <c r="G271" s="53"/>
      <c r="H271" s="58"/>
      <c r="I271" s="51"/>
      <c r="J271" s="51"/>
      <c r="K271" s="55"/>
      <c r="L271" s="51"/>
    </row>
    <row r="272" spans="1:12" ht="15.75" hidden="1" thickBot="1">
      <c r="A272" s="49"/>
      <c r="B272" s="50"/>
      <c r="C272" s="51"/>
      <c r="D272" s="52"/>
      <c r="E272" s="57"/>
      <c r="F272" s="51"/>
      <c r="G272" s="53"/>
      <c r="H272" s="58"/>
      <c r="I272" s="51"/>
      <c r="J272" s="51"/>
      <c r="K272" s="55"/>
      <c r="L272" s="51"/>
    </row>
    <row r="273" spans="1:12" ht="15.75" hidden="1" thickBot="1">
      <c r="A273" s="49"/>
      <c r="B273" s="50"/>
      <c r="C273" s="51"/>
      <c r="D273" s="52"/>
      <c r="E273" s="57"/>
      <c r="F273" s="51"/>
      <c r="G273" s="53"/>
      <c r="H273" s="58"/>
      <c r="I273" s="51"/>
      <c r="J273" s="51"/>
      <c r="K273" s="55"/>
      <c r="L273" s="51"/>
    </row>
    <row r="274" spans="1:12" ht="15.75" hidden="1" thickBot="1">
      <c r="A274" s="49"/>
      <c r="B274" s="50"/>
      <c r="C274" s="51"/>
      <c r="D274" s="52"/>
      <c r="E274" s="57"/>
      <c r="F274" s="51"/>
      <c r="G274" s="53"/>
      <c r="H274" s="58"/>
      <c r="I274" s="51"/>
      <c r="J274" s="51"/>
      <c r="K274" s="55"/>
      <c r="L274" s="51"/>
    </row>
    <row r="275" spans="1:12" ht="15.75" hidden="1" thickBot="1">
      <c r="A275" s="49"/>
      <c r="B275" s="50"/>
      <c r="C275" s="51"/>
      <c r="D275" s="52"/>
      <c r="E275" s="57"/>
      <c r="F275" s="51"/>
      <c r="G275" s="53"/>
      <c r="H275" s="58"/>
      <c r="I275" s="51"/>
      <c r="J275" s="51"/>
      <c r="K275" s="55"/>
      <c r="L275" s="51"/>
    </row>
    <row r="276" spans="1:12" ht="15.75" hidden="1" thickBot="1">
      <c r="A276" s="49"/>
      <c r="B276" s="50"/>
      <c r="C276" s="51"/>
      <c r="D276" s="52"/>
      <c r="E276" s="57"/>
      <c r="F276" s="51"/>
      <c r="G276" s="53"/>
      <c r="H276" s="58"/>
      <c r="I276" s="51"/>
      <c r="J276" s="51"/>
      <c r="K276" s="55"/>
      <c r="L276" s="51"/>
    </row>
    <row r="277" spans="1:12" ht="15.75" hidden="1" thickBot="1">
      <c r="A277" s="49"/>
      <c r="B277" s="50"/>
      <c r="C277" s="51"/>
      <c r="D277" s="55"/>
      <c r="E277" s="57"/>
      <c r="F277" s="51"/>
      <c r="G277" s="53"/>
      <c r="H277" s="58"/>
      <c r="I277" s="51"/>
      <c r="J277" s="51"/>
      <c r="K277" s="55"/>
      <c r="L277" s="51"/>
    </row>
    <row r="278" spans="1:12" ht="15.75" hidden="1" thickBot="1">
      <c r="A278" s="49"/>
      <c r="B278" s="50"/>
      <c r="C278" s="51"/>
      <c r="D278" s="52"/>
      <c r="E278" s="57"/>
      <c r="F278" s="51"/>
      <c r="G278" s="53"/>
      <c r="H278" s="58"/>
      <c r="I278" s="51"/>
      <c r="J278" s="51"/>
      <c r="K278" s="55"/>
      <c r="L278" s="51"/>
    </row>
    <row r="279" spans="1:12" ht="15.75" hidden="1" thickBot="1">
      <c r="A279" s="49"/>
      <c r="B279" s="50"/>
      <c r="C279" s="51"/>
      <c r="D279" s="52"/>
      <c r="E279" s="57"/>
      <c r="F279" s="51"/>
      <c r="G279" s="53"/>
      <c r="H279" s="58"/>
      <c r="I279" s="51"/>
      <c r="J279" s="51"/>
      <c r="K279" s="55"/>
      <c r="L279" s="51"/>
    </row>
    <row r="280" spans="1:12" ht="15.75" hidden="1" thickBot="1">
      <c r="A280" s="49"/>
      <c r="B280" s="50"/>
      <c r="C280" s="51"/>
      <c r="D280" s="52"/>
      <c r="E280" s="57"/>
      <c r="F280" s="51"/>
      <c r="G280" s="53"/>
      <c r="H280" s="58"/>
      <c r="I280" s="51"/>
      <c r="J280" s="51"/>
      <c r="K280" s="55"/>
      <c r="L280" s="51"/>
    </row>
    <row r="281" spans="1:12" ht="15.75" hidden="1" thickBot="1">
      <c r="A281" s="49"/>
      <c r="B281" s="50"/>
      <c r="C281" s="51"/>
      <c r="D281" s="52"/>
      <c r="E281" s="57"/>
      <c r="F281" s="51"/>
      <c r="G281" s="53"/>
      <c r="H281" s="58"/>
      <c r="I281" s="51"/>
      <c r="J281" s="51"/>
      <c r="K281" s="55"/>
      <c r="L281" s="51"/>
    </row>
    <row r="282" spans="1:12" ht="15.75" hidden="1" thickBot="1">
      <c r="A282" s="49"/>
      <c r="B282" s="50"/>
      <c r="C282" s="51"/>
      <c r="D282" s="52"/>
      <c r="E282" s="57"/>
      <c r="F282" s="51"/>
      <c r="G282" s="53"/>
      <c r="H282" s="58"/>
      <c r="I282" s="51"/>
      <c r="J282" s="51"/>
      <c r="K282" s="55"/>
      <c r="L282" s="51"/>
    </row>
    <row r="283" spans="1:12" ht="15.75" hidden="1" thickBot="1">
      <c r="A283" s="49"/>
      <c r="B283" s="50"/>
      <c r="C283" s="51"/>
      <c r="D283" s="52"/>
      <c r="E283" s="57"/>
      <c r="F283" s="51"/>
      <c r="G283" s="53"/>
      <c r="H283" s="58"/>
      <c r="I283" s="51"/>
      <c r="J283" s="51"/>
      <c r="K283" s="55"/>
      <c r="L283" s="51"/>
    </row>
    <row r="284" spans="1:12" ht="15.75" hidden="1" thickBot="1">
      <c r="A284" s="49"/>
      <c r="B284" s="50"/>
      <c r="C284" s="51"/>
      <c r="D284" s="52"/>
      <c r="E284" s="57"/>
      <c r="F284" s="51"/>
      <c r="G284" s="53"/>
      <c r="H284" s="58"/>
      <c r="I284" s="51"/>
      <c r="J284" s="51"/>
      <c r="K284" s="55"/>
      <c r="L284" s="51"/>
    </row>
    <row r="285" spans="1:12" ht="15.75" hidden="1" thickBot="1">
      <c r="A285" s="49"/>
      <c r="B285" s="50"/>
      <c r="C285" s="51"/>
      <c r="D285" s="52"/>
      <c r="E285" s="57"/>
      <c r="F285" s="51"/>
      <c r="G285" s="53"/>
      <c r="H285" s="58"/>
      <c r="I285" s="51"/>
      <c r="J285" s="51"/>
      <c r="K285" s="55"/>
      <c r="L285" s="51"/>
    </row>
    <row r="286" spans="1:12" ht="15.75" hidden="1" thickBot="1">
      <c r="A286" s="49"/>
      <c r="B286" s="50"/>
      <c r="C286" s="51"/>
      <c r="D286" s="52"/>
      <c r="E286" s="57"/>
      <c r="F286" s="51"/>
      <c r="G286" s="53"/>
      <c r="H286" s="58"/>
      <c r="I286" s="51"/>
      <c r="J286" s="51"/>
      <c r="K286" s="55"/>
      <c r="L286" s="51"/>
    </row>
    <row r="287" spans="1:12" ht="15.75" hidden="1" thickBot="1">
      <c r="A287" s="49"/>
      <c r="B287" s="50"/>
      <c r="C287" s="51"/>
      <c r="D287" s="52"/>
      <c r="E287" s="57"/>
      <c r="F287" s="51"/>
      <c r="G287" s="53"/>
      <c r="H287" s="58"/>
      <c r="I287" s="51"/>
      <c r="J287" s="51"/>
      <c r="K287" s="55"/>
      <c r="L287" s="51"/>
    </row>
    <row r="288" spans="1:12" ht="15.75" hidden="1" thickBot="1">
      <c r="A288" s="49"/>
      <c r="B288" s="50"/>
      <c r="C288" s="51"/>
      <c r="D288" s="52"/>
      <c r="E288" s="57"/>
      <c r="F288" s="51"/>
      <c r="G288" s="53"/>
      <c r="H288" s="58"/>
      <c r="I288" s="51"/>
      <c r="J288" s="51"/>
      <c r="K288" s="55"/>
      <c r="L288" s="51"/>
    </row>
    <row r="289" spans="1:12" ht="15.75" hidden="1" thickBot="1">
      <c r="A289" s="49"/>
      <c r="B289" s="50"/>
      <c r="C289" s="51"/>
      <c r="D289" s="52"/>
      <c r="E289" s="57"/>
      <c r="F289" s="51"/>
      <c r="G289" s="53"/>
      <c r="H289" s="58"/>
      <c r="I289" s="51"/>
      <c r="J289" s="51"/>
      <c r="K289" s="55"/>
      <c r="L289" s="51"/>
    </row>
    <row r="290" spans="1:12" ht="15.75" hidden="1" thickBot="1">
      <c r="A290" s="49"/>
      <c r="B290" s="50"/>
      <c r="C290" s="51"/>
      <c r="D290" s="52"/>
      <c r="E290" s="57"/>
      <c r="F290" s="51"/>
      <c r="G290" s="53"/>
      <c r="H290" s="58"/>
      <c r="I290" s="51"/>
      <c r="J290" s="51"/>
      <c r="K290" s="55"/>
      <c r="L290" s="51"/>
    </row>
    <row r="291" spans="1:12" ht="15.75" hidden="1" thickBot="1">
      <c r="A291" s="49"/>
      <c r="B291" s="50"/>
      <c r="C291" s="51"/>
      <c r="D291" s="52"/>
      <c r="E291" s="57"/>
      <c r="F291" s="51"/>
      <c r="G291" s="53"/>
      <c r="H291" s="58"/>
      <c r="I291" s="51"/>
      <c r="J291" s="51"/>
      <c r="K291" s="55"/>
      <c r="L291" s="51"/>
    </row>
    <row r="292" spans="1:12" ht="15.75" hidden="1" thickBot="1">
      <c r="A292" s="49"/>
      <c r="B292" s="50"/>
      <c r="C292" s="51"/>
      <c r="D292" s="52"/>
      <c r="E292" s="57"/>
      <c r="F292" s="51"/>
      <c r="G292" s="53"/>
      <c r="H292" s="58"/>
      <c r="I292" s="51"/>
      <c r="J292" s="51"/>
      <c r="K292" s="55"/>
      <c r="L292" s="51"/>
    </row>
    <row r="293" spans="1:12" ht="15.75" hidden="1" thickBot="1">
      <c r="A293" s="49"/>
      <c r="B293" s="50"/>
      <c r="C293" s="51"/>
      <c r="D293" s="52"/>
      <c r="E293" s="57"/>
      <c r="F293" s="51"/>
      <c r="G293" s="53"/>
      <c r="H293" s="58"/>
      <c r="I293" s="51"/>
      <c r="J293" s="51"/>
      <c r="K293" s="55"/>
      <c r="L293" s="51"/>
    </row>
    <row r="294" spans="1:12" ht="15.75" hidden="1" thickBot="1">
      <c r="A294" s="49"/>
      <c r="B294" s="50"/>
      <c r="C294" s="51"/>
      <c r="D294" s="52"/>
      <c r="E294" s="57"/>
      <c r="F294" s="51"/>
      <c r="G294" s="53"/>
      <c r="H294" s="58"/>
      <c r="I294" s="51"/>
      <c r="J294" s="51"/>
      <c r="K294" s="55"/>
      <c r="L294" s="51"/>
    </row>
    <row r="295" spans="1:12" ht="15.75" hidden="1" thickBot="1">
      <c r="A295" s="49"/>
      <c r="B295" s="50"/>
      <c r="C295" s="51"/>
      <c r="D295" s="52"/>
      <c r="E295" s="57"/>
      <c r="F295" s="51"/>
      <c r="G295" s="53"/>
      <c r="H295" s="58"/>
      <c r="I295" s="51"/>
      <c r="J295" s="51"/>
      <c r="K295" s="55"/>
      <c r="L295" s="51"/>
    </row>
    <row r="296" spans="1:12" ht="15.75" hidden="1" thickBot="1">
      <c r="A296" s="49"/>
      <c r="B296" s="50"/>
      <c r="C296" s="51"/>
      <c r="D296" s="52"/>
      <c r="E296" s="57"/>
      <c r="F296" s="51"/>
      <c r="G296" s="53"/>
      <c r="H296" s="58"/>
      <c r="I296" s="51"/>
      <c r="J296" s="51"/>
      <c r="K296" s="55"/>
      <c r="L296" s="51"/>
    </row>
    <row r="297" spans="1:12" ht="15.75" hidden="1" thickBot="1">
      <c r="A297" s="49"/>
      <c r="B297" s="50"/>
      <c r="C297" s="51"/>
      <c r="D297" s="52"/>
      <c r="E297" s="57"/>
      <c r="F297" s="51"/>
      <c r="G297" s="53"/>
      <c r="H297" s="58"/>
      <c r="I297" s="51"/>
      <c r="J297" s="51"/>
      <c r="K297" s="55"/>
      <c r="L297" s="51"/>
    </row>
    <row r="298" spans="1:12" ht="15.75" hidden="1" thickBot="1">
      <c r="A298" s="49"/>
      <c r="B298" s="50"/>
      <c r="C298" s="51"/>
      <c r="D298" s="52"/>
      <c r="E298" s="57"/>
      <c r="F298" s="51"/>
      <c r="G298" s="53"/>
      <c r="H298" s="58"/>
      <c r="I298" s="51"/>
      <c r="J298" s="51"/>
      <c r="K298" s="55"/>
      <c r="L298" s="51"/>
    </row>
    <row r="299" spans="1:12" ht="15.75" hidden="1" thickBot="1">
      <c r="A299" s="49"/>
      <c r="B299" s="50"/>
      <c r="C299" s="51"/>
      <c r="D299" s="52"/>
      <c r="E299" s="57"/>
      <c r="F299" s="51"/>
      <c r="G299" s="53"/>
      <c r="H299" s="58"/>
      <c r="I299" s="51"/>
      <c r="J299" s="51"/>
      <c r="K299" s="55"/>
      <c r="L299" s="51"/>
    </row>
    <row r="300" spans="1:12" ht="15.75" hidden="1" thickBot="1">
      <c r="A300" s="49"/>
      <c r="B300" s="50"/>
      <c r="C300" s="51"/>
      <c r="D300" s="52"/>
      <c r="E300" s="57"/>
      <c r="F300" s="51"/>
      <c r="G300" s="53"/>
      <c r="H300" s="58"/>
      <c r="I300" s="51"/>
      <c r="J300" s="51"/>
      <c r="K300" s="55"/>
      <c r="L300" s="51"/>
    </row>
    <row r="301" spans="1:12" ht="15.75" hidden="1" thickBot="1">
      <c r="A301" s="49"/>
      <c r="B301" s="50"/>
      <c r="C301" s="51"/>
      <c r="D301" s="52"/>
      <c r="E301" s="57"/>
      <c r="F301" s="51"/>
      <c r="G301" s="53"/>
      <c r="H301" s="58"/>
      <c r="I301" s="51"/>
      <c r="J301" s="51"/>
      <c r="K301" s="55"/>
      <c r="L301" s="51"/>
    </row>
    <row r="302" spans="1:12" ht="15.75" hidden="1" thickBot="1">
      <c r="A302" s="49"/>
      <c r="B302" s="50"/>
      <c r="C302" s="51"/>
      <c r="D302" s="52"/>
      <c r="E302" s="57"/>
      <c r="F302" s="51"/>
      <c r="G302" s="53"/>
      <c r="H302" s="58"/>
      <c r="I302" s="51"/>
      <c r="J302" s="51"/>
      <c r="K302" s="55"/>
      <c r="L302" s="51"/>
    </row>
    <row r="303" spans="1:12" ht="15.75" hidden="1" thickBot="1">
      <c r="A303" s="49"/>
      <c r="B303" s="50"/>
      <c r="C303" s="51"/>
      <c r="D303" s="52"/>
      <c r="E303" s="57"/>
      <c r="F303" s="51"/>
      <c r="G303" s="53"/>
      <c r="H303" s="58"/>
      <c r="I303" s="51"/>
      <c r="J303" s="51"/>
      <c r="K303" s="55"/>
      <c r="L303" s="51"/>
    </row>
    <row r="304" spans="1:12" ht="15.75" hidden="1" thickBot="1">
      <c r="A304" s="49"/>
      <c r="B304" s="50"/>
      <c r="C304" s="51"/>
      <c r="D304" s="52"/>
      <c r="E304" s="57"/>
      <c r="F304" s="51"/>
      <c r="G304" s="53"/>
      <c r="H304" s="58"/>
      <c r="I304" s="51"/>
      <c r="J304" s="51"/>
      <c r="K304" s="55"/>
      <c r="L304" s="51"/>
    </row>
    <row r="305" spans="1:12" ht="15.75" hidden="1" thickBot="1">
      <c r="A305" s="49"/>
      <c r="B305" s="50"/>
      <c r="C305" s="51"/>
      <c r="D305" s="52"/>
      <c r="E305" s="57"/>
      <c r="F305" s="51"/>
      <c r="G305" s="53"/>
      <c r="H305" s="58"/>
      <c r="I305" s="51"/>
      <c r="J305" s="51"/>
      <c r="K305" s="55"/>
      <c r="L305" s="51"/>
    </row>
    <row r="306" spans="1:12" ht="15.75" hidden="1" thickBot="1">
      <c r="A306" s="49"/>
      <c r="B306" s="50"/>
      <c r="C306" s="51"/>
      <c r="D306" s="52"/>
      <c r="E306" s="57"/>
      <c r="F306" s="51"/>
      <c r="G306" s="53"/>
      <c r="H306" s="58"/>
      <c r="I306" s="51"/>
      <c r="J306" s="51"/>
      <c r="K306" s="55"/>
      <c r="L306" s="51"/>
    </row>
    <row r="307" spans="1:12" ht="15.75" hidden="1" thickBot="1">
      <c r="A307" s="49"/>
      <c r="B307" s="50"/>
      <c r="C307" s="51"/>
      <c r="D307" s="52"/>
      <c r="E307" s="57"/>
      <c r="F307" s="51"/>
      <c r="G307" s="53"/>
      <c r="H307" s="58"/>
      <c r="I307" s="51"/>
      <c r="J307" s="51"/>
      <c r="K307" s="55"/>
      <c r="L307" s="51"/>
    </row>
    <row r="308" spans="1:12" ht="15.75" hidden="1" thickBot="1">
      <c r="A308" s="49"/>
      <c r="B308" s="50"/>
      <c r="C308" s="51"/>
      <c r="D308" s="52"/>
      <c r="E308" s="57"/>
      <c r="F308" s="51"/>
      <c r="G308" s="53"/>
      <c r="H308" s="58"/>
      <c r="I308" s="51"/>
      <c r="J308" s="51"/>
      <c r="K308" s="55"/>
      <c r="L308" s="51"/>
    </row>
    <row r="309" spans="1:12" ht="15.75" hidden="1" thickBot="1">
      <c r="A309" s="49"/>
      <c r="B309" s="50"/>
      <c r="C309" s="51"/>
      <c r="D309" s="52"/>
      <c r="E309" s="57"/>
      <c r="F309" s="51"/>
      <c r="G309" s="53"/>
      <c r="H309" s="58"/>
      <c r="I309" s="51"/>
      <c r="J309" s="51"/>
      <c r="K309" s="55"/>
      <c r="L309" s="51"/>
    </row>
    <row r="310" spans="1:12" ht="15.75" hidden="1" thickBot="1">
      <c r="A310" s="49"/>
      <c r="B310" s="50"/>
      <c r="C310" s="51"/>
      <c r="D310" s="52"/>
      <c r="E310" s="57"/>
      <c r="F310" s="51"/>
      <c r="G310" s="53"/>
      <c r="H310" s="58"/>
      <c r="I310" s="51"/>
      <c r="J310" s="51"/>
      <c r="K310" s="55"/>
      <c r="L310" s="51"/>
    </row>
    <row r="311" spans="1:12" ht="15.75" hidden="1" thickBot="1">
      <c r="A311" s="49"/>
      <c r="B311" s="50"/>
      <c r="C311" s="51"/>
      <c r="D311" s="52"/>
      <c r="E311" s="57"/>
      <c r="F311" s="51"/>
      <c r="G311" s="53"/>
      <c r="H311" s="58"/>
      <c r="I311" s="51"/>
      <c r="J311" s="51"/>
      <c r="K311" s="55"/>
      <c r="L311" s="51"/>
    </row>
    <row r="312" spans="1:12" ht="15.75" hidden="1" thickBot="1">
      <c r="A312" s="49"/>
      <c r="B312" s="50"/>
      <c r="C312" s="51"/>
      <c r="D312" s="52"/>
      <c r="E312" s="57"/>
      <c r="F312" s="51"/>
      <c r="G312" s="53"/>
      <c r="H312" s="58"/>
      <c r="I312" s="51"/>
      <c r="J312" s="51"/>
      <c r="K312" s="55"/>
      <c r="L312" s="51"/>
    </row>
    <row r="313" spans="1:12" ht="15.75" hidden="1" thickBot="1">
      <c r="A313" s="49"/>
      <c r="B313" s="50"/>
      <c r="C313" s="51"/>
      <c r="D313" s="52"/>
      <c r="E313" s="57"/>
      <c r="F313" s="51"/>
      <c r="G313" s="53"/>
      <c r="H313" s="58"/>
      <c r="I313" s="51"/>
      <c r="J313" s="51"/>
      <c r="K313" s="55"/>
      <c r="L313" s="51"/>
    </row>
    <row r="314" spans="1:12" ht="15.75" hidden="1" thickBot="1">
      <c r="A314" s="49"/>
      <c r="B314" s="50"/>
      <c r="C314" s="51"/>
      <c r="D314" s="52"/>
      <c r="E314" s="57"/>
      <c r="F314" s="51"/>
      <c r="G314" s="53"/>
      <c r="H314" s="58"/>
      <c r="I314" s="51"/>
      <c r="J314" s="51"/>
      <c r="K314" s="55"/>
      <c r="L314" s="51"/>
    </row>
    <row r="315" spans="1:12" ht="15.75" hidden="1" thickBot="1">
      <c r="A315" s="49"/>
      <c r="B315" s="50"/>
      <c r="C315" s="51"/>
      <c r="D315" s="52"/>
      <c r="E315" s="57"/>
      <c r="F315" s="51"/>
      <c r="G315" s="53"/>
      <c r="H315" s="58"/>
      <c r="I315" s="51"/>
      <c r="J315" s="51"/>
      <c r="K315" s="55"/>
      <c r="L315" s="51"/>
    </row>
    <row r="316" spans="1:12" ht="15.75" hidden="1" thickBot="1">
      <c r="A316" s="49"/>
      <c r="B316" s="50"/>
      <c r="C316" s="51"/>
      <c r="D316" s="52"/>
      <c r="E316" s="57"/>
      <c r="F316" s="51"/>
      <c r="G316" s="53"/>
      <c r="H316" s="58"/>
      <c r="I316" s="51"/>
      <c r="J316" s="51"/>
      <c r="K316" s="55"/>
      <c r="L316" s="51"/>
    </row>
    <row r="317" spans="1:12" ht="15.75" hidden="1" thickBot="1">
      <c r="A317" s="49"/>
      <c r="B317" s="50"/>
      <c r="C317" s="51"/>
      <c r="D317" s="52"/>
      <c r="E317" s="57"/>
      <c r="F317" s="51"/>
      <c r="G317" s="53"/>
      <c r="H317" s="58"/>
      <c r="I317" s="51"/>
      <c r="J317" s="51"/>
      <c r="K317" s="55"/>
      <c r="L317" s="51"/>
    </row>
    <row r="318" spans="1:12" ht="15.75" hidden="1" thickBot="1">
      <c r="A318" s="49"/>
      <c r="B318" s="50"/>
      <c r="C318" s="51"/>
      <c r="D318" s="52"/>
      <c r="E318" s="57"/>
      <c r="F318" s="51"/>
      <c r="G318" s="53"/>
      <c r="H318" s="58"/>
      <c r="I318" s="51"/>
      <c r="J318" s="51"/>
      <c r="K318" s="55"/>
      <c r="L318" s="51"/>
    </row>
    <row r="319" spans="1:12" ht="15.75" hidden="1" thickBot="1">
      <c r="A319" s="49"/>
      <c r="B319" s="50"/>
      <c r="C319" s="51"/>
      <c r="D319" s="52"/>
      <c r="E319" s="57"/>
      <c r="F319" s="51"/>
      <c r="G319" s="53"/>
      <c r="H319" s="58"/>
      <c r="I319" s="51"/>
      <c r="J319" s="51"/>
      <c r="K319" s="55"/>
      <c r="L319" s="51"/>
    </row>
    <row r="320" spans="1:12" ht="15.75" hidden="1" thickBot="1">
      <c r="A320" s="49"/>
      <c r="B320" s="50"/>
      <c r="C320" s="51"/>
      <c r="D320" s="52"/>
      <c r="E320" s="57"/>
      <c r="F320" s="51"/>
      <c r="G320" s="53"/>
      <c r="H320" s="58"/>
      <c r="I320" s="51"/>
      <c r="J320" s="51"/>
      <c r="K320" s="55"/>
      <c r="L320" s="51"/>
    </row>
    <row r="321" spans="1:12" ht="15.75" hidden="1" thickBot="1">
      <c r="A321" s="49"/>
      <c r="B321" s="50"/>
      <c r="C321" s="51"/>
      <c r="D321" s="52"/>
      <c r="E321" s="57"/>
      <c r="F321" s="51"/>
      <c r="G321" s="53"/>
      <c r="H321" s="58"/>
      <c r="I321" s="51"/>
      <c r="J321" s="51"/>
      <c r="K321" s="55"/>
      <c r="L321" s="51"/>
    </row>
    <row r="322" spans="1:12" ht="15.75" hidden="1" thickBot="1">
      <c r="A322" s="49"/>
      <c r="B322" s="50"/>
      <c r="C322" s="51"/>
      <c r="D322" s="52"/>
      <c r="E322" s="57"/>
      <c r="F322" s="51"/>
      <c r="G322" s="53"/>
      <c r="H322" s="58"/>
      <c r="I322" s="51"/>
      <c r="J322" s="51"/>
      <c r="K322" s="55"/>
      <c r="L322" s="51"/>
    </row>
    <row r="323" spans="1:12" ht="15.75" hidden="1" thickBot="1">
      <c r="A323" s="49"/>
      <c r="B323" s="50"/>
      <c r="C323" s="51"/>
      <c r="D323" s="52"/>
      <c r="E323" s="57"/>
      <c r="F323" s="51"/>
      <c r="G323" s="53"/>
      <c r="H323" s="58"/>
      <c r="I323" s="51"/>
      <c r="J323" s="51"/>
      <c r="K323" s="55"/>
      <c r="L323" s="51"/>
    </row>
    <row r="324" spans="1:12" ht="15.75" hidden="1" thickBot="1">
      <c r="A324" s="49"/>
      <c r="B324" s="50"/>
      <c r="C324" s="51"/>
      <c r="D324" s="52"/>
      <c r="E324" s="57"/>
      <c r="F324" s="51"/>
      <c r="G324" s="53"/>
      <c r="H324" s="58"/>
      <c r="I324" s="51"/>
      <c r="J324" s="51"/>
      <c r="K324" s="55"/>
      <c r="L324" s="51"/>
    </row>
    <row r="325" spans="1:12" ht="15.75" hidden="1" thickBot="1">
      <c r="A325" s="49"/>
      <c r="B325" s="50"/>
      <c r="C325" s="51"/>
      <c r="D325" s="52"/>
      <c r="E325" s="57"/>
      <c r="F325" s="51"/>
      <c r="G325" s="53"/>
      <c r="H325" s="58"/>
      <c r="I325" s="51"/>
      <c r="J325" s="51"/>
      <c r="K325" s="55"/>
      <c r="L325" s="51"/>
    </row>
    <row r="326" spans="1:12" ht="15.75" hidden="1" thickBot="1">
      <c r="A326" s="49"/>
      <c r="B326" s="50"/>
      <c r="C326" s="51"/>
      <c r="D326" s="52"/>
      <c r="E326" s="57"/>
      <c r="F326" s="51"/>
      <c r="G326" s="53"/>
      <c r="H326" s="58"/>
      <c r="I326" s="51"/>
      <c r="J326" s="51"/>
      <c r="K326" s="55"/>
      <c r="L326" s="51"/>
    </row>
    <row r="327" spans="1:12" ht="15.75" hidden="1" thickBot="1">
      <c r="A327" s="49"/>
      <c r="B327" s="50"/>
      <c r="C327" s="51"/>
      <c r="D327" s="52"/>
      <c r="E327" s="57"/>
      <c r="F327" s="51"/>
      <c r="G327" s="53"/>
      <c r="H327" s="58"/>
      <c r="I327" s="51"/>
      <c r="J327" s="51"/>
      <c r="K327" s="55"/>
      <c r="L327" s="51"/>
    </row>
    <row r="328" spans="1:12" ht="15.75" hidden="1" thickBot="1">
      <c r="A328" s="49"/>
      <c r="B328" s="50"/>
      <c r="C328" s="51"/>
      <c r="D328" s="52"/>
      <c r="E328" s="57"/>
      <c r="F328" s="51"/>
      <c r="G328" s="53"/>
      <c r="H328" s="58"/>
      <c r="I328" s="51"/>
      <c r="J328" s="51"/>
      <c r="K328" s="55"/>
      <c r="L328" s="51"/>
    </row>
    <row r="329" spans="1:12" ht="15.75" hidden="1" thickBot="1">
      <c r="A329" s="49"/>
      <c r="B329" s="50"/>
      <c r="C329" s="51"/>
      <c r="D329" s="52"/>
      <c r="E329" s="57"/>
      <c r="F329" s="51"/>
      <c r="G329" s="53"/>
      <c r="H329" s="58"/>
      <c r="I329" s="51"/>
      <c r="J329" s="51"/>
      <c r="K329" s="55"/>
      <c r="L329" s="51"/>
    </row>
    <row r="330" spans="1:12" ht="15.75" hidden="1" thickBot="1">
      <c r="A330" s="49"/>
      <c r="B330" s="50"/>
      <c r="C330" s="51"/>
      <c r="D330" s="52"/>
      <c r="E330" s="57"/>
      <c r="F330" s="51"/>
      <c r="G330" s="53"/>
      <c r="H330" s="58"/>
      <c r="I330" s="51"/>
      <c r="J330" s="51"/>
      <c r="K330" s="55"/>
      <c r="L330" s="51"/>
    </row>
    <row r="331" spans="1:12" ht="15.75" hidden="1" thickBot="1">
      <c r="A331" s="49"/>
      <c r="B331" s="50"/>
      <c r="C331" s="51"/>
      <c r="D331" s="52"/>
      <c r="E331" s="57"/>
      <c r="F331" s="51"/>
      <c r="G331" s="53"/>
      <c r="H331" s="58"/>
      <c r="I331" s="51"/>
      <c r="J331" s="51"/>
      <c r="K331" s="55"/>
      <c r="L331" s="51"/>
    </row>
    <row r="332" spans="1:12" ht="15.75" hidden="1" thickBot="1">
      <c r="A332" s="49"/>
      <c r="B332" s="50"/>
      <c r="C332" s="51"/>
      <c r="D332" s="52"/>
      <c r="E332" s="57"/>
      <c r="F332" s="51"/>
      <c r="G332" s="53"/>
      <c r="H332" s="58"/>
      <c r="I332" s="51"/>
      <c r="J332" s="51"/>
      <c r="K332" s="55"/>
      <c r="L332" s="51"/>
    </row>
    <row r="333" spans="1:12" ht="15.75" hidden="1" thickBot="1">
      <c r="A333" s="49"/>
      <c r="B333" s="50"/>
      <c r="C333" s="51"/>
      <c r="D333" s="52"/>
      <c r="E333" s="57"/>
      <c r="F333" s="51"/>
      <c r="G333" s="53"/>
      <c r="H333" s="58"/>
      <c r="I333" s="51"/>
      <c r="J333" s="51"/>
      <c r="K333" s="55"/>
      <c r="L333" s="51"/>
    </row>
    <row r="334" spans="1:12" ht="15.75" hidden="1" thickBot="1">
      <c r="A334" s="49"/>
      <c r="B334" s="50"/>
      <c r="C334" s="51"/>
      <c r="D334" s="52"/>
      <c r="E334" s="57"/>
      <c r="F334" s="51"/>
      <c r="G334" s="53"/>
      <c r="H334" s="58"/>
      <c r="I334" s="51"/>
      <c r="J334" s="51"/>
      <c r="K334" s="55"/>
      <c r="L334" s="51"/>
    </row>
    <row r="335" spans="1:12" ht="15.75" hidden="1" thickBot="1">
      <c r="A335" s="49"/>
      <c r="B335" s="50"/>
      <c r="C335" s="51"/>
      <c r="D335" s="52"/>
      <c r="E335" s="57"/>
      <c r="F335" s="51"/>
      <c r="G335" s="53"/>
      <c r="H335" s="58"/>
      <c r="I335" s="51"/>
      <c r="J335" s="51"/>
      <c r="K335" s="55"/>
      <c r="L335" s="51"/>
    </row>
    <row r="336" spans="1:12" ht="15.75" hidden="1" thickBot="1">
      <c r="A336" s="49"/>
      <c r="B336" s="50"/>
      <c r="C336" s="51"/>
      <c r="D336" s="52"/>
      <c r="E336" s="57"/>
      <c r="F336" s="51"/>
      <c r="G336" s="53"/>
      <c r="H336" s="58"/>
      <c r="I336" s="51"/>
      <c r="J336" s="51"/>
      <c r="K336" s="55"/>
      <c r="L336" s="51"/>
    </row>
    <row r="337" spans="1:12" ht="15.75" hidden="1" thickBot="1">
      <c r="A337" s="49"/>
      <c r="B337" s="50"/>
      <c r="C337" s="51"/>
      <c r="D337" s="52"/>
      <c r="E337" s="57"/>
      <c r="F337" s="51"/>
      <c r="G337" s="53"/>
      <c r="H337" s="58"/>
      <c r="I337" s="51"/>
      <c r="J337" s="51"/>
      <c r="K337" s="55"/>
      <c r="L337" s="51"/>
    </row>
    <row r="338" spans="1:12" ht="15.75" hidden="1" thickBot="1">
      <c r="A338" s="49"/>
      <c r="B338" s="50"/>
      <c r="C338" s="51"/>
      <c r="D338" s="52"/>
      <c r="E338" s="57"/>
      <c r="F338" s="51"/>
      <c r="G338" s="53"/>
      <c r="H338" s="58"/>
      <c r="I338" s="51"/>
      <c r="J338" s="51"/>
      <c r="K338" s="55"/>
      <c r="L338" s="51"/>
    </row>
    <row r="339" spans="1:12" ht="15.75" hidden="1" thickBot="1">
      <c r="A339" s="49"/>
      <c r="B339" s="50"/>
      <c r="C339" s="51"/>
      <c r="D339" s="52"/>
      <c r="E339" s="57"/>
      <c r="F339" s="51"/>
      <c r="G339" s="53"/>
      <c r="H339" s="58"/>
      <c r="I339" s="51"/>
      <c r="J339" s="51"/>
      <c r="K339" s="55"/>
      <c r="L339" s="51"/>
    </row>
    <row r="340" spans="1:12" ht="15.75" hidden="1" thickBot="1">
      <c r="A340" s="49"/>
      <c r="B340" s="50"/>
      <c r="C340" s="51"/>
      <c r="D340" s="52"/>
      <c r="E340" s="57"/>
      <c r="F340" s="51"/>
      <c r="G340" s="53"/>
      <c r="H340" s="58"/>
      <c r="I340" s="51"/>
      <c r="J340" s="51"/>
      <c r="K340" s="55"/>
      <c r="L340" s="51"/>
    </row>
    <row r="341" spans="1:12" ht="15.75" hidden="1" thickBot="1">
      <c r="A341" s="49"/>
      <c r="B341" s="50"/>
      <c r="C341" s="51"/>
      <c r="D341" s="52"/>
      <c r="E341" s="57"/>
      <c r="F341" s="51"/>
      <c r="G341" s="53"/>
      <c r="H341" s="58"/>
      <c r="I341" s="51"/>
      <c r="J341" s="51"/>
      <c r="K341" s="55"/>
      <c r="L341" s="51"/>
    </row>
    <row r="342" spans="1:12" ht="15.75" hidden="1" thickBot="1">
      <c r="A342" s="49"/>
      <c r="B342" s="50"/>
      <c r="C342" s="51"/>
      <c r="D342" s="52"/>
      <c r="E342" s="57"/>
      <c r="F342" s="51"/>
      <c r="G342" s="53"/>
      <c r="H342" s="58"/>
      <c r="I342" s="51"/>
      <c r="J342" s="51"/>
      <c r="K342" s="55"/>
      <c r="L342" s="51"/>
    </row>
    <row r="343" spans="1:12" ht="15.75" hidden="1" thickBot="1">
      <c r="A343" s="49"/>
      <c r="B343" s="50"/>
      <c r="C343" s="51"/>
      <c r="D343" s="52"/>
      <c r="E343" s="57"/>
      <c r="F343" s="51"/>
      <c r="G343" s="53"/>
      <c r="H343" s="58"/>
      <c r="I343" s="51"/>
      <c r="J343" s="51"/>
      <c r="K343" s="55"/>
      <c r="L343" s="51"/>
    </row>
    <row r="344" spans="1:12" ht="15.75" hidden="1" thickBot="1">
      <c r="A344" s="49"/>
      <c r="B344" s="50"/>
      <c r="C344" s="51"/>
      <c r="D344" s="52"/>
      <c r="E344" s="57"/>
      <c r="F344" s="51"/>
      <c r="G344" s="53"/>
      <c r="H344" s="58"/>
      <c r="I344" s="51"/>
      <c r="J344" s="51"/>
      <c r="K344" s="55"/>
      <c r="L344" s="51"/>
    </row>
    <row r="345" spans="1:12" ht="15.75" hidden="1" thickBot="1">
      <c r="A345" s="49"/>
      <c r="B345" s="50"/>
      <c r="C345" s="51"/>
      <c r="D345" s="52"/>
      <c r="E345" s="57"/>
      <c r="F345" s="51"/>
      <c r="G345" s="53"/>
      <c r="H345" s="58"/>
      <c r="I345" s="51"/>
      <c r="J345" s="51"/>
      <c r="K345" s="55"/>
      <c r="L345" s="51"/>
    </row>
    <row r="346" spans="1:12" ht="15.75" hidden="1" thickBot="1">
      <c r="A346" s="49"/>
      <c r="B346" s="50"/>
      <c r="C346" s="51"/>
      <c r="D346" s="52"/>
      <c r="E346" s="57"/>
      <c r="F346" s="51"/>
      <c r="G346" s="53"/>
      <c r="H346" s="58"/>
      <c r="I346" s="51"/>
      <c r="J346" s="51"/>
      <c r="K346" s="55"/>
      <c r="L346" s="51"/>
    </row>
    <row r="347" spans="1:12" ht="15.75" hidden="1" thickBot="1">
      <c r="A347" s="49"/>
      <c r="B347" s="50"/>
      <c r="C347" s="51"/>
      <c r="D347" s="52"/>
      <c r="E347" s="57"/>
      <c r="F347" s="51"/>
      <c r="G347" s="53"/>
      <c r="H347" s="58"/>
      <c r="I347" s="51"/>
      <c r="J347" s="51"/>
      <c r="K347" s="55"/>
      <c r="L347" s="51"/>
    </row>
    <row r="348" spans="1:12" ht="15.75" hidden="1" thickBot="1">
      <c r="A348" s="49"/>
      <c r="B348" s="50"/>
      <c r="C348" s="51"/>
      <c r="D348" s="52"/>
      <c r="E348" s="57"/>
      <c r="F348" s="51"/>
      <c r="G348" s="53"/>
      <c r="H348" s="58"/>
      <c r="I348" s="51"/>
      <c r="J348" s="51"/>
      <c r="K348" s="55"/>
      <c r="L348" s="51"/>
    </row>
    <row r="349" spans="1:12" ht="15.75" hidden="1" thickBot="1">
      <c r="A349" s="49"/>
      <c r="B349" s="50"/>
      <c r="C349" s="51"/>
      <c r="D349" s="52"/>
      <c r="E349" s="57"/>
      <c r="F349" s="51"/>
      <c r="G349" s="53"/>
      <c r="H349" s="58"/>
      <c r="I349" s="51"/>
      <c r="J349" s="51"/>
      <c r="K349" s="55"/>
      <c r="L349" s="51"/>
    </row>
    <row r="350" spans="1:12" ht="15.75" hidden="1" thickBot="1">
      <c r="A350" s="49"/>
      <c r="B350" s="50"/>
      <c r="C350" s="51"/>
      <c r="D350" s="52"/>
      <c r="E350" s="57"/>
      <c r="F350" s="51"/>
      <c r="G350" s="53"/>
      <c r="H350" s="58"/>
      <c r="I350" s="51"/>
      <c r="J350" s="51"/>
      <c r="K350" s="55"/>
      <c r="L350" s="51"/>
    </row>
    <row r="351" spans="1:12" ht="15.75" hidden="1" thickBot="1">
      <c r="A351" s="49"/>
      <c r="B351" s="50"/>
      <c r="C351" s="51"/>
      <c r="D351" s="52"/>
      <c r="E351" s="57"/>
      <c r="F351" s="51"/>
      <c r="G351" s="53"/>
      <c r="H351" s="58"/>
      <c r="I351" s="51"/>
      <c r="J351" s="51"/>
      <c r="K351" s="55"/>
      <c r="L351" s="51"/>
    </row>
    <row r="352" spans="1:12" ht="15.75" hidden="1" thickBot="1">
      <c r="A352" s="49"/>
      <c r="B352" s="50"/>
      <c r="C352" s="51"/>
      <c r="D352" s="52"/>
      <c r="E352" s="57"/>
      <c r="F352" s="51"/>
      <c r="G352" s="53"/>
      <c r="H352" s="58"/>
      <c r="I352" s="51"/>
      <c r="J352" s="51"/>
      <c r="K352" s="55"/>
      <c r="L352" s="51"/>
    </row>
    <row r="353" spans="1:12" ht="15.75" hidden="1" thickBot="1">
      <c r="A353" s="49"/>
      <c r="B353" s="50"/>
      <c r="C353" s="51"/>
      <c r="D353" s="52"/>
      <c r="E353" s="57"/>
      <c r="F353" s="51"/>
      <c r="G353" s="53"/>
      <c r="H353" s="58"/>
      <c r="I353" s="51"/>
      <c r="J353" s="51"/>
      <c r="K353" s="55"/>
      <c r="L353" s="51"/>
    </row>
    <row r="354" spans="1:12" ht="15.75" hidden="1" thickBot="1">
      <c r="A354" s="49"/>
      <c r="B354" s="50"/>
      <c r="C354" s="51"/>
      <c r="D354" s="52"/>
      <c r="E354" s="57"/>
      <c r="F354" s="51"/>
      <c r="G354" s="53"/>
      <c r="H354" s="58"/>
      <c r="I354" s="51"/>
      <c r="J354" s="51"/>
      <c r="K354" s="55"/>
      <c r="L354" s="51"/>
    </row>
    <row r="355" spans="1:12" ht="15.75" hidden="1" thickBot="1">
      <c r="A355" s="49"/>
      <c r="B355" s="50"/>
      <c r="C355" s="51"/>
      <c r="D355" s="52"/>
      <c r="E355" s="57"/>
      <c r="F355" s="51"/>
      <c r="G355" s="53"/>
      <c r="H355" s="58"/>
      <c r="I355" s="51"/>
      <c r="J355" s="51"/>
      <c r="K355" s="55"/>
      <c r="L355" s="51"/>
    </row>
    <row r="356" spans="1:12" ht="15.75" hidden="1" thickBot="1">
      <c r="A356" s="49"/>
      <c r="B356" s="50"/>
      <c r="C356" s="51"/>
      <c r="D356" s="52"/>
      <c r="E356" s="57"/>
      <c r="F356" s="51"/>
      <c r="G356" s="53"/>
      <c r="H356" s="58"/>
      <c r="I356" s="51"/>
      <c r="J356" s="51"/>
      <c r="K356" s="55"/>
      <c r="L356" s="51"/>
    </row>
    <row r="357" spans="1:12" ht="15.75" hidden="1" thickBot="1">
      <c r="A357" s="49"/>
      <c r="B357" s="50"/>
      <c r="C357" s="51"/>
      <c r="D357" s="52"/>
      <c r="E357" s="57"/>
      <c r="F357" s="51"/>
      <c r="G357" s="53"/>
      <c r="H357" s="58"/>
      <c r="I357" s="51"/>
      <c r="J357" s="51"/>
      <c r="K357" s="55"/>
      <c r="L357" s="51"/>
    </row>
    <row r="358" spans="1:12" ht="15.75" hidden="1" thickBot="1">
      <c r="A358" s="49"/>
      <c r="B358" s="50"/>
      <c r="C358" s="51"/>
      <c r="D358" s="52"/>
      <c r="E358" s="57"/>
      <c r="F358" s="51"/>
      <c r="G358" s="53"/>
      <c r="H358" s="58"/>
      <c r="I358" s="51"/>
      <c r="J358" s="51"/>
      <c r="K358" s="55"/>
      <c r="L358" s="51"/>
    </row>
    <row r="359" spans="1:12" ht="15.75" hidden="1" thickBot="1">
      <c r="A359" s="49"/>
      <c r="B359" s="50"/>
      <c r="C359" s="51"/>
      <c r="D359" s="52"/>
      <c r="E359" s="57"/>
      <c r="F359" s="51"/>
      <c r="G359" s="53"/>
      <c r="H359" s="58"/>
      <c r="I359" s="51"/>
      <c r="J359" s="51"/>
      <c r="K359" s="55"/>
      <c r="L359" s="51"/>
    </row>
  </sheetData>
  <mergeCells count="13">
    <mergeCell ref="A63:A64"/>
    <mergeCell ref="B63:B64"/>
    <mergeCell ref="C63:F63"/>
    <mergeCell ref="H63:L63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D511-1569-4527-AE94-DB3FB73BB3BE}">
  <dimension ref="A1:L41"/>
  <sheetViews>
    <sheetView showGridLines="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26.5703125" customWidth="1"/>
    <col min="2" max="2" width="28.7109375" customWidth="1"/>
    <col min="7" max="7" width="1.7109375" customWidth="1"/>
  </cols>
  <sheetData>
    <row r="1" spans="1:12" ht="15.75">
      <c r="A1" s="222" t="s">
        <v>3502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7" spans="1:12" ht="15.75">
      <c r="A7" s="1" t="s">
        <v>2</v>
      </c>
    </row>
    <row r="8" spans="1:12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2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2">
      <c r="A10" s="13" t="s">
        <v>3503</v>
      </c>
      <c r="B10" s="13" t="s">
        <v>39</v>
      </c>
      <c r="C10" s="157">
        <v>50452.95</v>
      </c>
      <c r="D10" s="157">
        <f>210000/12</f>
        <v>17500</v>
      </c>
      <c r="E10" s="157">
        <v>4254.8999999999996</v>
      </c>
      <c r="F10" s="157">
        <f>SUM(C10:E10)</f>
        <v>72207.849999999991</v>
      </c>
      <c r="G10" s="106"/>
      <c r="H10" s="157">
        <f>C10/30*24</f>
        <v>40362.36</v>
      </c>
      <c r="I10" s="157">
        <f>C10/30*5</f>
        <v>8408.8249999999989</v>
      </c>
      <c r="J10" s="157">
        <f>C10/30*40</f>
        <v>67270.599999999991</v>
      </c>
      <c r="K10" s="157">
        <v>0</v>
      </c>
      <c r="L10" s="157">
        <f>SUM(H10:K10)</f>
        <v>116041.78499999999</v>
      </c>
    </row>
    <row r="11" spans="1:12">
      <c r="A11" s="9" t="s">
        <v>3504</v>
      </c>
      <c r="B11" s="9" t="s">
        <v>3505</v>
      </c>
      <c r="C11" s="63">
        <v>39005.550000000003</v>
      </c>
      <c r="D11" s="63">
        <v>6000</v>
      </c>
      <c r="E11" s="63">
        <v>1754</v>
      </c>
      <c r="F11" s="63">
        <f>SUM(C11:E11)</f>
        <v>46759.55</v>
      </c>
      <c r="G11" s="106"/>
      <c r="H11" s="63">
        <f>C11/30*24</f>
        <v>31204.440000000002</v>
      </c>
      <c r="I11" s="63">
        <f>C11/30*5</f>
        <v>6500.9250000000011</v>
      </c>
      <c r="J11" s="63">
        <f>C11/30*40</f>
        <v>52007.400000000009</v>
      </c>
      <c r="K11" s="63">
        <v>0</v>
      </c>
      <c r="L11" s="63">
        <f>SUM(H11:K11)</f>
        <v>89712.765000000014</v>
      </c>
    </row>
    <row r="12" spans="1:12">
      <c r="A12" s="9" t="s">
        <v>3506</v>
      </c>
      <c r="B12" s="9" t="s">
        <v>1988</v>
      </c>
      <c r="C12" s="63">
        <v>33715.1</v>
      </c>
      <c r="D12" s="63">
        <v>2287.84</v>
      </c>
      <c r="E12" s="63">
        <v>2254.9</v>
      </c>
      <c r="F12" s="63">
        <f>SUM(C12:E12)</f>
        <v>38257.840000000004</v>
      </c>
      <c r="G12" s="106"/>
      <c r="H12" s="63">
        <f>C12/30*24</f>
        <v>26972.079999999998</v>
      </c>
      <c r="I12" s="63">
        <f>C12/30*5</f>
        <v>5619.1833333333325</v>
      </c>
      <c r="J12" s="63">
        <f>C12/30*40</f>
        <v>44953.46666666666</v>
      </c>
      <c r="K12" s="63">
        <v>0</v>
      </c>
      <c r="L12" s="63">
        <f>SUM(H12:K12)</f>
        <v>77544.729999999981</v>
      </c>
    </row>
    <row r="13" spans="1:12">
      <c r="A13" s="9" t="s">
        <v>3507</v>
      </c>
      <c r="B13" s="9" t="s">
        <v>26</v>
      </c>
      <c r="C13" s="63">
        <v>23903.55</v>
      </c>
      <c r="D13" s="63">
        <v>1067</v>
      </c>
      <c r="E13" s="63">
        <f>1754+500</f>
        <v>2254</v>
      </c>
      <c r="F13" s="63">
        <f>SUM(C13:E13)</f>
        <v>27224.55</v>
      </c>
      <c r="G13" s="106"/>
      <c r="H13" s="63">
        <f>C13/30*24</f>
        <v>19122.84</v>
      </c>
      <c r="I13" s="63">
        <f>C13/30*5</f>
        <v>3983.9249999999997</v>
      </c>
      <c r="J13" s="63">
        <f>C13/30*40</f>
        <v>31871.399999999998</v>
      </c>
      <c r="K13" s="63">
        <v>0</v>
      </c>
      <c r="L13" s="63">
        <f>SUM(H13:K13)</f>
        <v>54978.164999999994</v>
      </c>
    </row>
    <row r="14" spans="1:12" ht="15.75">
      <c r="A14" s="2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1:12" ht="15.75">
      <c r="A15" s="1" t="s">
        <v>43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>
      <c r="A16" s="242" t="s">
        <v>0</v>
      </c>
      <c r="B16" s="242" t="s">
        <v>3</v>
      </c>
      <c r="C16" s="280" t="s">
        <v>4</v>
      </c>
      <c r="D16" s="280"/>
      <c r="E16" s="280"/>
      <c r="F16" s="280"/>
      <c r="G16" s="148"/>
      <c r="H16" s="280" t="s">
        <v>5</v>
      </c>
      <c r="I16" s="280"/>
      <c r="J16" s="280"/>
      <c r="K16" s="280"/>
      <c r="L16" s="280"/>
    </row>
    <row r="17" spans="1:12" ht="22.5">
      <c r="A17" s="242"/>
      <c r="B17" s="242"/>
      <c r="C17" s="281" t="s">
        <v>6</v>
      </c>
      <c r="D17" s="281" t="s">
        <v>7</v>
      </c>
      <c r="E17" s="281" t="s">
        <v>8</v>
      </c>
      <c r="F17" s="281" t="s">
        <v>9</v>
      </c>
      <c r="G17" s="148"/>
      <c r="H17" s="282" t="s">
        <v>10</v>
      </c>
      <c r="I17" s="282" t="s">
        <v>11</v>
      </c>
      <c r="J17" s="281" t="s">
        <v>12</v>
      </c>
      <c r="K17" s="282" t="s">
        <v>44</v>
      </c>
      <c r="L17" s="281" t="s">
        <v>9</v>
      </c>
    </row>
    <row r="18" spans="1:12">
      <c r="A18" s="13" t="s">
        <v>3508</v>
      </c>
      <c r="B18" s="283" t="s">
        <v>3509</v>
      </c>
      <c r="C18" s="157">
        <v>18450</v>
      </c>
      <c r="D18" s="157">
        <v>0</v>
      </c>
      <c r="E18" s="157">
        <v>1854.9</v>
      </c>
      <c r="F18" s="157">
        <f t="shared" ref="F18:F36" si="0">SUM(C18:E18)</f>
        <v>20304.900000000001</v>
      </c>
      <c r="G18" s="106"/>
      <c r="H18" s="157">
        <f t="shared" ref="H18:H34" si="1">C18/30*24</f>
        <v>14760</v>
      </c>
      <c r="I18" s="157">
        <f t="shared" ref="I18:I34" si="2">C18/30*5</f>
        <v>3075</v>
      </c>
      <c r="J18" s="157">
        <f t="shared" ref="J18:J34" si="3">C18/30*40</f>
        <v>24600</v>
      </c>
      <c r="K18" s="157">
        <v>0</v>
      </c>
      <c r="L18" s="157">
        <f>SUM(H18:K18)</f>
        <v>42435</v>
      </c>
    </row>
    <row r="19" spans="1:12">
      <c r="A19" s="9" t="s">
        <v>3463</v>
      </c>
      <c r="B19" s="9" t="s">
        <v>3048</v>
      </c>
      <c r="C19" s="63">
        <v>11947.3</v>
      </c>
      <c r="D19" s="63">
        <v>0</v>
      </c>
      <c r="E19" s="63">
        <v>2254.9</v>
      </c>
      <c r="F19" s="63">
        <f t="shared" si="0"/>
        <v>14202.199999999999</v>
      </c>
      <c r="G19" s="106"/>
      <c r="H19" s="63">
        <f t="shared" si="1"/>
        <v>9557.8399999999983</v>
      </c>
      <c r="I19" s="63">
        <f t="shared" si="2"/>
        <v>1991.2166666666665</v>
      </c>
      <c r="J19" s="63">
        <f t="shared" si="3"/>
        <v>15929.733333333332</v>
      </c>
      <c r="K19" s="63">
        <v>0</v>
      </c>
      <c r="L19" s="63">
        <f t="shared" ref="L19:L36" si="4">SUM(H19:K19)</f>
        <v>27478.789999999997</v>
      </c>
    </row>
    <row r="20" spans="1:12">
      <c r="A20" s="9" t="s">
        <v>3474</v>
      </c>
      <c r="B20" s="9" t="s">
        <v>3510</v>
      </c>
      <c r="C20" s="63">
        <v>9795.2000000000007</v>
      </c>
      <c r="D20" s="63">
        <v>0</v>
      </c>
      <c r="E20" s="63">
        <f>18000/12+980.7</f>
        <v>2480.6999999999998</v>
      </c>
      <c r="F20" s="63">
        <f t="shared" si="0"/>
        <v>12275.900000000001</v>
      </c>
      <c r="G20" s="106"/>
      <c r="H20" s="63">
        <f t="shared" si="1"/>
        <v>7836.1600000000017</v>
      </c>
      <c r="I20" s="63">
        <f t="shared" si="2"/>
        <v>1632.5333333333335</v>
      </c>
      <c r="J20" s="63">
        <f t="shared" si="3"/>
        <v>13060.266666666668</v>
      </c>
      <c r="K20" s="63">
        <v>0</v>
      </c>
      <c r="L20" s="63">
        <f t="shared" si="4"/>
        <v>22528.960000000003</v>
      </c>
    </row>
    <row r="21" spans="1:12">
      <c r="A21" s="9" t="s">
        <v>3511</v>
      </c>
      <c r="B21" s="9" t="s">
        <v>3512</v>
      </c>
      <c r="C21" s="63">
        <v>10817.3</v>
      </c>
      <c r="D21" s="63">
        <v>0</v>
      </c>
      <c r="E21" s="63">
        <f>11768.4/12+980.7</f>
        <v>1961.4</v>
      </c>
      <c r="F21" s="63">
        <f t="shared" si="0"/>
        <v>12778.699999999999</v>
      </c>
      <c r="G21" s="106"/>
      <c r="H21" s="63">
        <f t="shared" si="1"/>
        <v>8653.84</v>
      </c>
      <c r="I21" s="63">
        <f t="shared" si="2"/>
        <v>1802.8833333333332</v>
      </c>
      <c r="J21" s="63">
        <f t="shared" si="3"/>
        <v>14423.066666666666</v>
      </c>
      <c r="K21" s="63">
        <v>0</v>
      </c>
      <c r="L21" s="63">
        <f t="shared" si="4"/>
        <v>24879.79</v>
      </c>
    </row>
    <row r="22" spans="1:12">
      <c r="A22" s="9" t="s">
        <v>3469</v>
      </c>
      <c r="B22" s="284" t="s">
        <v>3513</v>
      </c>
      <c r="C22" s="63">
        <v>10293.15</v>
      </c>
      <c r="D22" s="63">
        <v>0</v>
      </c>
      <c r="E22" s="63">
        <f>10100/12+980.7</f>
        <v>1822.3666666666668</v>
      </c>
      <c r="F22" s="63">
        <f t="shared" si="0"/>
        <v>12115.516666666666</v>
      </c>
      <c r="G22" s="106"/>
      <c r="H22" s="63">
        <f t="shared" si="1"/>
        <v>8234.5199999999986</v>
      </c>
      <c r="I22" s="63">
        <f t="shared" si="2"/>
        <v>1715.5249999999999</v>
      </c>
      <c r="J22" s="63">
        <f t="shared" si="3"/>
        <v>13724.199999999999</v>
      </c>
      <c r="K22" s="63">
        <v>0</v>
      </c>
      <c r="L22" s="63">
        <f t="shared" si="4"/>
        <v>23674.244999999995</v>
      </c>
    </row>
    <row r="23" spans="1:12">
      <c r="A23" s="9" t="s">
        <v>3467</v>
      </c>
      <c r="B23" s="9" t="s">
        <v>3052</v>
      </c>
      <c r="C23" s="63">
        <v>10293.15</v>
      </c>
      <c r="D23" s="63">
        <v>0</v>
      </c>
      <c r="E23" s="63">
        <f>9600/12+980.7</f>
        <v>1780.7</v>
      </c>
      <c r="F23" s="63">
        <f t="shared" si="0"/>
        <v>12073.85</v>
      </c>
      <c r="G23" s="106"/>
      <c r="H23" s="63">
        <f t="shared" si="1"/>
        <v>8234.5199999999986</v>
      </c>
      <c r="I23" s="63">
        <f t="shared" si="2"/>
        <v>1715.5249999999999</v>
      </c>
      <c r="J23" s="63">
        <f t="shared" si="3"/>
        <v>13724.199999999999</v>
      </c>
      <c r="K23" s="63">
        <v>0</v>
      </c>
      <c r="L23" s="63">
        <f t="shared" si="4"/>
        <v>23674.244999999995</v>
      </c>
    </row>
    <row r="24" spans="1:12">
      <c r="A24" s="9" t="s">
        <v>3472</v>
      </c>
      <c r="B24" s="9" t="s">
        <v>386</v>
      </c>
      <c r="C24" s="63">
        <v>10293.15</v>
      </c>
      <c r="D24" s="63">
        <v>0</v>
      </c>
      <c r="E24" s="63">
        <f>18000/2/12+980.7</f>
        <v>1730.7</v>
      </c>
      <c r="F24" s="63">
        <f t="shared" si="0"/>
        <v>12023.85</v>
      </c>
      <c r="G24" s="106"/>
      <c r="H24" s="63">
        <f t="shared" si="1"/>
        <v>8234.5199999999986</v>
      </c>
      <c r="I24" s="63">
        <f t="shared" si="2"/>
        <v>1715.5249999999999</v>
      </c>
      <c r="J24" s="63">
        <f t="shared" si="3"/>
        <v>13724.199999999999</v>
      </c>
      <c r="K24" s="63">
        <v>0</v>
      </c>
      <c r="L24" s="63">
        <f t="shared" si="4"/>
        <v>23674.244999999995</v>
      </c>
    </row>
    <row r="25" spans="1:12">
      <c r="A25" s="9" t="s">
        <v>3514</v>
      </c>
      <c r="B25" s="9" t="s">
        <v>457</v>
      </c>
      <c r="C25" s="63">
        <v>9795.2000000000007</v>
      </c>
      <c r="D25" s="63">
        <v>0</v>
      </c>
      <c r="E25" s="63">
        <f>35305.2/3/12+980.7</f>
        <v>1961.4</v>
      </c>
      <c r="F25" s="63">
        <f t="shared" si="0"/>
        <v>11756.6</v>
      </c>
      <c r="G25" s="106"/>
      <c r="H25" s="63">
        <f t="shared" si="1"/>
        <v>7836.1600000000017</v>
      </c>
      <c r="I25" s="63">
        <f t="shared" si="2"/>
        <v>1632.5333333333335</v>
      </c>
      <c r="J25" s="63">
        <f t="shared" si="3"/>
        <v>13060.266666666668</v>
      </c>
      <c r="K25" s="63">
        <v>0</v>
      </c>
      <c r="L25" s="63">
        <f t="shared" si="4"/>
        <v>22528.960000000003</v>
      </c>
    </row>
    <row r="26" spans="1:12">
      <c r="A26" s="9" t="s">
        <v>3476</v>
      </c>
      <c r="B26" s="284" t="s">
        <v>3060</v>
      </c>
      <c r="C26" s="63">
        <v>9795.2000000000007</v>
      </c>
      <c r="D26" s="63">
        <v>0</v>
      </c>
      <c r="E26" s="63">
        <f>18000/12+980.7</f>
        <v>2480.6999999999998</v>
      </c>
      <c r="F26" s="63">
        <f t="shared" si="0"/>
        <v>12275.900000000001</v>
      </c>
      <c r="G26" s="106"/>
      <c r="H26" s="63">
        <f t="shared" si="1"/>
        <v>7836.1600000000017</v>
      </c>
      <c r="I26" s="63">
        <f t="shared" si="2"/>
        <v>1632.5333333333335</v>
      </c>
      <c r="J26" s="63">
        <f t="shared" si="3"/>
        <v>13060.266666666668</v>
      </c>
      <c r="K26" s="63">
        <v>0</v>
      </c>
      <c r="L26" s="63">
        <f t="shared" si="4"/>
        <v>22528.960000000003</v>
      </c>
    </row>
    <row r="27" spans="1:12">
      <c r="A27" s="9" t="s">
        <v>3478</v>
      </c>
      <c r="B27" s="9" t="s">
        <v>3515</v>
      </c>
      <c r="C27" s="63">
        <v>8884.75</v>
      </c>
      <c r="D27" s="63">
        <v>0</v>
      </c>
      <c r="E27" s="63">
        <f>35305.2/12/3+980.7</f>
        <v>1961.4</v>
      </c>
      <c r="F27" s="63">
        <f t="shared" si="0"/>
        <v>10846.15</v>
      </c>
      <c r="G27" s="106"/>
      <c r="H27" s="63">
        <f t="shared" si="1"/>
        <v>7107.8000000000011</v>
      </c>
      <c r="I27" s="63">
        <f t="shared" si="2"/>
        <v>1480.7916666666667</v>
      </c>
      <c r="J27" s="63">
        <f t="shared" si="3"/>
        <v>11846.333333333334</v>
      </c>
      <c r="K27" s="63">
        <v>0</v>
      </c>
      <c r="L27" s="63">
        <f t="shared" si="4"/>
        <v>20434.925000000003</v>
      </c>
    </row>
    <row r="28" spans="1:12">
      <c r="A28" s="9" t="s">
        <v>3516</v>
      </c>
      <c r="B28" s="284" t="s">
        <v>3517</v>
      </c>
      <c r="C28" s="63">
        <v>8048.8</v>
      </c>
      <c r="D28" s="63">
        <v>0</v>
      </c>
      <c r="E28" s="63">
        <f>14403/12/3+980.7</f>
        <v>1380.7833333333333</v>
      </c>
      <c r="F28" s="63">
        <f t="shared" si="0"/>
        <v>9429.5833333333339</v>
      </c>
      <c r="G28" s="106"/>
      <c r="H28" s="63">
        <f t="shared" si="1"/>
        <v>6439.0400000000009</v>
      </c>
      <c r="I28" s="63">
        <f t="shared" si="2"/>
        <v>1341.4666666666667</v>
      </c>
      <c r="J28" s="63">
        <f t="shared" si="3"/>
        <v>10731.733333333334</v>
      </c>
      <c r="K28" s="63">
        <v>0</v>
      </c>
      <c r="L28" s="63">
        <f t="shared" si="4"/>
        <v>18512.240000000002</v>
      </c>
    </row>
    <row r="29" spans="1:12">
      <c r="A29" s="9" t="s">
        <v>3480</v>
      </c>
      <c r="B29" s="9" t="s">
        <v>3062</v>
      </c>
      <c r="C29" s="63">
        <v>7656.55</v>
      </c>
      <c r="D29" s="63">
        <v>0</v>
      </c>
      <c r="E29" s="63">
        <f>58842/12/5+980.7</f>
        <v>1961.4</v>
      </c>
      <c r="F29" s="63">
        <f t="shared" si="0"/>
        <v>9617.9500000000007</v>
      </c>
      <c r="G29" s="106"/>
      <c r="H29" s="63">
        <f t="shared" si="1"/>
        <v>6125.24</v>
      </c>
      <c r="I29" s="63">
        <f t="shared" si="2"/>
        <v>1276.0916666666667</v>
      </c>
      <c r="J29" s="63">
        <f t="shared" si="3"/>
        <v>10208.733333333334</v>
      </c>
      <c r="K29" s="63">
        <v>0</v>
      </c>
      <c r="L29" s="63">
        <f t="shared" si="4"/>
        <v>17610.065000000002</v>
      </c>
    </row>
    <row r="30" spans="1:12">
      <c r="A30" s="9" t="s">
        <v>3518</v>
      </c>
      <c r="B30" s="9" t="s">
        <v>3519</v>
      </c>
      <c r="C30" s="63">
        <v>7288.35</v>
      </c>
      <c r="D30" s="63">
        <v>0</v>
      </c>
      <c r="E30" s="63">
        <f>9600/12+980.7</f>
        <v>1780.7</v>
      </c>
      <c r="F30" s="63">
        <f t="shared" si="0"/>
        <v>9069.0500000000011</v>
      </c>
      <c r="G30" s="106"/>
      <c r="H30" s="63">
        <f t="shared" si="1"/>
        <v>5830.68</v>
      </c>
      <c r="I30" s="63">
        <f t="shared" si="2"/>
        <v>1214.7250000000001</v>
      </c>
      <c r="J30" s="63">
        <f t="shared" si="3"/>
        <v>9717.8000000000011</v>
      </c>
      <c r="K30" s="63">
        <v>0</v>
      </c>
      <c r="L30" s="63">
        <f t="shared" si="4"/>
        <v>16763.205000000002</v>
      </c>
    </row>
    <row r="31" spans="1:12">
      <c r="A31" s="9" t="s">
        <v>3490</v>
      </c>
      <c r="B31" s="9" t="s">
        <v>361</v>
      </c>
      <c r="C31" s="63">
        <v>6326.35</v>
      </c>
      <c r="D31" s="63">
        <v>0</v>
      </c>
      <c r="E31" s="63">
        <v>1254.9000000000001</v>
      </c>
      <c r="F31" s="63">
        <f t="shared" si="0"/>
        <v>7581.25</v>
      </c>
      <c r="G31" s="106"/>
      <c r="H31" s="63">
        <f t="shared" si="1"/>
        <v>5061.0800000000008</v>
      </c>
      <c r="I31" s="63">
        <f t="shared" si="2"/>
        <v>1054.3916666666669</v>
      </c>
      <c r="J31" s="63">
        <f t="shared" si="3"/>
        <v>8435.133333333335</v>
      </c>
      <c r="K31" s="63">
        <v>0</v>
      </c>
      <c r="L31" s="63">
        <f>SUM(H31:K31)</f>
        <v>14550.605000000003</v>
      </c>
    </row>
    <row r="32" spans="1:12">
      <c r="A32" s="9" t="s">
        <v>3496</v>
      </c>
      <c r="B32" s="9" t="s">
        <v>3520</v>
      </c>
      <c r="C32" s="63">
        <v>17754.25</v>
      </c>
      <c r="D32" s="63">
        <v>0</v>
      </c>
      <c r="E32" s="63">
        <v>1256</v>
      </c>
      <c r="F32" s="63">
        <f t="shared" si="0"/>
        <v>19010.25</v>
      </c>
      <c r="G32" s="106"/>
      <c r="H32" s="63">
        <f t="shared" si="1"/>
        <v>14203.399999999998</v>
      </c>
      <c r="I32" s="63">
        <f t="shared" si="2"/>
        <v>2959.0416666666665</v>
      </c>
      <c r="J32" s="63">
        <f t="shared" si="3"/>
        <v>23672.333333333332</v>
      </c>
      <c r="K32" s="63">
        <v>0</v>
      </c>
      <c r="L32" s="63">
        <f t="shared" si="4"/>
        <v>40834.774999999994</v>
      </c>
    </row>
    <row r="33" spans="1:12">
      <c r="A33" s="9" t="s">
        <v>3521</v>
      </c>
      <c r="B33" s="9" t="s">
        <v>3522</v>
      </c>
      <c r="C33" s="63">
        <v>19910.7</v>
      </c>
      <c r="D33" s="63">
        <v>0</v>
      </c>
      <c r="E33" s="63">
        <f>197652.48/12/3+980.77</f>
        <v>6471.1166666666668</v>
      </c>
      <c r="F33" s="63">
        <f t="shared" si="0"/>
        <v>26381.816666666666</v>
      </c>
      <c r="G33" s="106"/>
      <c r="H33" s="63">
        <f t="shared" si="1"/>
        <v>15928.560000000001</v>
      </c>
      <c r="I33" s="63">
        <f t="shared" si="2"/>
        <v>3318.4500000000003</v>
      </c>
      <c r="J33" s="63">
        <f t="shared" si="3"/>
        <v>26547.600000000002</v>
      </c>
      <c r="K33" s="63">
        <v>0</v>
      </c>
      <c r="L33" s="63">
        <f t="shared" si="4"/>
        <v>45794.61</v>
      </c>
    </row>
    <row r="34" spans="1:12">
      <c r="A34" s="9" t="s">
        <v>3494</v>
      </c>
      <c r="B34" s="9" t="s">
        <v>3523</v>
      </c>
      <c r="C34" s="63">
        <v>25787.4</v>
      </c>
      <c r="D34" s="63">
        <v>0</v>
      </c>
      <c r="E34" s="63">
        <f>197652.48/12/2+980.7</f>
        <v>9216.2200000000012</v>
      </c>
      <c r="F34" s="63">
        <f t="shared" si="0"/>
        <v>35003.620000000003</v>
      </c>
      <c r="G34" s="106"/>
      <c r="H34" s="63">
        <f t="shared" si="1"/>
        <v>20629.920000000002</v>
      </c>
      <c r="I34" s="63">
        <f t="shared" si="2"/>
        <v>4297.9000000000005</v>
      </c>
      <c r="J34" s="63">
        <f t="shared" si="3"/>
        <v>34383.200000000004</v>
      </c>
      <c r="K34" s="63">
        <v>0</v>
      </c>
      <c r="L34" s="63">
        <f t="shared" si="4"/>
        <v>59311.020000000004</v>
      </c>
    </row>
    <row r="35" spans="1:12">
      <c r="A35" s="9" t="s">
        <v>3498</v>
      </c>
      <c r="B35" s="9" t="s">
        <v>3524</v>
      </c>
      <c r="C35" s="63">
        <f>453.8/4</f>
        <v>113.45</v>
      </c>
      <c r="D35" s="63">
        <v>0</v>
      </c>
      <c r="E35" s="63">
        <f>5692.14+1587.33</f>
        <v>7279.47</v>
      </c>
      <c r="F35" s="63">
        <f t="shared" si="0"/>
        <v>7392.92</v>
      </c>
      <c r="G35" s="106"/>
      <c r="H35" s="63">
        <f>C35*4*40/30*24</f>
        <v>14521.600000000002</v>
      </c>
      <c r="I35" s="63">
        <f>C35*4*40/30*5</f>
        <v>3025.3333333333335</v>
      </c>
      <c r="J35" s="63">
        <f>C35*4*40/30*40</f>
        <v>24202.666666666668</v>
      </c>
      <c r="K35" s="63">
        <v>0</v>
      </c>
      <c r="L35" s="63">
        <f t="shared" si="4"/>
        <v>41749.600000000006</v>
      </c>
    </row>
    <row r="36" spans="1:12">
      <c r="A36" s="9" t="s">
        <v>3500</v>
      </c>
      <c r="B36" s="9" t="s">
        <v>3525</v>
      </c>
      <c r="C36" s="63">
        <f>516.15/4</f>
        <v>129.03749999999999</v>
      </c>
      <c r="D36" s="63">
        <v>0</v>
      </c>
      <c r="E36" s="63">
        <v>1254.9000000000001</v>
      </c>
      <c r="F36" s="63">
        <f t="shared" si="0"/>
        <v>1383.9375</v>
      </c>
      <c r="G36" s="106"/>
      <c r="H36" s="63">
        <f>C36*4*40/30*24</f>
        <v>16516.800000000003</v>
      </c>
      <c r="I36" s="63">
        <f>C36*40*40/30*5</f>
        <v>34410</v>
      </c>
      <c r="J36" s="63">
        <f>C36*4*40/30*40</f>
        <v>27528</v>
      </c>
      <c r="K36" s="63">
        <v>0</v>
      </c>
      <c r="L36" s="63">
        <f t="shared" si="4"/>
        <v>78454.8</v>
      </c>
    </row>
    <row r="38" spans="1:12">
      <c r="E38" s="116"/>
    </row>
    <row r="39" spans="1:12" ht="15.75">
      <c r="B39" s="3" t="s">
        <v>3526</v>
      </c>
      <c r="C39" s="4"/>
      <c r="D39" s="4"/>
      <c r="E39" s="4"/>
      <c r="F39" s="4"/>
      <c r="G39" s="4"/>
    </row>
    <row r="40" spans="1:12">
      <c r="B40" s="215" t="s">
        <v>0</v>
      </c>
      <c r="C40" s="239" t="s">
        <v>14</v>
      </c>
      <c r="D40" s="239"/>
      <c r="E40" s="239"/>
      <c r="F40" s="239"/>
      <c r="G40" s="239"/>
    </row>
    <row r="41" spans="1:12" ht="25.5" customHeight="1">
      <c r="B41" s="285"/>
      <c r="C41" s="286" t="s">
        <v>3527</v>
      </c>
      <c r="D41" s="286"/>
      <c r="E41" s="286"/>
      <c r="F41" s="286"/>
      <c r="G41" s="286"/>
    </row>
  </sheetData>
  <mergeCells count="15">
    <mergeCell ref="A16:A17"/>
    <mergeCell ref="B16:B17"/>
    <mergeCell ref="C16:F16"/>
    <mergeCell ref="H16:L16"/>
    <mergeCell ref="C40:G40"/>
    <mergeCell ref="C41:G41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525F8-E1B4-44D6-BD61-C943E535A7E8}">
  <dimension ref="A1:N42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3528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  <c r="N5" s="212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4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4" s="23" customFormat="1">
      <c r="A10" s="54" t="s">
        <v>3457</v>
      </c>
      <c r="B10" s="153" t="s">
        <v>39</v>
      </c>
      <c r="C10" s="54">
        <v>50452.95</v>
      </c>
      <c r="D10" s="54">
        <v>22000</v>
      </c>
      <c r="E10" s="54">
        <v>3000</v>
      </c>
      <c r="F10" s="54">
        <f>SUM(C10:E10)</f>
        <v>75452.95</v>
      </c>
      <c r="G10" s="39"/>
      <c r="H10" s="54">
        <v>39035.159999999996</v>
      </c>
      <c r="I10" s="54">
        <v>8405</v>
      </c>
      <c r="J10" s="54">
        <v>117989.91666666666</v>
      </c>
      <c r="K10" s="54">
        <v>0</v>
      </c>
      <c r="L10" s="157">
        <f>H10+I10+J10</f>
        <v>165430.07666666666</v>
      </c>
    </row>
    <row r="11" spans="1:14" s="23" customFormat="1">
      <c r="A11" s="56" t="s">
        <v>3458</v>
      </c>
      <c r="B11" s="45" t="s">
        <v>3505</v>
      </c>
      <c r="C11" s="56">
        <v>39005.550000000003</v>
      </c>
      <c r="D11" s="56">
        <v>10000</v>
      </c>
      <c r="E11" s="56">
        <v>2500</v>
      </c>
      <c r="F11" s="56">
        <f>SUM(C11:E11)</f>
        <v>51505.55</v>
      </c>
      <c r="G11" s="39"/>
      <c r="H11" s="56">
        <v>30178.36</v>
      </c>
      <c r="I11" s="56">
        <v>6500</v>
      </c>
      <c r="J11" s="56">
        <v>79538.25</v>
      </c>
      <c r="K11" s="56">
        <v>0</v>
      </c>
      <c r="L11" s="63">
        <f>H11+I11+J11</f>
        <v>116216.61</v>
      </c>
    </row>
    <row r="12" spans="1:14" s="23" customFormat="1">
      <c r="A12" s="56" t="s">
        <v>3460</v>
      </c>
      <c r="B12" s="45" t="s">
        <v>1988</v>
      </c>
      <c r="C12" s="56">
        <v>33715.1</v>
      </c>
      <c r="D12" s="56">
        <v>10000</v>
      </c>
      <c r="E12" s="56">
        <v>2200</v>
      </c>
      <c r="F12" s="56">
        <f>SUM(C12:E12)</f>
        <v>45915.1</v>
      </c>
      <c r="G12" s="39"/>
      <c r="H12" s="56">
        <v>26085.200000000004</v>
      </c>
      <c r="I12" s="56">
        <v>5615</v>
      </c>
      <c r="J12" s="56">
        <v>54344.166666666672</v>
      </c>
      <c r="K12" s="56">
        <v>0</v>
      </c>
      <c r="L12" s="63">
        <f>H12+I12+J12</f>
        <v>86044.366666666669</v>
      </c>
    </row>
    <row r="13" spans="1:14" s="23" customFormat="1">
      <c r="A13" s="56" t="s">
        <v>3462</v>
      </c>
      <c r="B13" s="45" t="s">
        <v>26</v>
      </c>
      <c r="C13" s="56">
        <v>23903.55</v>
      </c>
      <c r="D13" s="56">
        <v>10000</v>
      </c>
      <c r="E13" s="56">
        <v>1500</v>
      </c>
      <c r="F13" s="56">
        <v>35403.550000000003</v>
      </c>
      <c r="G13" s="39"/>
      <c r="H13" s="56">
        <v>18494.039999999997</v>
      </c>
      <c r="I13" s="56">
        <v>3980</v>
      </c>
      <c r="J13" s="56">
        <v>38529.249999999993</v>
      </c>
      <c r="K13" s="56">
        <v>0</v>
      </c>
      <c r="L13" s="63">
        <f>H13+I13+J13</f>
        <v>61003.289999999994</v>
      </c>
    </row>
    <row r="14" spans="1:14" ht="15.75">
      <c r="A14" s="28"/>
      <c r="B14" s="18"/>
      <c r="C14" s="19"/>
      <c r="D14" s="19"/>
      <c r="E14" s="19"/>
      <c r="F14" s="19" t="s">
        <v>3529</v>
      </c>
      <c r="G14" s="19"/>
      <c r="H14" s="19"/>
      <c r="I14" s="19"/>
      <c r="J14" s="19"/>
      <c r="K14" s="19"/>
      <c r="L14" s="19"/>
    </row>
    <row r="15" spans="1:14" ht="15.75">
      <c r="A15" s="30" t="s">
        <v>43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4">
      <c r="A16" s="242" t="s">
        <v>0</v>
      </c>
      <c r="B16" s="242" t="s">
        <v>3</v>
      </c>
      <c r="C16" s="243" t="s">
        <v>4</v>
      </c>
      <c r="D16" s="243"/>
      <c r="E16" s="243"/>
      <c r="F16" s="243"/>
      <c r="H16" s="287" t="s">
        <v>5</v>
      </c>
      <c r="I16" s="287"/>
      <c r="J16" s="287"/>
      <c r="K16" s="287"/>
      <c r="L16" s="287"/>
    </row>
    <row r="17" spans="1:12" ht="22.5">
      <c r="A17" s="242"/>
      <c r="B17" s="242"/>
      <c r="C17" s="244" t="s">
        <v>6</v>
      </c>
      <c r="D17" s="244" t="s">
        <v>7</v>
      </c>
      <c r="E17" s="244" t="s">
        <v>8</v>
      </c>
      <c r="F17" s="244" t="s">
        <v>9</v>
      </c>
      <c r="H17" s="288" t="s">
        <v>10</v>
      </c>
      <c r="I17" s="288" t="s">
        <v>11</v>
      </c>
      <c r="J17" s="289" t="s">
        <v>12</v>
      </c>
      <c r="K17" s="288" t="s">
        <v>44</v>
      </c>
      <c r="L17" s="289" t="s">
        <v>9</v>
      </c>
    </row>
    <row r="18" spans="1:12" s="33" customFormat="1">
      <c r="A18" s="54" t="s">
        <v>3463</v>
      </c>
      <c r="B18" s="153" t="s">
        <v>3048</v>
      </c>
      <c r="C18" s="54">
        <v>11947.3</v>
      </c>
      <c r="D18" s="161">
        <v>0</v>
      </c>
      <c r="E18" s="161">
        <v>800</v>
      </c>
      <c r="F18" s="173">
        <f>C18+D18</f>
        <v>11947.3</v>
      </c>
      <c r="G18" s="39"/>
      <c r="H18" s="54">
        <v>9243.5600000000013</v>
      </c>
      <c r="I18" s="54">
        <v>1990</v>
      </c>
      <c r="J18" s="54">
        <v>19257.416666666668</v>
      </c>
      <c r="K18" s="54">
        <v>0</v>
      </c>
      <c r="L18" s="157">
        <f>H18+I18+J18</f>
        <v>30490.976666666669</v>
      </c>
    </row>
    <row r="19" spans="1:12" s="33" customFormat="1">
      <c r="A19" s="56" t="s">
        <v>3465</v>
      </c>
      <c r="B19" s="45" t="s">
        <v>3512</v>
      </c>
      <c r="C19" s="56">
        <v>10817.3</v>
      </c>
      <c r="D19" s="67">
        <v>0</v>
      </c>
      <c r="E19" s="67">
        <v>1200</v>
      </c>
      <c r="F19" s="290">
        <f t="shared" ref="F19:F42" si="0">C19+D19</f>
        <v>10817.3</v>
      </c>
      <c r="G19" s="39"/>
      <c r="H19" s="56">
        <v>8369.2800000000007</v>
      </c>
      <c r="I19" s="56">
        <v>1800</v>
      </c>
      <c r="J19" s="56">
        <v>17436</v>
      </c>
      <c r="K19" s="56">
        <v>0</v>
      </c>
      <c r="L19" s="63">
        <f t="shared" ref="L19:L42" si="1">H19+I19+J19</f>
        <v>27605.279999999999</v>
      </c>
    </row>
    <row r="20" spans="1:12" s="33" customFormat="1">
      <c r="A20" s="56" t="s">
        <v>3469</v>
      </c>
      <c r="B20" s="45" t="s">
        <v>3513</v>
      </c>
      <c r="C20" s="56">
        <v>10293.15</v>
      </c>
      <c r="D20" s="67">
        <v>0</v>
      </c>
      <c r="E20" s="67">
        <v>1000</v>
      </c>
      <c r="F20" s="290">
        <f t="shared" si="0"/>
        <v>10293.15</v>
      </c>
      <c r="G20" s="39"/>
      <c r="H20" s="56">
        <v>7963.7600000000011</v>
      </c>
      <c r="I20" s="56">
        <v>1715</v>
      </c>
      <c r="J20" s="56">
        <v>16591.166666666668</v>
      </c>
      <c r="K20" s="56">
        <v>0</v>
      </c>
      <c r="L20" s="63">
        <f t="shared" si="1"/>
        <v>26269.92666666667</v>
      </c>
    </row>
    <row r="21" spans="1:12" s="33" customFormat="1">
      <c r="A21" s="56" t="s">
        <v>3467</v>
      </c>
      <c r="B21" s="45" t="s">
        <v>3052</v>
      </c>
      <c r="C21" s="56">
        <v>10293.15</v>
      </c>
      <c r="D21" s="67">
        <v>0</v>
      </c>
      <c r="E21" s="67">
        <v>800</v>
      </c>
      <c r="F21" s="290">
        <f t="shared" si="0"/>
        <v>10293.15</v>
      </c>
      <c r="G21" s="39"/>
      <c r="H21" s="56">
        <v>7963.7600000000011</v>
      </c>
      <c r="I21" s="56">
        <v>1715</v>
      </c>
      <c r="J21" s="56">
        <v>16591.166666666668</v>
      </c>
      <c r="K21" s="56">
        <v>0</v>
      </c>
      <c r="L21" s="63">
        <f t="shared" si="1"/>
        <v>26269.92666666667</v>
      </c>
    </row>
    <row r="22" spans="1:12" s="33" customFormat="1">
      <c r="A22" s="56" t="s">
        <v>3471</v>
      </c>
      <c r="B22" s="45" t="s">
        <v>372</v>
      </c>
      <c r="C22" s="56">
        <v>10293.15</v>
      </c>
      <c r="D22" s="67">
        <v>0</v>
      </c>
      <c r="E22" s="67">
        <v>800</v>
      </c>
      <c r="F22" s="290">
        <f t="shared" si="0"/>
        <v>10293.15</v>
      </c>
      <c r="G22" s="39"/>
      <c r="H22" s="56">
        <v>7963.7600000000011</v>
      </c>
      <c r="I22" s="56">
        <v>1715</v>
      </c>
      <c r="J22" s="56">
        <v>16591.166666666668</v>
      </c>
      <c r="K22" s="56">
        <v>0</v>
      </c>
      <c r="L22" s="63">
        <f t="shared" si="1"/>
        <v>26269.92666666667</v>
      </c>
    </row>
    <row r="23" spans="1:12" s="33" customFormat="1">
      <c r="A23" s="56" t="s">
        <v>3472</v>
      </c>
      <c r="B23" s="45" t="s">
        <v>3530</v>
      </c>
      <c r="C23" s="56">
        <v>10293.15</v>
      </c>
      <c r="D23" s="67">
        <v>0</v>
      </c>
      <c r="E23" s="67">
        <v>800</v>
      </c>
      <c r="F23" s="290">
        <f t="shared" si="0"/>
        <v>10293.15</v>
      </c>
      <c r="G23" s="39"/>
      <c r="H23" s="56">
        <v>7963.7600000000011</v>
      </c>
      <c r="I23" s="56">
        <v>1715</v>
      </c>
      <c r="J23" s="56">
        <v>16591.166666666668</v>
      </c>
      <c r="K23" s="56">
        <v>0</v>
      </c>
      <c r="L23" s="63">
        <f t="shared" si="1"/>
        <v>26269.92666666667</v>
      </c>
    </row>
    <row r="24" spans="1:12" s="33" customFormat="1">
      <c r="A24" s="56" t="s">
        <v>3474</v>
      </c>
      <c r="B24" s="45" t="s">
        <v>364</v>
      </c>
      <c r="C24" s="56">
        <v>9795.2000000000007</v>
      </c>
      <c r="D24" s="67">
        <v>0</v>
      </c>
      <c r="E24" s="67">
        <v>800</v>
      </c>
      <c r="F24" s="290">
        <f t="shared" si="0"/>
        <v>9795.2000000000007</v>
      </c>
      <c r="G24" s="39"/>
      <c r="H24" s="56">
        <v>7578.4800000000014</v>
      </c>
      <c r="I24" s="56">
        <v>1630</v>
      </c>
      <c r="J24" s="56">
        <v>15788.500000000002</v>
      </c>
      <c r="K24" s="56">
        <v>0</v>
      </c>
      <c r="L24" s="63">
        <f t="shared" si="1"/>
        <v>24996.980000000003</v>
      </c>
    </row>
    <row r="25" spans="1:12" s="33" customFormat="1">
      <c r="A25" s="56" t="s">
        <v>3514</v>
      </c>
      <c r="B25" s="45" t="s">
        <v>457</v>
      </c>
      <c r="C25" s="56">
        <v>9795.2000000000007</v>
      </c>
      <c r="D25" s="67">
        <v>0</v>
      </c>
      <c r="E25" s="67">
        <v>800</v>
      </c>
      <c r="F25" s="290">
        <f t="shared" si="0"/>
        <v>9795.2000000000007</v>
      </c>
      <c r="G25" s="39"/>
      <c r="H25" s="56">
        <v>7578.4800000000014</v>
      </c>
      <c r="I25" s="56">
        <v>1630</v>
      </c>
      <c r="J25" s="56">
        <v>15788.500000000002</v>
      </c>
      <c r="K25" s="56">
        <v>0</v>
      </c>
      <c r="L25" s="63">
        <f t="shared" si="1"/>
        <v>24996.980000000003</v>
      </c>
    </row>
    <row r="26" spans="1:12" s="33" customFormat="1">
      <c r="A26" s="56" t="s">
        <v>3476</v>
      </c>
      <c r="B26" s="45" t="s">
        <v>3531</v>
      </c>
      <c r="C26" s="56">
        <v>9795.2000000000007</v>
      </c>
      <c r="D26" s="67">
        <v>0</v>
      </c>
      <c r="E26" s="67">
        <v>800</v>
      </c>
      <c r="F26" s="290">
        <f t="shared" si="0"/>
        <v>9795.2000000000007</v>
      </c>
      <c r="G26" s="39"/>
      <c r="H26" s="56">
        <v>7578.4800000000014</v>
      </c>
      <c r="I26" s="56">
        <v>1630</v>
      </c>
      <c r="J26" s="56">
        <v>15788.500000000002</v>
      </c>
      <c r="K26" s="56">
        <v>0</v>
      </c>
      <c r="L26" s="63">
        <f t="shared" si="1"/>
        <v>24996.980000000003</v>
      </c>
    </row>
    <row r="27" spans="1:12" s="33" customFormat="1">
      <c r="A27" s="56" t="s">
        <v>3478</v>
      </c>
      <c r="B27" s="45" t="s">
        <v>3532</v>
      </c>
      <c r="C27" s="56">
        <v>8884.75</v>
      </c>
      <c r="D27" s="67">
        <v>0</v>
      </c>
      <c r="E27" s="67">
        <v>800</v>
      </c>
      <c r="F27" s="290">
        <f t="shared" si="0"/>
        <v>8884.75</v>
      </c>
      <c r="G27" s="39"/>
      <c r="H27" s="56">
        <v>6874.08</v>
      </c>
      <c r="I27" s="56">
        <v>1480</v>
      </c>
      <c r="J27" s="56">
        <v>14321</v>
      </c>
      <c r="K27" s="56">
        <v>0</v>
      </c>
      <c r="L27" s="63">
        <f t="shared" si="1"/>
        <v>22675.08</v>
      </c>
    </row>
    <row r="28" spans="1:12" s="33" customFormat="1">
      <c r="A28" s="56" t="s">
        <v>3516</v>
      </c>
      <c r="B28" s="45" t="s">
        <v>3533</v>
      </c>
      <c r="C28" s="56">
        <v>8048.8</v>
      </c>
      <c r="D28" s="67">
        <v>0</v>
      </c>
      <c r="E28" s="67">
        <v>800</v>
      </c>
      <c r="F28" s="290">
        <f t="shared" si="0"/>
        <v>8048.8</v>
      </c>
      <c r="G28" s="39"/>
      <c r="H28" s="56">
        <v>6227.32</v>
      </c>
      <c r="I28" s="56">
        <v>1340</v>
      </c>
      <c r="J28" s="56">
        <v>12973.583333333332</v>
      </c>
      <c r="K28" s="56">
        <v>0</v>
      </c>
      <c r="L28" s="63">
        <f t="shared" si="1"/>
        <v>20540.903333333332</v>
      </c>
    </row>
    <row r="29" spans="1:12" s="33" customFormat="1">
      <c r="A29" s="56" t="s">
        <v>3480</v>
      </c>
      <c r="B29" s="45" t="s">
        <v>3062</v>
      </c>
      <c r="C29" s="56">
        <v>7656.55</v>
      </c>
      <c r="D29" s="67">
        <v>0</v>
      </c>
      <c r="E29" s="67">
        <v>800</v>
      </c>
      <c r="F29" s="290">
        <f t="shared" si="0"/>
        <v>7656.55</v>
      </c>
      <c r="G29" s="39"/>
      <c r="H29" s="56">
        <v>5923.84</v>
      </c>
      <c r="I29" s="56">
        <v>1275</v>
      </c>
      <c r="J29" s="56">
        <v>12341.333333333334</v>
      </c>
      <c r="K29" s="56">
        <v>0</v>
      </c>
      <c r="L29" s="63">
        <f t="shared" si="1"/>
        <v>19540.173333333332</v>
      </c>
    </row>
    <row r="30" spans="1:12" s="33" customFormat="1">
      <c r="A30" s="56" t="s">
        <v>3534</v>
      </c>
      <c r="B30" s="45" t="s">
        <v>3535</v>
      </c>
      <c r="C30" s="56">
        <v>7656.55</v>
      </c>
      <c r="D30" s="67">
        <v>0</v>
      </c>
      <c r="E30" s="67">
        <v>800</v>
      </c>
      <c r="F30" s="290">
        <f t="shared" si="0"/>
        <v>7656.55</v>
      </c>
      <c r="G30" s="39"/>
      <c r="H30" s="56">
        <v>5923.84</v>
      </c>
      <c r="I30" s="56">
        <v>1275</v>
      </c>
      <c r="J30" s="56">
        <v>12341.333333333334</v>
      </c>
      <c r="K30" s="56">
        <v>0</v>
      </c>
      <c r="L30" s="63">
        <f t="shared" si="1"/>
        <v>19540.173333333332</v>
      </c>
    </row>
    <row r="31" spans="1:12" s="33" customFormat="1">
      <c r="A31" s="56">
        <v>505033</v>
      </c>
      <c r="B31" s="45" t="s">
        <v>3536</v>
      </c>
      <c r="C31" s="56" t="s">
        <v>3537</v>
      </c>
      <c r="D31" s="67">
        <v>0</v>
      </c>
      <c r="E31" s="67">
        <v>800</v>
      </c>
      <c r="F31" s="290">
        <v>7048.7</v>
      </c>
      <c r="G31" s="39"/>
      <c r="H31" s="56">
        <v>5638.9599999999991</v>
      </c>
      <c r="I31" s="56">
        <v>1210</v>
      </c>
      <c r="J31" s="56">
        <v>11747.833333333332</v>
      </c>
      <c r="K31" s="56">
        <v>0</v>
      </c>
      <c r="L31" s="63">
        <f t="shared" si="1"/>
        <v>18596.793333333331</v>
      </c>
    </row>
    <row r="32" spans="1:12" s="33" customFormat="1">
      <c r="A32" s="56" t="s">
        <v>3484</v>
      </c>
      <c r="B32" s="45" t="s">
        <v>3058</v>
      </c>
      <c r="C32" s="56" t="s">
        <v>3537</v>
      </c>
      <c r="D32" s="67">
        <v>0</v>
      </c>
      <c r="E32" s="67">
        <v>800</v>
      </c>
      <c r="F32" s="290">
        <v>7048.7</v>
      </c>
      <c r="G32" s="39"/>
      <c r="H32" s="56">
        <v>5638.9599999999991</v>
      </c>
      <c r="I32" s="56">
        <v>1210</v>
      </c>
      <c r="J32" s="56">
        <v>11747.833333333332</v>
      </c>
      <c r="K32" s="56">
        <v>0</v>
      </c>
      <c r="L32" s="63">
        <f t="shared" si="1"/>
        <v>18596.793333333331</v>
      </c>
    </row>
    <row r="33" spans="1:12" s="33" customFormat="1">
      <c r="A33" s="56" t="s">
        <v>3486</v>
      </c>
      <c r="B33" s="45" t="s">
        <v>3538</v>
      </c>
      <c r="C33" s="56">
        <v>6944.5</v>
      </c>
      <c r="D33" s="67">
        <v>0</v>
      </c>
      <c r="E33" s="67">
        <v>800</v>
      </c>
      <c r="F33" s="290">
        <f t="shared" si="0"/>
        <v>6944.5</v>
      </c>
      <c r="G33" s="39"/>
      <c r="H33" s="56">
        <v>5372.9199999999992</v>
      </c>
      <c r="I33" s="56">
        <v>1155</v>
      </c>
      <c r="J33" s="56">
        <v>11193.583333333332</v>
      </c>
      <c r="K33" s="56">
        <v>0</v>
      </c>
      <c r="L33" s="63">
        <f t="shared" si="1"/>
        <v>17721.50333333333</v>
      </c>
    </row>
    <row r="34" spans="1:12" s="33" customFormat="1">
      <c r="A34" s="56" t="s">
        <v>3488</v>
      </c>
      <c r="B34" s="45" t="s">
        <v>3073</v>
      </c>
      <c r="C34" s="56">
        <v>6618.75</v>
      </c>
      <c r="D34" s="67">
        <v>0</v>
      </c>
      <c r="E34" s="67">
        <v>800</v>
      </c>
      <c r="F34" s="290">
        <f t="shared" si="0"/>
        <v>6618.75</v>
      </c>
      <c r="G34" s="39"/>
      <c r="H34" s="56">
        <v>5120.88</v>
      </c>
      <c r="I34" s="56">
        <v>1100</v>
      </c>
      <c r="J34" s="56">
        <v>10668.5</v>
      </c>
      <c r="K34" s="56">
        <v>0</v>
      </c>
      <c r="L34" s="63">
        <f t="shared" si="1"/>
        <v>16889.38</v>
      </c>
    </row>
    <row r="35" spans="1:12" s="33" customFormat="1">
      <c r="A35" s="56">
        <v>507009</v>
      </c>
      <c r="B35" s="45" t="s">
        <v>3539</v>
      </c>
      <c r="C35" s="56">
        <v>6326.35</v>
      </c>
      <c r="D35" s="67">
        <v>0</v>
      </c>
      <c r="E35" s="67">
        <v>800</v>
      </c>
      <c r="F35" s="290">
        <f t="shared" si="0"/>
        <v>6326.35</v>
      </c>
      <c r="G35" s="39"/>
      <c r="H35" s="56">
        <v>4895.4800000000005</v>
      </c>
      <c r="I35" s="56">
        <v>1050</v>
      </c>
      <c r="J35" s="56">
        <v>10198.916666666668</v>
      </c>
      <c r="K35" s="56">
        <v>0</v>
      </c>
      <c r="L35" s="63">
        <f t="shared" si="1"/>
        <v>16144.396666666667</v>
      </c>
    </row>
    <row r="36" spans="1:12" s="33" customFormat="1">
      <c r="A36" s="56" t="s">
        <v>3540</v>
      </c>
      <c r="B36" s="45" t="s">
        <v>291</v>
      </c>
      <c r="C36" s="56">
        <v>6326.35</v>
      </c>
      <c r="D36" s="67">
        <v>0</v>
      </c>
      <c r="E36" s="67">
        <v>800</v>
      </c>
      <c r="F36" s="290">
        <f t="shared" si="0"/>
        <v>6326.35</v>
      </c>
      <c r="G36" s="39"/>
      <c r="H36" s="56">
        <v>4895.4800000000005</v>
      </c>
      <c r="I36" s="56">
        <v>1050</v>
      </c>
      <c r="J36" s="56">
        <v>10198.916666666668</v>
      </c>
      <c r="K36" s="56">
        <v>0</v>
      </c>
      <c r="L36" s="63">
        <f t="shared" si="1"/>
        <v>16144.396666666667</v>
      </c>
    </row>
    <row r="37" spans="1:12" s="33" customFormat="1">
      <c r="A37" s="56" t="s">
        <v>3490</v>
      </c>
      <c r="B37" s="45" t="s">
        <v>361</v>
      </c>
      <c r="C37" s="56">
        <v>6326.35</v>
      </c>
      <c r="D37" s="67">
        <v>0</v>
      </c>
      <c r="E37" s="67">
        <v>800</v>
      </c>
      <c r="F37" s="290">
        <f t="shared" si="0"/>
        <v>6326.35</v>
      </c>
      <c r="G37" s="39"/>
      <c r="H37" s="56">
        <v>4894.68</v>
      </c>
      <c r="I37" s="56">
        <v>1050</v>
      </c>
      <c r="J37" s="56">
        <v>10197.250000000002</v>
      </c>
      <c r="K37" s="56">
        <v>0</v>
      </c>
      <c r="L37" s="63">
        <f t="shared" si="1"/>
        <v>16141.930000000002</v>
      </c>
    </row>
    <row r="38" spans="1:12" s="33" customFormat="1">
      <c r="A38" s="56" t="s">
        <v>3541</v>
      </c>
      <c r="B38" s="45" t="s">
        <v>3542</v>
      </c>
      <c r="C38" s="56">
        <v>6326.35</v>
      </c>
      <c r="D38" s="67">
        <v>0</v>
      </c>
      <c r="E38" s="67">
        <v>800</v>
      </c>
      <c r="F38" s="290">
        <f t="shared" si="0"/>
        <v>6326.35</v>
      </c>
      <c r="G38" s="39"/>
      <c r="H38" s="56">
        <v>4894.68</v>
      </c>
      <c r="I38" s="56">
        <v>1050</v>
      </c>
      <c r="J38" s="56">
        <v>10197.250000000002</v>
      </c>
      <c r="K38" s="56">
        <v>0</v>
      </c>
      <c r="L38" s="63">
        <f t="shared" si="1"/>
        <v>16141.930000000002</v>
      </c>
    </row>
    <row r="39" spans="1:12" s="33" customFormat="1">
      <c r="A39" s="56" t="s">
        <v>3496</v>
      </c>
      <c r="B39" s="45" t="s">
        <v>3543</v>
      </c>
      <c r="C39" s="56">
        <v>17754.25</v>
      </c>
      <c r="D39" s="67">
        <v>0</v>
      </c>
      <c r="E39" s="67">
        <v>600</v>
      </c>
      <c r="F39" s="290">
        <f t="shared" si="0"/>
        <v>17754.25</v>
      </c>
      <c r="G39" s="39"/>
      <c r="H39" s="56">
        <v>13736.36</v>
      </c>
      <c r="I39" s="56">
        <v>2955</v>
      </c>
      <c r="J39" s="56">
        <v>29124.750000000007</v>
      </c>
      <c r="K39" s="56">
        <v>3652.8</v>
      </c>
      <c r="L39" s="63">
        <f t="shared" si="1"/>
        <v>45816.110000000008</v>
      </c>
    </row>
    <row r="40" spans="1:12" s="33" customFormat="1">
      <c r="A40" s="56" t="s">
        <v>3494</v>
      </c>
      <c r="B40" s="45" t="s">
        <v>3544</v>
      </c>
      <c r="C40" s="56">
        <v>25787.4</v>
      </c>
      <c r="D40" s="67">
        <v>0</v>
      </c>
      <c r="E40" s="67">
        <v>600</v>
      </c>
      <c r="F40" s="290">
        <f t="shared" si="0"/>
        <v>25787.4</v>
      </c>
      <c r="G40" s="39"/>
      <c r="H40" s="56">
        <v>19951.560000000001</v>
      </c>
      <c r="I40" s="56">
        <v>4295</v>
      </c>
      <c r="J40" s="56">
        <v>42073.083333333336</v>
      </c>
      <c r="K40" s="56">
        <v>3652.8</v>
      </c>
      <c r="L40" s="63">
        <f t="shared" si="1"/>
        <v>66319.643333333341</v>
      </c>
    </row>
    <row r="41" spans="1:12" s="33" customFormat="1">
      <c r="A41" s="56" t="s">
        <v>3521</v>
      </c>
      <c r="B41" s="45" t="s">
        <v>3545</v>
      </c>
      <c r="C41" s="56">
        <v>19910.7</v>
      </c>
      <c r="D41" s="67">
        <v>0</v>
      </c>
      <c r="E41" s="67">
        <v>600</v>
      </c>
      <c r="F41" s="290">
        <f t="shared" si="0"/>
        <v>19910.7</v>
      </c>
      <c r="G41" s="39"/>
      <c r="H41" s="56">
        <v>15404.8</v>
      </c>
      <c r="I41" s="56">
        <v>3315</v>
      </c>
      <c r="J41" s="56">
        <v>32600.666666666672</v>
      </c>
      <c r="K41" s="56">
        <v>3652.8</v>
      </c>
      <c r="L41" s="63">
        <f t="shared" si="1"/>
        <v>51320.466666666674</v>
      </c>
    </row>
    <row r="42" spans="1:12">
      <c r="A42" s="103" t="s">
        <v>3494</v>
      </c>
      <c r="B42" s="9" t="s">
        <v>3544</v>
      </c>
      <c r="C42" s="63">
        <v>24939.45</v>
      </c>
      <c r="D42" s="63"/>
      <c r="E42" s="127">
        <v>600</v>
      </c>
      <c r="F42" s="290">
        <f t="shared" si="0"/>
        <v>24939.45</v>
      </c>
      <c r="G42" s="32"/>
      <c r="H42" s="56">
        <v>15404.8</v>
      </c>
      <c r="I42" s="63"/>
      <c r="J42" s="56">
        <v>32600.666666666672</v>
      </c>
      <c r="K42" s="64"/>
      <c r="L42" s="63">
        <f t="shared" si="1"/>
        <v>48005.466666666674</v>
      </c>
    </row>
  </sheetData>
  <mergeCells count="13">
    <mergeCell ref="A16:A17"/>
    <mergeCell ref="B16:B17"/>
    <mergeCell ref="C16:F16"/>
    <mergeCell ref="H16:L16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07648-D4B8-4023-B4FF-364043CDCD41}">
  <sheetPr>
    <pageSetUpPr fitToPage="1"/>
  </sheetPr>
  <dimension ref="A1:L41"/>
  <sheetViews>
    <sheetView showGridLines="0" workbookViewId="0">
      <pane ySplit="5" topLeftCell="A12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2" ht="15.75">
      <c r="A1" s="222" t="s">
        <v>3546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2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2" s="23" customFormat="1">
      <c r="A10" s="278" t="s">
        <v>3457</v>
      </c>
      <c r="B10" s="278" t="s">
        <v>39</v>
      </c>
      <c r="C10" s="155">
        <v>50452.95</v>
      </c>
      <c r="D10" s="155">
        <v>20000</v>
      </c>
      <c r="E10" s="155">
        <v>3795</v>
      </c>
      <c r="F10" s="155">
        <f>SUM(C10:E10)</f>
        <v>74247.95</v>
      </c>
      <c r="G10" s="106"/>
      <c r="H10" s="155">
        <v>16264.65</v>
      </c>
      <c r="I10" s="155">
        <v>8132.3249999999998</v>
      </c>
      <c r="J10" s="155">
        <v>97989.916666666657</v>
      </c>
      <c r="K10" s="155"/>
      <c r="L10" s="155">
        <f>SUM(G10:K10)</f>
        <v>122386.89166666666</v>
      </c>
    </row>
    <row r="11" spans="1:12" s="23" customFormat="1">
      <c r="A11" s="279" t="s">
        <v>3458</v>
      </c>
      <c r="B11" s="279" t="s">
        <v>3505</v>
      </c>
      <c r="C11" s="60">
        <v>39005.550000000003</v>
      </c>
      <c r="D11" s="60">
        <v>16000</v>
      </c>
      <c r="E11" s="60">
        <v>2875</v>
      </c>
      <c r="F11" s="60">
        <f>SUM(C11:E11)</f>
        <v>57880.55</v>
      </c>
      <c r="G11" s="106"/>
      <c r="H11" s="60">
        <v>12574.316666666666</v>
      </c>
      <c r="I11" s="60">
        <v>6287.1583333333328</v>
      </c>
      <c r="J11" s="60">
        <v>76204.916666666657</v>
      </c>
      <c r="K11" s="60"/>
      <c r="L11" s="60">
        <f>SUM(G11:K11)</f>
        <v>95066.391666666663</v>
      </c>
    </row>
    <row r="12" spans="1:12" s="23" customFormat="1">
      <c r="A12" s="279" t="s">
        <v>3460</v>
      </c>
      <c r="B12" s="279" t="s">
        <v>3547</v>
      </c>
      <c r="C12" s="60">
        <v>33715.1</v>
      </c>
      <c r="D12" s="60">
        <v>0</v>
      </c>
      <c r="E12" s="60">
        <v>1725</v>
      </c>
      <c r="F12" s="60">
        <f>SUM(C12:E12)</f>
        <v>35440.1</v>
      </c>
      <c r="G12" s="106"/>
      <c r="H12" s="60">
        <v>10868.833333333334</v>
      </c>
      <c r="I12" s="60">
        <v>5434.416666666667</v>
      </c>
      <c r="J12" s="60">
        <v>54344.166666666672</v>
      </c>
      <c r="K12" s="60"/>
      <c r="L12" s="60">
        <f>SUM(G12:K12)</f>
        <v>70647.416666666672</v>
      </c>
    </row>
    <row r="13" spans="1:12">
      <c r="A13" s="279" t="s">
        <v>3462</v>
      </c>
      <c r="B13" s="279" t="s">
        <v>26</v>
      </c>
      <c r="C13" s="60">
        <v>23903.55</v>
      </c>
      <c r="D13" s="60">
        <v>0</v>
      </c>
      <c r="E13" s="60">
        <v>1552.5</v>
      </c>
      <c r="F13" s="60">
        <f>SUM(C13:E13)</f>
        <v>25456.05</v>
      </c>
      <c r="G13" s="106"/>
      <c r="H13" s="60">
        <v>7705.8499999999995</v>
      </c>
      <c r="I13" s="60">
        <v>3852.9249999999997</v>
      </c>
      <c r="J13" s="60">
        <v>38529.249999999993</v>
      </c>
      <c r="K13" s="60"/>
      <c r="L13" s="60">
        <f>SUM(G13:K13)</f>
        <v>50088.024999999994</v>
      </c>
    </row>
    <row r="14" spans="1:12" ht="15.75">
      <c r="A14" s="2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>
      <c r="A15" s="30" t="s">
        <v>43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242" t="s">
        <v>0</v>
      </c>
      <c r="B16" s="242" t="s">
        <v>3</v>
      </c>
      <c r="C16" s="243" t="s">
        <v>4</v>
      </c>
      <c r="D16" s="243"/>
      <c r="E16" s="243"/>
      <c r="F16" s="243"/>
      <c r="H16" s="287" t="s">
        <v>5</v>
      </c>
      <c r="I16" s="287"/>
      <c r="J16" s="287"/>
      <c r="K16" s="287"/>
      <c r="L16" s="287"/>
    </row>
    <row r="17" spans="1:12" ht="22.5">
      <c r="A17" s="242"/>
      <c r="B17" s="242"/>
      <c r="C17" s="244" t="s">
        <v>6</v>
      </c>
      <c r="D17" s="244" t="s">
        <v>7</v>
      </c>
      <c r="E17" s="244" t="s">
        <v>8</v>
      </c>
      <c r="F17" s="244" t="s">
        <v>9</v>
      </c>
      <c r="H17" s="288" t="s">
        <v>10</v>
      </c>
      <c r="I17" s="288" t="s">
        <v>11</v>
      </c>
      <c r="J17" s="289" t="s">
        <v>12</v>
      </c>
      <c r="K17" s="288" t="s">
        <v>20</v>
      </c>
      <c r="L17" s="289" t="s">
        <v>9</v>
      </c>
    </row>
    <row r="18" spans="1:12" s="33" customFormat="1">
      <c r="A18" s="278" t="s">
        <v>3463</v>
      </c>
      <c r="B18" s="278" t="s">
        <v>3048</v>
      </c>
      <c r="C18" s="291">
        <v>11947.3</v>
      </c>
      <c r="D18" s="155">
        <v>0</v>
      </c>
      <c r="E18" s="292">
        <v>1255</v>
      </c>
      <c r="F18" s="155">
        <f t="shared" ref="F18:F41" si="0">SUM(C18:E18)</f>
        <v>13202.3</v>
      </c>
      <c r="G18" s="39"/>
      <c r="H18" s="155">
        <v>3851.4833333333336</v>
      </c>
      <c r="I18" s="155">
        <v>1925.7416666666668</v>
      </c>
      <c r="J18" s="155">
        <v>19257.416666666668</v>
      </c>
      <c r="K18" s="155">
        <v>0</v>
      </c>
      <c r="L18" s="155">
        <f t="shared" ref="L18:L41" si="1">SUM(G18:K18)</f>
        <v>25034.64166666667</v>
      </c>
    </row>
    <row r="19" spans="1:12" s="33" customFormat="1">
      <c r="A19" s="279" t="s">
        <v>3465</v>
      </c>
      <c r="B19" s="279" t="s">
        <v>3512</v>
      </c>
      <c r="C19" s="293">
        <v>10817.3</v>
      </c>
      <c r="D19" s="60">
        <v>0</v>
      </c>
      <c r="E19" s="294">
        <v>1255</v>
      </c>
      <c r="F19" s="60">
        <f t="shared" si="0"/>
        <v>12072.3</v>
      </c>
      <c r="G19" s="39"/>
      <c r="H19" s="60">
        <v>3487.2000000000003</v>
      </c>
      <c r="I19" s="60">
        <v>1743.6000000000001</v>
      </c>
      <c r="J19" s="60">
        <v>17436</v>
      </c>
      <c r="K19" s="60">
        <v>0</v>
      </c>
      <c r="L19" s="60">
        <f t="shared" si="1"/>
        <v>22666.799999999999</v>
      </c>
    </row>
    <row r="20" spans="1:12" s="33" customFormat="1">
      <c r="A20" s="279" t="s">
        <v>3472</v>
      </c>
      <c r="B20" s="279" t="s">
        <v>386</v>
      </c>
      <c r="C20" s="293">
        <v>10293.15</v>
      </c>
      <c r="D20" s="60">
        <v>0</v>
      </c>
      <c r="E20" s="294">
        <v>1255</v>
      </c>
      <c r="F20" s="60">
        <f t="shared" si="0"/>
        <v>11548.15</v>
      </c>
      <c r="G20" s="39"/>
      <c r="H20" s="60">
        <v>3318.2333333333336</v>
      </c>
      <c r="I20" s="60">
        <v>1659.1166666666668</v>
      </c>
      <c r="J20" s="60">
        <v>16591.166666666668</v>
      </c>
      <c r="K20" s="60">
        <v>0</v>
      </c>
      <c r="L20" s="60">
        <f t="shared" si="1"/>
        <v>21568.51666666667</v>
      </c>
    </row>
    <row r="21" spans="1:12" s="33" customFormat="1">
      <c r="A21" s="279" t="s">
        <v>3467</v>
      </c>
      <c r="B21" s="279" t="s">
        <v>3052</v>
      </c>
      <c r="C21" s="293">
        <v>10293.15</v>
      </c>
      <c r="D21" s="60">
        <v>0</v>
      </c>
      <c r="E21" s="294">
        <v>1255</v>
      </c>
      <c r="F21" s="60">
        <f t="shared" si="0"/>
        <v>11548.15</v>
      </c>
      <c r="G21" s="39"/>
      <c r="H21" s="60">
        <v>3318.2333333333336</v>
      </c>
      <c r="I21" s="60">
        <v>1659.1166666666668</v>
      </c>
      <c r="J21" s="60">
        <v>16591.166666666668</v>
      </c>
      <c r="K21" s="60">
        <v>0</v>
      </c>
      <c r="L21" s="60">
        <f t="shared" si="1"/>
        <v>21568.51666666667</v>
      </c>
    </row>
    <row r="22" spans="1:12" s="33" customFormat="1">
      <c r="A22" s="279" t="s">
        <v>3474</v>
      </c>
      <c r="B22" s="279" t="s">
        <v>364</v>
      </c>
      <c r="C22" s="293">
        <v>9795.2000000000007</v>
      </c>
      <c r="D22" s="60">
        <v>0</v>
      </c>
      <c r="E22" s="294">
        <v>1255</v>
      </c>
      <c r="F22" s="60">
        <f t="shared" si="0"/>
        <v>11050.2</v>
      </c>
      <c r="G22" s="39"/>
      <c r="H22" s="60">
        <v>3157.7000000000003</v>
      </c>
      <c r="I22" s="60">
        <v>1578.8500000000001</v>
      </c>
      <c r="J22" s="60">
        <v>15788.500000000002</v>
      </c>
      <c r="K22" s="60">
        <v>0</v>
      </c>
      <c r="L22" s="60">
        <f t="shared" si="1"/>
        <v>20525.050000000003</v>
      </c>
    </row>
    <row r="23" spans="1:12" s="33" customFormat="1">
      <c r="A23" s="279" t="s">
        <v>3476</v>
      </c>
      <c r="B23" s="279" t="s">
        <v>3548</v>
      </c>
      <c r="C23" s="293">
        <v>9795.2000000000007</v>
      </c>
      <c r="D23" s="60">
        <v>0</v>
      </c>
      <c r="E23" s="294">
        <v>1255</v>
      </c>
      <c r="F23" s="60">
        <f t="shared" si="0"/>
        <v>11050.2</v>
      </c>
      <c r="G23" s="39"/>
      <c r="H23" s="60">
        <v>3157.7000000000003</v>
      </c>
      <c r="I23" s="60">
        <v>1578.8500000000001</v>
      </c>
      <c r="J23" s="60">
        <v>15788.500000000002</v>
      </c>
      <c r="K23" s="60">
        <v>0</v>
      </c>
      <c r="L23" s="60">
        <f t="shared" si="1"/>
        <v>20525.050000000003</v>
      </c>
    </row>
    <row r="24" spans="1:12" s="33" customFormat="1">
      <c r="A24" s="279" t="s">
        <v>3549</v>
      </c>
      <c r="B24" s="279" t="s">
        <v>3550</v>
      </c>
      <c r="C24" s="293">
        <v>9327.75</v>
      </c>
      <c r="D24" s="60">
        <v>0</v>
      </c>
      <c r="E24" s="294">
        <v>1255</v>
      </c>
      <c r="F24" s="60">
        <f t="shared" si="0"/>
        <v>10582.75</v>
      </c>
      <c r="G24" s="39"/>
      <c r="H24" s="60">
        <v>3007.0166666666664</v>
      </c>
      <c r="I24" s="60">
        <v>1503.5083333333332</v>
      </c>
      <c r="J24" s="60">
        <v>15035.083333333332</v>
      </c>
      <c r="K24" s="60">
        <v>0</v>
      </c>
      <c r="L24" s="60">
        <f t="shared" si="1"/>
        <v>19545.60833333333</v>
      </c>
    </row>
    <row r="25" spans="1:12" s="33" customFormat="1">
      <c r="A25" s="279" t="s">
        <v>3478</v>
      </c>
      <c r="B25" s="279" t="s">
        <v>3515</v>
      </c>
      <c r="C25" s="293">
        <v>8884.75</v>
      </c>
      <c r="D25" s="60">
        <v>0</v>
      </c>
      <c r="E25" s="294">
        <v>1255</v>
      </c>
      <c r="F25" s="60">
        <f t="shared" si="0"/>
        <v>10139.75</v>
      </c>
      <c r="G25" s="39"/>
      <c r="H25" s="60">
        <v>2864.2000000000003</v>
      </c>
      <c r="I25" s="60">
        <v>1432.1000000000001</v>
      </c>
      <c r="J25" s="60">
        <v>14321</v>
      </c>
      <c r="K25" s="60">
        <v>0</v>
      </c>
      <c r="L25" s="60">
        <f t="shared" si="1"/>
        <v>18617.3</v>
      </c>
    </row>
    <row r="26" spans="1:12" s="33" customFormat="1">
      <c r="A26" s="279" t="s">
        <v>3516</v>
      </c>
      <c r="B26" s="279" t="s">
        <v>3517</v>
      </c>
      <c r="C26" s="293">
        <v>8048.8</v>
      </c>
      <c r="D26" s="60">
        <v>0</v>
      </c>
      <c r="E26" s="294">
        <v>1255</v>
      </c>
      <c r="F26" s="60">
        <f t="shared" si="0"/>
        <v>9303.7999999999993</v>
      </c>
      <c r="G26" s="39"/>
      <c r="H26" s="60">
        <v>2594.7166666666662</v>
      </c>
      <c r="I26" s="60">
        <v>1297.3583333333331</v>
      </c>
      <c r="J26" s="60">
        <v>14223.583333333332</v>
      </c>
      <c r="K26" s="60">
        <v>0</v>
      </c>
      <c r="L26" s="60">
        <f t="shared" si="1"/>
        <v>18115.658333333333</v>
      </c>
    </row>
    <row r="27" spans="1:12" s="33" customFormat="1">
      <c r="A27" s="279" t="s">
        <v>3480</v>
      </c>
      <c r="B27" s="279" t="s">
        <v>3062</v>
      </c>
      <c r="C27" s="293">
        <v>7656.55</v>
      </c>
      <c r="D27" s="60">
        <v>0</v>
      </c>
      <c r="E27" s="294">
        <v>1255</v>
      </c>
      <c r="F27" s="60">
        <f t="shared" si="0"/>
        <v>8911.5499999999993</v>
      </c>
      <c r="G27" s="39"/>
      <c r="H27" s="60">
        <v>2468.2666666666669</v>
      </c>
      <c r="I27" s="60">
        <v>1234.1333333333334</v>
      </c>
      <c r="J27" s="60">
        <v>12341.333333333334</v>
      </c>
      <c r="K27" s="60">
        <v>0</v>
      </c>
      <c r="L27" s="60">
        <f t="shared" si="1"/>
        <v>16043.733333333334</v>
      </c>
    </row>
    <row r="28" spans="1:12" s="33" customFormat="1">
      <c r="A28" s="279" t="s">
        <v>3534</v>
      </c>
      <c r="B28" s="279" t="s">
        <v>3535</v>
      </c>
      <c r="C28" s="293">
        <v>7656.55</v>
      </c>
      <c r="D28" s="60">
        <v>0</v>
      </c>
      <c r="E28" s="294">
        <v>1255</v>
      </c>
      <c r="F28" s="60">
        <f t="shared" si="0"/>
        <v>8911.5499999999993</v>
      </c>
      <c r="G28" s="39"/>
      <c r="H28" s="60">
        <v>2468.2666666666669</v>
      </c>
      <c r="I28" s="60">
        <v>1234.1333333333334</v>
      </c>
      <c r="J28" s="60">
        <v>12341.333333333334</v>
      </c>
      <c r="K28" s="60">
        <v>0</v>
      </c>
      <c r="L28" s="60">
        <f t="shared" si="1"/>
        <v>16043.733333333334</v>
      </c>
    </row>
    <row r="29" spans="1:12" s="33" customFormat="1">
      <c r="A29" s="279" t="s">
        <v>3484</v>
      </c>
      <c r="B29" s="279" t="s">
        <v>3058</v>
      </c>
      <c r="C29" s="293">
        <v>7288.35</v>
      </c>
      <c r="D29" s="60">
        <v>0</v>
      </c>
      <c r="E29" s="294">
        <v>1255</v>
      </c>
      <c r="F29" s="60">
        <f t="shared" si="0"/>
        <v>8543.35</v>
      </c>
      <c r="G29" s="39"/>
      <c r="H29" s="60">
        <v>2349.5666666666666</v>
      </c>
      <c r="I29" s="60">
        <v>1174.7833333333333</v>
      </c>
      <c r="J29" s="60">
        <v>12997.833333333332</v>
      </c>
      <c r="K29" s="60">
        <v>0</v>
      </c>
      <c r="L29" s="60">
        <f t="shared" si="1"/>
        <v>16522.183333333331</v>
      </c>
    </row>
    <row r="30" spans="1:12" s="33" customFormat="1">
      <c r="A30" s="279" t="s">
        <v>3486</v>
      </c>
      <c r="B30" s="279" t="s">
        <v>3551</v>
      </c>
      <c r="C30" s="293">
        <v>6944.5</v>
      </c>
      <c r="D30" s="60">
        <v>0</v>
      </c>
      <c r="E30" s="294">
        <v>1255</v>
      </c>
      <c r="F30" s="60">
        <f t="shared" si="0"/>
        <v>8199.5</v>
      </c>
      <c r="G30" s="39"/>
      <c r="H30" s="60">
        <v>2238.7166666666662</v>
      </c>
      <c r="I30" s="60">
        <v>1119.3583333333331</v>
      </c>
      <c r="J30" s="60">
        <v>11193.583333333332</v>
      </c>
      <c r="K30" s="60">
        <v>0</v>
      </c>
      <c r="L30" s="60">
        <f t="shared" si="1"/>
        <v>14551.658333333331</v>
      </c>
    </row>
    <row r="31" spans="1:12" s="33" customFormat="1">
      <c r="A31" s="279" t="s">
        <v>3488</v>
      </c>
      <c r="B31" s="279" t="s">
        <v>3552</v>
      </c>
      <c r="C31" s="293">
        <v>6618.75</v>
      </c>
      <c r="D31" s="60">
        <v>0</v>
      </c>
      <c r="E31" s="294">
        <v>1255</v>
      </c>
      <c r="F31" s="60">
        <f t="shared" si="0"/>
        <v>7873.75</v>
      </c>
      <c r="G31" s="39"/>
      <c r="H31" s="60">
        <v>2133.6999999999998</v>
      </c>
      <c r="I31" s="60">
        <v>1066.8499999999999</v>
      </c>
      <c r="J31" s="60">
        <v>11838.5</v>
      </c>
      <c r="K31" s="60">
        <v>0</v>
      </c>
      <c r="L31" s="60">
        <f t="shared" si="1"/>
        <v>15039.05</v>
      </c>
    </row>
    <row r="32" spans="1:12" s="33" customFormat="1">
      <c r="A32" s="279" t="s">
        <v>3553</v>
      </c>
      <c r="B32" s="279" t="s">
        <v>3554</v>
      </c>
      <c r="C32" s="293">
        <v>6618.75</v>
      </c>
      <c r="D32" s="60">
        <v>0</v>
      </c>
      <c r="E32" s="294">
        <v>1255</v>
      </c>
      <c r="F32" s="60">
        <f t="shared" si="0"/>
        <v>7873.75</v>
      </c>
      <c r="G32" s="39"/>
      <c r="H32" s="60">
        <v>2133.6999999999998</v>
      </c>
      <c r="I32" s="60">
        <v>1066.8499999999999</v>
      </c>
      <c r="J32" s="60">
        <v>10668.5</v>
      </c>
      <c r="K32" s="60">
        <v>0</v>
      </c>
      <c r="L32" s="60">
        <f t="shared" si="1"/>
        <v>13869.05</v>
      </c>
    </row>
    <row r="33" spans="1:12" s="33" customFormat="1">
      <c r="A33" s="279" t="s">
        <v>3490</v>
      </c>
      <c r="B33" s="279" t="s">
        <v>303</v>
      </c>
      <c r="C33" s="293">
        <v>6326.35</v>
      </c>
      <c r="D33" s="60">
        <v>0</v>
      </c>
      <c r="E33" s="294">
        <v>1255</v>
      </c>
      <c r="F33" s="60">
        <f t="shared" si="0"/>
        <v>7581.35</v>
      </c>
      <c r="G33" s="39"/>
      <c r="H33" s="60">
        <v>2039.4500000000003</v>
      </c>
      <c r="I33" s="60">
        <v>1019.7250000000001</v>
      </c>
      <c r="J33" s="60">
        <v>10197.250000000002</v>
      </c>
      <c r="K33" s="60">
        <v>0</v>
      </c>
      <c r="L33" s="60">
        <f t="shared" si="1"/>
        <v>13256.425000000003</v>
      </c>
    </row>
    <row r="34" spans="1:12" s="33" customFormat="1">
      <c r="A34" s="279" t="s">
        <v>3490</v>
      </c>
      <c r="B34" s="279" t="s">
        <v>361</v>
      </c>
      <c r="C34" s="293">
        <v>6326.35</v>
      </c>
      <c r="D34" s="60">
        <v>0</v>
      </c>
      <c r="E34" s="294">
        <v>1255</v>
      </c>
      <c r="F34" s="60">
        <f t="shared" si="0"/>
        <v>7581.35</v>
      </c>
      <c r="G34" s="39"/>
      <c r="H34" s="60">
        <v>2039.4500000000003</v>
      </c>
      <c r="I34" s="60">
        <v>1019.7250000000001</v>
      </c>
      <c r="J34" s="60">
        <v>10197.250000000002</v>
      </c>
      <c r="K34" s="60">
        <v>0</v>
      </c>
      <c r="L34" s="60">
        <f t="shared" si="1"/>
        <v>13256.425000000003</v>
      </c>
    </row>
    <row r="35" spans="1:12" s="33" customFormat="1">
      <c r="A35" s="279" t="s">
        <v>3492</v>
      </c>
      <c r="B35" s="279" t="s">
        <v>266</v>
      </c>
      <c r="C35" s="293">
        <v>5870.3</v>
      </c>
      <c r="D35" s="60">
        <v>0</v>
      </c>
      <c r="E35" s="294">
        <v>1255</v>
      </c>
      <c r="F35" s="60">
        <f t="shared" si="0"/>
        <v>7125.3</v>
      </c>
      <c r="G35" s="39"/>
      <c r="H35" s="60">
        <v>1892.4166666666667</v>
      </c>
      <c r="I35" s="60">
        <v>946.20833333333337</v>
      </c>
      <c r="J35" s="60">
        <v>9462.0833333333339</v>
      </c>
      <c r="K35" s="60">
        <v>0</v>
      </c>
      <c r="L35" s="60">
        <f t="shared" si="1"/>
        <v>12300.708333333334</v>
      </c>
    </row>
    <row r="36" spans="1:12" s="33" customFormat="1">
      <c r="A36" s="279" t="s">
        <v>3496</v>
      </c>
      <c r="B36" s="279" t="s">
        <v>3543</v>
      </c>
      <c r="C36" s="293">
        <v>17754.25</v>
      </c>
      <c r="D36" s="60">
        <v>0</v>
      </c>
      <c r="E36" s="294">
        <v>1255</v>
      </c>
      <c r="F36" s="60">
        <f t="shared" si="0"/>
        <v>19009.25</v>
      </c>
      <c r="G36" s="39"/>
      <c r="H36" s="60">
        <v>5723.4666666666672</v>
      </c>
      <c r="I36" s="60">
        <v>2861.7333333333336</v>
      </c>
      <c r="J36" s="60">
        <v>28617.333333333336</v>
      </c>
      <c r="K36" s="60">
        <v>0</v>
      </c>
      <c r="L36" s="60">
        <f t="shared" si="1"/>
        <v>37202.53333333334</v>
      </c>
    </row>
    <row r="37" spans="1:12" s="33" customFormat="1">
      <c r="A37" s="279" t="s">
        <v>3521</v>
      </c>
      <c r="B37" s="279" t="s">
        <v>3545</v>
      </c>
      <c r="C37" s="293">
        <v>19910.7</v>
      </c>
      <c r="D37" s="60">
        <v>0</v>
      </c>
      <c r="E37" s="294">
        <v>1255</v>
      </c>
      <c r="F37" s="60">
        <f t="shared" si="0"/>
        <v>21165.7</v>
      </c>
      <c r="G37" s="39"/>
      <c r="H37" s="60">
        <v>6418.666666666667</v>
      </c>
      <c r="I37" s="60">
        <v>3209.3333333333335</v>
      </c>
      <c r="J37" s="60">
        <v>32093.333333333332</v>
      </c>
      <c r="K37" s="60">
        <v>0</v>
      </c>
      <c r="L37" s="60">
        <f t="shared" si="1"/>
        <v>41721.333333333328</v>
      </c>
    </row>
    <row r="38" spans="1:12" s="33" customFormat="1">
      <c r="A38" s="279" t="s">
        <v>3555</v>
      </c>
      <c r="B38" s="279" t="s">
        <v>3556</v>
      </c>
      <c r="C38" s="293">
        <v>22313.1</v>
      </c>
      <c r="D38" s="60">
        <v>0</v>
      </c>
      <c r="E38" s="294">
        <v>1255</v>
      </c>
      <c r="F38" s="60">
        <f t="shared" si="0"/>
        <v>23568.1</v>
      </c>
      <c r="G38" s="39"/>
      <c r="H38" s="60">
        <v>7193.1333333333341</v>
      </c>
      <c r="I38" s="60">
        <v>3596.5666666666671</v>
      </c>
      <c r="J38" s="60">
        <v>35965.666666666672</v>
      </c>
      <c r="K38" s="60">
        <v>0</v>
      </c>
      <c r="L38" s="60">
        <f t="shared" si="1"/>
        <v>46755.366666666669</v>
      </c>
    </row>
    <row r="39" spans="1:12" s="33" customFormat="1">
      <c r="A39" s="279" t="s">
        <v>3494</v>
      </c>
      <c r="B39" s="279" t="s">
        <v>3544</v>
      </c>
      <c r="C39" s="293">
        <v>25787.4</v>
      </c>
      <c r="D39" s="60">
        <v>0</v>
      </c>
      <c r="E39" s="294">
        <v>1255</v>
      </c>
      <c r="F39" s="60">
        <f t="shared" si="0"/>
        <v>27042.400000000001</v>
      </c>
      <c r="G39" s="39"/>
      <c r="H39" s="60">
        <v>8313.1500000000015</v>
      </c>
      <c r="I39" s="60">
        <v>4156.5750000000007</v>
      </c>
      <c r="J39" s="60">
        <v>41565.75</v>
      </c>
      <c r="K39" s="60">
        <v>0</v>
      </c>
      <c r="L39" s="60">
        <f t="shared" si="1"/>
        <v>54035.475000000006</v>
      </c>
    </row>
    <row r="40" spans="1:12" s="33" customFormat="1">
      <c r="A40" s="279" t="s">
        <v>3498</v>
      </c>
      <c r="B40" s="295" t="s">
        <v>3557</v>
      </c>
      <c r="C40" s="293">
        <v>110</v>
      </c>
      <c r="D40" s="60">
        <v>0</v>
      </c>
      <c r="E40" s="294">
        <v>1255</v>
      </c>
      <c r="F40" s="60">
        <f t="shared" si="0"/>
        <v>1365</v>
      </c>
      <c r="G40" s="39"/>
      <c r="H40" s="60">
        <v>5120.7333333333336</v>
      </c>
      <c r="I40" s="60">
        <v>2560.3666666666668</v>
      </c>
      <c r="J40" s="60">
        <v>25603.666666666668</v>
      </c>
      <c r="K40" s="60">
        <v>0</v>
      </c>
      <c r="L40" s="60">
        <f t="shared" si="1"/>
        <v>33284.76666666667</v>
      </c>
    </row>
    <row r="41" spans="1:12" s="33" customFormat="1">
      <c r="A41" s="279" t="s">
        <v>3500</v>
      </c>
      <c r="B41" s="295" t="s">
        <v>3558</v>
      </c>
      <c r="C41" s="293">
        <v>125</v>
      </c>
      <c r="D41" s="60">
        <v>0</v>
      </c>
      <c r="E41" s="294">
        <v>1255</v>
      </c>
      <c r="F41" s="60">
        <f t="shared" si="0"/>
        <v>1380</v>
      </c>
      <c r="G41" s="39"/>
      <c r="H41" s="60">
        <v>4992</v>
      </c>
      <c r="I41" s="60">
        <v>2496</v>
      </c>
      <c r="J41" s="60">
        <v>24960</v>
      </c>
      <c r="K41" s="60">
        <v>0</v>
      </c>
      <c r="L41" s="60">
        <f t="shared" si="1"/>
        <v>32448</v>
      </c>
    </row>
  </sheetData>
  <mergeCells count="13">
    <mergeCell ref="A16:A17"/>
    <mergeCell ref="B16:B17"/>
    <mergeCell ref="C16:F16"/>
    <mergeCell ref="H16:L16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26B1-8805-44F2-A36E-C08F09CBE287}">
  <dimension ref="A1:M36"/>
  <sheetViews>
    <sheetView showGridLines="0" zoomScaleNormal="100" workbookViewId="0">
      <pane ySplit="5" topLeftCell="A7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5" width="11.42578125" style="34" customWidth="1"/>
    <col min="6" max="6" width="11.42578125" style="34"/>
    <col min="7" max="7" width="1.7109375" style="34" customWidth="1"/>
    <col min="8" max="12" width="11.42578125" style="34"/>
  </cols>
  <sheetData>
    <row r="1" spans="1:13" ht="15.75">
      <c r="A1" s="222" t="s">
        <v>3559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3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3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3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</row>
    <row r="6" spans="1:13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3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3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3" s="23" customFormat="1">
      <c r="A10" s="13" t="s">
        <v>3560</v>
      </c>
      <c r="B10" s="13" t="s">
        <v>3561</v>
      </c>
      <c r="C10" s="157">
        <v>81345.710600000006</v>
      </c>
      <c r="D10" s="157">
        <v>0</v>
      </c>
      <c r="E10" s="157">
        <v>0</v>
      </c>
      <c r="F10" s="157">
        <f t="shared" ref="F10:F15" si="0">SUM(C10:E10)</f>
        <v>81345.710600000006</v>
      </c>
      <c r="G10" s="39"/>
      <c r="H10" s="157">
        <v>27115.200000000001</v>
      </c>
      <c r="I10" s="157">
        <v>13557.6</v>
      </c>
      <c r="J10" s="157">
        <v>108460.8</v>
      </c>
      <c r="K10" s="157">
        <v>0</v>
      </c>
      <c r="L10" s="157">
        <f t="shared" ref="L10:L15" si="1">H10+I10+J10</f>
        <v>149133.6</v>
      </c>
    </row>
    <row r="11" spans="1:13" s="23" customFormat="1">
      <c r="A11" s="9" t="s">
        <v>3562</v>
      </c>
      <c r="B11" s="9" t="s">
        <v>3563</v>
      </c>
      <c r="C11" s="63">
        <v>47245.363279994875</v>
      </c>
      <c r="D11" s="63">
        <v>0</v>
      </c>
      <c r="E11" s="63">
        <v>0</v>
      </c>
      <c r="F11" s="63">
        <f t="shared" si="0"/>
        <v>47245.363279994875</v>
      </c>
      <c r="G11" s="39"/>
      <c r="H11" s="63">
        <v>15748.4</v>
      </c>
      <c r="I11" s="63">
        <v>7874.2</v>
      </c>
      <c r="J11" s="63">
        <v>62993.599999999999</v>
      </c>
      <c r="K11" s="63">
        <v>0</v>
      </c>
      <c r="L11" s="63">
        <f t="shared" si="1"/>
        <v>86616.2</v>
      </c>
    </row>
    <row r="12" spans="1:13" s="23" customFormat="1">
      <c r="A12" s="9" t="s">
        <v>3564</v>
      </c>
      <c r="B12" s="9" t="s">
        <v>3565</v>
      </c>
      <c r="C12" s="63">
        <v>23790.623002798086</v>
      </c>
      <c r="D12" s="63">
        <v>0</v>
      </c>
      <c r="E12" s="63">
        <v>0</v>
      </c>
      <c r="F12" s="63">
        <f t="shared" si="0"/>
        <v>23790.623002798086</v>
      </c>
      <c r="G12" s="39"/>
      <c r="H12" s="63">
        <v>7930.2</v>
      </c>
      <c r="I12" s="63">
        <v>3965.1</v>
      </c>
      <c r="J12" s="63">
        <v>31720.799999999999</v>
      </c>
      <c r="K12" s="63">
        <v>0</v>
      </c>
      <c r="L12" s="63">
        <f t="shared" si="1"/>
        <v>43616.1</v>
      </c>
    </row>
    <row r="13" spans="1:13" s="23" customFormat="1">
      <c r="A13" s="9" t="s">
        <v>3566</v>
      </c>
      <c r="B13" s="9" t="s">
        <v>30</v>
      </c>
      <c r="C13" s="63">
        <v>23790.623002798086</v>
      </c>
      <c r="D13" s="63">
        <v>0</v>
      </c>
      <c r="E13" s="63">
        <v>0</v>
      </c>
      <c r="F13" s="63">
        <f t="shared" si="0"/>
        <v>23790.623002798086</v>
      </c>
      <c r="G13" s="39"/>
      <c r="H13" s="63">
        <v>7930.2</v>
      </c>
      <c r="I13" s="63">
        <v>3965.1</v>
      </c>
      <c r="J13" s="63">
        <v>31720.799999999999</v>
      </c>
      <c r="K13" s="63">
        <v>0</v>
      </c>
      <c r="L13" s="63">
        <f t="shared" si="1"/>
        <v>43616.1</v>
      </c>
    </row>
    <row r="14" spans="1:13" s="23" customFormat="1">
      <c r="A14" s="9" t="s">
        <v>3567</v>
      </c>
      <c r="B14" s="9" t="s">
        <v>3568</v>
      </c>
      <c r="C14" s="63">
        <v>23790.623002798086</v>
      </c>
      <c r="D14" s="63">
        <v>0</v>
      </c>
      <c r="E14" s="63">
        <v>0</v>
      </c>
      <c r="F14" s="63">
        <f t="shared" si="0"/>
        <v>23790.623002798086</v>
      </c>
      <c r="G14" s="39"/>
      <c r="H14" s="63">
        <v>7930.2</v>
      </c>
      <c r="I14" s="63">
        <v>3965.1</v>
      </c>
      <c r="J14" s="63">
        <v>31720.799999999999</v>
      </c>
      <c r="K14" s="63">
        <v>0</v>
      </c>
      <c r="L14" s="63">
        <f t="shared" si="1"/>
        <v>43616.1</v>
      </c>
    </row>
    <row r="15" spans="1:13">
      <c r="A15" s="9" t="s">
        <v>3569</v>
      </c>
      <c r="B15" s="9" t="s">
        <v>3570</v>
      </c>
      <c r="C15" s="63">
        <v>23790.623002798086</v>
      </c>
      <c r="D15" s="63">
        <v>0</v>
      </c>
      <c r="E15" s="63">
        <v>0</v>
      </c>
      <c r="F15" s="63">
        <f t="shared" si="0"/>
        <v>23790.623002798086</v>
      </c>
      <c r="G15" s="32"/>
      <c r="H15" s="63">
        <v>7930.2</v>
      </c>
      <c r="I15" s="63">
        <v>3965.1</v>
      </c>
      <c r="J15" s="63">
        <v>31720.799999999999</v>
      </c>
      <c r="K15" s="63">
        <v>0</v>
      </c>
      <c r="L15" s="63">
        <f t="shared" si="1"/>
        <v>43616.1</v>
      </c>
    </row>
    <row r="16" spans="1:13" ht="15.75">
      <c r="A16" s="2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>
      <c r="A17" s="30" t="s">
        <v>43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>
      <c r="A18" s="242" t="s">
        <v>0</v>
      </c>
      <c r="B18" s="242" t="s">
        <v>3</v>
      </c>
      <c r="C18" s="243" t="s">
        <v>4</v>
      </c>
      <c r="D18" s="243"/>
      <c r="E18" s="243"/>
      <c r="F18" s="243"/>
      <c r="H18" s="243" t="s">
        <v>5</v>
      </c>
      <c r="I18" s="243"/>
      <c r="J18" s="243"/>
      <c r="K18" s="243"/>
      <c r="L18" s="243"/>
    </row>
    <row r="19" spans="1:12" ht="22.5">
      <c r="A19" s="242"/>
      <c r="B19" s="242"/>
      <c r="C19" s="244" t="s">
        <v>6</v>
      </c>
      <c r="D19" s="244" t="s">
        <v>7</v>
      </c>
      <c r="E19" s="244" t="s">
        <v>8</v>
      </c>
      <c r="F19" s="244" t="s">
        <v>9</v>
      </c>
      <c r="H19" s="35" t="s">
        <v>10</v>
      </c>
      <c r="I19" s="35" t="s">
        <v>11</v>
      </c>
      <c r="J19" s="244" t="s">
        <v>12</v>
      </c>
      <c r="K19" s="35" t="s">
        <v>20</v>
      </c>
      <c r="L19" s="244" t="s">
        <v>9</v>
      </c>
    </row>
    <row r="20" spans="1:12" s="33" customFormat="1">
      <c r="A20" s="13" t="s">
        <v>3571</v>
      </c>
      <c r="B20" s="13" t="s">
        <v>3572</v>
      </c>
      <c r="C20" s="157">
        <v>23807.198579999997</v>
      </c>
      <c r="D20" s="157">
        <v>0</v>
      </c>
      <c r="E20" s="157">
        <v>0</v>
      </c>
      <c r="F20" s="157">
        <f>C20+D20+E20</f>
        <v>23807.198579999997</v>
      </c>
      <c r="G20" s="32"/>
      <c r="H20" s="157">
        <v>7935.6999999999989</v>
      </c>
      <c r="I20" s="157">
        <v>3967.8499999999995</v>
      </c>
      <c r="J20" s="157">
        <v>31742.931439999997</v>
      </c>
      <c r="K20" s="157">
        <v>0</v>
      </c>
      <c r="L20" s="157">
        <f>H20+I20+J20+K20</f>
        <v>43646.481439999996</v>
      </c>
    </row>
    <row r="21" spans="1:12" s="33" customFormat="1">
      <c r="A21" s="9" t="s">
        <v>3573</v>
      </c>
      <c r="B21" s="9" t="s">
        <v>3574</v>
      </c>
      <c r="C21" s="63">
        <v>22741.413420000001</v>
      </c>
      <c r="D21" s="63">
        <v>0</v>
      </c>
      <c r="E21" s="63">
        <v>0</v>
      </c>
      <c r="F21" s="63">
        <f t="shared" ref="F21:F36" si="2">C21+D21+E21</f>
        <v>22741.413420000001</v>
      </c>
      <c r="G21" s="32"/>
      <c r="H21" s="63">
        <v>7580.5</v>
      </c>
      <c r="I21" s="63">
        <v>3790.25</v>
      </c>
      <c r="J21" s="63">
        <v>30321.884560000002</v>
      </c>
      <c r="K21" s="63">
        <v>0</v>
      </c>
      <c r="L21" s="63">
        <f t="shared" ref="L21:L36" si="3">H21+I21+J21+K21</f>
        <v>41692.634560000006</v>
      </c>
    </row>
    <row r="22" spans="1:12" s="33" customFormat="1">
      <c r="A22" s="9" t="s">
        <v>3575</v>
      </c>
      <c r="B22" s="9" t="s">
        <v>3576</v>
      </c>
      <c r="C22" s="63">
        <v>19779.662595000002</v>
      </c>
      <c r="D22" s="63">
        <v>0</v>
      </c>
      <c r="E22" s="63">
        <v>0</v>
      </c>
      <c r="F22" s="63">
        <f t="shared" si="2"/>
        <v>19779.662595000002</v>
      </c>
      <c r="G22" s="32"/>
      <c r="H22" s="63">
        <v>6790.9959999999992</v>
      </c>
      <c r="I22" s="63">
        <v>3395.4979999999996</v>
      </c>
      <c r="J22" s="63">
        <v>26372.883460000005</v>
      </c>
      <c r="K22" s="63">
        <v>0</v>
      </c>
      <c r="L22" s="63">
        <f t="shared" si="3"/>
        <v>36559.377460000003</v>
      </c>
    </row>
    <row r="23" spans="1:12" s="33" customFormat="1">
      <c r="A23" s="9" t="s">
        <v>3577</v>
      </c>
      <c r="B23" s="9" t="s">
        <v>3578</v>
      </c>
      <c r="C23" s="63">
        <v>17711.683274999999</v>
      </c>
      <c r="D23" s="63">
        <v>0</v>
      </c>
      <c r="E23" s="63">
        <v>0</v>
      </c>
      <c r="F23" s="63">
        <f t="shared" si="2"/>
        <v>17711.683274999999</v>
      </c>
      <c r="G23" s="32"/>
      <c r="H23" s="63">
        <v>6081.0169999999998</v>
      </c>
      <c r="I23" s="63">
        <v>3040.5084999999999</v>
      </c>
      <c r="J23" s="63">
        <v>23615.577699999998</v>
      </c>
      <c r="K23" s="63">
        <v>0</v>
      </c>
      <c r="L23" s="63">
        <f t="shared" si="3"/>
        <v>32737.103199999998</v>
      </c>
    </row>
    <row r="24" spans="1:12" s="33" customFormat="1">
      <c r="A24" s="9" t="s">
        <v>3579</v>
      </c>
      <c r="B24" s="9" t="s">
        <v>3580</v>
      </c>
      <c r="C24" s="63">
        <v>17167.980224999999</v>
      </c>
      <c r="D24" s="63">
        <v>0</v>
      </c>
      <c r="E24" s="63">
        <v>0</v>
      </c>
      <c r="F24" s="63">
        <f t="shared" si="2"/>
        <v>17167.980224999999</v>
      </c>
      <c r="G24" s="32"/>
      <c r="H24" s="63">
        <v>5894.3809999999994</v>
      </c>
      <c r="I24" s="63">
        <v>2947.1904999999997</v>
      </c>
      <c r="J24" s="63">
        <v>22890.640299999999</v>
      </c>
      <c r="K24" s="63">
        <v>0</v>
      </c>
      <c r="L24" s="63">
        <f t="shared" si="3"/>
        <v>31732.211799999997</v>
      </c>
    </row>
    <row r="25" spans="1:12" s="33" customFormat="1">
      <c r="A25" s="9" t="s">
        <v>3581</v>
      </c>
      <c r="B25" s="9" t="s">
        <v>3582</v>
      </c>
      <c r="C25" s="63">
        <v>11892.788820000002</v>
      </c>
      <c r="D25" s="63">
        <v>0</v>
      </c>
      <c r="E25" s="63">
        <v>0</v>
      </c>
      <c r="F25" s="63">
        <f t="shared" si="2"/>
        <v>11892.788820000002</v>
      </c>
      <c r="G25" s="32"/>
      <c r="H25" s="63">
        <v>4083.2290000000003</v>
      </c>
      <c r="I25" s="63">
        <v>2041.6145000000001</v>
      </c>
      <c r="J25" s="63">
        <v>15857.051760000002</v>
      </c>
      <c r="K25" s="63">
        <v>0</v>
      </c>
      <c r="L25" s="63">
        <f t="shared" si="3"/>
        <v>21981.895260000005</v>
      </c>
    </row>
    <row r="26" spans="1:12" s="33" customFormat="1">
      <c r="A26" s="9" t="s">
        <v>3583</v>
      </c>
      <c r="B26" s="9" t="s">
        <v>3584</v>
      </c>
      <c r="C26" s="63">
        <v>17711.683274999999</v>
      </c>
      <c r="D26" s="63">
        <v>0</v>
      </c>
      <c r="E26" s="63">
        <v>0</v>
      </c>
      <c r="F26" s="63">
        <f t="shared" si="2"/>
        <v>17711.683274999999</v>
      </c>
      <c r="G26" s="32"/>
      <c r="H26" s="63">
        <v>6081.0169999999998</v>
      </c>
      <c r="I26" s="63">
        <v>3040.5084999999999</v>
      </c>
      <c r="J26" s="63">
        <v>23615.577699999998</v>
      </c>
      <c r="K26" s="63">
        <v>0</v>
      </c>
      <c r="L26" s="63">
        <f t="shared" si="3"/>
        <v>32737.103199999998</v>
      </c>
    </row>
    <row r="27" spans="1:12" s="33" customFormat="1">
      <c r="A27" s="9" t="s">
        <v>3585</v>
      </c>
      <c r="B27" s="9" t="s">
        <v>3586</v>
      </c>
      <c r="C27" s="63">
        <v>11892.788820000002</v>
      </c>
      <c r="D27" s="63">
        <v>0</v>
      </c>
      <c r="E27" s="63">
        <v>0</v>
      </c>
      <c r="F27" s="63">
        <f t="shared" si="2"/>
        <v>11892.788820000002</v>
      </c>
      <c r="G27" s="32"/>
      <c r="H27" s="63">
        <v>4083.2290000000003</v>
      </c>
      <c r="I27" s="63">
        <v>2041.6145000000001</v>
      </c>
      <c r="J27" s="63">
        <v>15857.051760000002</v>
      </c>
      <c r="K27" s="63">
        <v>0</v>
      </c>
      <c r="L27" s="63">
        <f t="shared" si="3"/>
        <v>21981.895260000005</v>
      </c>
    </row>
    <row r="28" spans="1:12" s="33" customFormat="1">
      <c r="A28" s="9" t="s">
        <v>3587</v>
      </c>
      <c r="B28" s="9" t="s">
        <v>3588</v>
      </c>
      <c r="C28" s="63">
        <v>9662.9704049999982</v>
      </c>
      <c r="D28" s="63">
        <v>0</v>
      </c>
      <c r="E28" s="63">
        <v>0</v>
      </c>
      <c r="F28" s="63">
        <f t="shared" si="2"/>
        <v>9662.9704049999982</v>
      </c>
      <c r="G28" s="32"/>
      <c r="H28" s="63">
        <v>3317.63</v>
      </c>
      <c r="I28" s="63">
        <v>1658.8150000000001</v>
      </c>
      <c r="J28" s="63">
        <v>12883.960539999998</v>
      </c>
      <c r="K28" s="63">
        <v>0</v>
      </c>
      <c r="L28" s="63">
        <f t="shared" si="3"/>
        <v>17860.40554</v>
      </c>
    </row>
    <row r="29" spans="1:12" s="33" customFormat="1">
      <c r="A29" s="9" t="s">
        <v>3589</v>
      </c>
      <c r="B29" s="9" t="s">
        <v>3590</v>
      </c>
      <c r="C29" s="63">
        <v>14512.017322</v>
      </c>
      <c r="D29" s="63">
        <v>0</v>
      </c>
      <c r="E29" s="63">
        <v>0</v>
      </c>
      <c r="F29" s="63">
        <f t="shared" si="2"/>
        <v>14512.017322</v>
      </c>
      <c r="G29" s="32"/>
      <c r="H29" s="63">
        <v>4982.418999999999</v>
      </c>
      <c r="I29" s="63">
        <v>2491.2094999999995</v>
      </c>
      <c r="J29" s="63">
        <v>19349.356429333333</v>
      </c>
      <c r="K29" s="63">
        <v>0</v>
      </c>
      <c r="L29" s="63">
        <f t="shared" si="3"/>
        <v>26822.984929333332</v>
      </c>
    </row>
    <row r="30" spans="1:12" s="33" customFormat="1">
      <c r="A30" s="9" t="s">
        <v>3591</v>
      </c>
      <c r="B30" s="9" t="s">
        <v>3437</v>
      </c>
      <c r="C30" s="63">
        <v>9112.9082549999985</v>
      </c>
      <c r="D30" s="63">
        <v>0</v>
      </c>
      <c r="E30" s="63">
        <v>0</v>
      </c>
      <c r="F30" s="63">
        <f t="shared" si="2"/>
        <v>9112.9082549999985</v>
      </c>
      <c r="G30" s="32"/>
      <c r="H30" s="63">
        <v>3128.7623333333331</v>
      </c>
      <c r="I30" s="63">
        <v>1564.3811666666666</v>
      </c>
      <c r="J30" s="63">
        <v>12150.544339999999</v>
      </c>
      <c r="K30" s="63">
        <v>0</v>
      </c>
      <c r="L30" s="63">
        <f t="shared" si="3"/>
        <v>16843.687839999999</v>
      </c>
    </row>
    <row r="31" spans="1:12" s="33" customFormat="1">
      <c r="A31" s="9" t="s">
        <v>3592</v>
      </c>
      <c r="B31" s="9" t="s">
        <v>3593</v>
      </c>
      <c r="C31" s="63">
        <v>8678.8996799999986</v>
      </c>
      <c r="D31" s="63">
        <v>0</v>
      </c>
      <c r="E31" s="63">
        <v>0</v>
      </c>
      <c r="F31" s="63">
        <f t="shared" si="2"/>
        <v>8678.8996799999986</v>
      </c>
      <c r="G31" s="32"/>
      <c r="H31" s="63">
        <v>2979.79</v>
      </c>
      <c r="I31" s="63">
        <v>1489.895</v>
      </c>
      <c r="J31" s="63">
        <v>11571.866239999998</v>
      </c>
      <c r="K31" s="63">
        <v>0</v>
      </c>
      <c r="L31" s="63">
        <f t="shared" si="3"/>
        <v>16041.551239999997</v>
      </c>
    </row>
    <row r="32" spans="1:12" s="33" customFormat="1">
      <c r="A32" s="9" t="s">
        <v>3594</v>
      </c>
      <c r="B32" s="9" t="s">
        <v>3595</v>
      </c>
      <c r="C32" s="63">
        <v>7495.4711700000007</v>
      </c>
      <c r="D32" s="63">
        <v>0</v>
      </c>
      <c r="E32" s="63">
        <v>0</v>
      </c>
      <c r="F32" s="63">
        <f t="shared" si="2"/>
        <v>7495.4711700000007</v>
      </c>
      <c r="G32" s="32"/>
      <c r="H32" s="63">
        <v>2573.4549999999999</v>
      </c>
      <c r="I32" s="63">
        <v>1286.7275</v>
      </c>
      <c r="J32" s="63">
        <v>9993.9615600000016</v>
      </c>
      <c r="K32" s="63">
        <v>0</v>
      </c>
      <c r="L32" s="63">
        <f t="shared" si="3"/>
        <v>13854.144060000002</v>
      </c>
    </row>
    <row r="33" spans="1:12" s="33" customFormat="1">
      <c r="A33" s="9" t="s">
        <v>3596</v>
      </c>
      <c r="B33" s="9" t="s">
        <v>3597</v>
      </c>
      <c r="C33" s="63">
        <v>6356.5563600000005</v>
      </c>
      <c r="D33" s="63">
        <v>0</v>
      </c>
      <c r="E33" s="63">
        <v>0</v>
      </c>
      <c r="F33" s="63">
        <f t="shared" si="2"/>
        <v>6356.5563600000005</v>
      </c>
      <c r="G33" s="32"/>
      <c r="H33" s="63">
        <v>2182.4669999999996</v>
      </c>
      <c r="I33" s="63">
        <v>1091.2334999999998</v>
      </c>
      <c r="J33" s="63">
        <v>8475.4084800000019</v>
      </c>
      <c r="K33" s="63">
        <v>0</v>
      </c>
      <c r="L33" s="63">
        <f t="shared" si="3"/>
        <v>11749.108980000001</v>
      </c>
    </row>
    <row r="34" spans="1:12" s="33" customFormat="1">
      <c r="A34" s="9" t="s">
        <v>3598</v>
      </c>
      <c r="B34" s="9" t="s">
        <v>3599</v>
      </c>
      <c r="C34" s="63">
        <v>6356.5580000000009</v>
      </c>
      <c r="D34" s="63">
        <v>0</v>
      </c>
      <c r="E34" s="63">
        <v>0</v>
      </c>
      <c r="F34" s="63">
        <f t="shared" si="2"/>
        <v>6356.5580000000009</v>
      </c>
      <c r="G34" s="32"/>
      <c r="H34" s="63">
        <v>2182.4669999999996</v>
      </c>
      <c r="I34" s="63">
        <v>1091.2334999999998</v>
      </c>
      <c r="J34" s="63">
        <v>8475.4106666666685</v>
      </c>
      <c r="K34" s="63">
        <v>0</v>
      </c>
      <c r="L34" s="63">
        <f t="shared" si="3"/>
        <v>11749.111166666667</v>
      </c>
    </row>
    <row r="35" spans="1:12" s="33" customFormat="1">
      <c r="A35" s="9" t="s">
        <v>3600</v>
      </c>
      <c r="B35" s="9" t="s">
        <v>3601</v>
      </c>
      <c r="C35" s="63">
        <v>7495.4711700000007</v>
      </c>
      <c r="D35" s="63">
        <v>0</v>
      </c>
      <c r="E35" s="63">
        <v>0</v>
      </c>
      <c r="F35" s="63">
        <f t="shared" si="2"/>
        <v>7495.4711700000007</v>
      </c>
      <c r="G35" s="32"/>
      <c r="H35" s="63">
        <v>2573.4549999999999</v>
      </c>
      <c r="I35" s="63">
        <v>1286.7275</v>
      </c>
      <c r="J35" s="63">
        <v>9993.9615600000016</v>
      </c>
      <c r="K35" s="63">
        <v>0</v>
      </c>
      <c r="L35" s="63">
        <f t="shared" si="3"/>
        <v>13854.144060000002</v>
      </c>
    </row>
    <row r="36" spans="1:12" s="33" customFormat="1">
      <c r="A36" s="9" t="s">
        <v>3602</v>
      </c>
      <c r="B36" s="9" t="s">
        <v>3603</v>
      </c>
      <c r="C36" s="63">
        <v>112</v>
      </c>
      <c r="D36" s="63">
        <v>0</v>
      </c>
      <c r="E36" s="63">
        <v>0</v>
      </c>
      <c r="F36" s="63">
        <f t="shared" si="2"/>
        <v>112</v>
      </c>
      <c r="G36" s="32"/>
      <c r="H36" s="63">
        <v>3584</v>
      </c>
      <c r="I36" s="63">
        <v>3628.4642465753423</v>
      </c>
      <c r="J36" s="63">
        <v>5973.3333333333339</v>
      </c>
      <c r="K36" s="63">
        <v>0</v>
      </c>
      <c r="L36" s="63">
        <f t="shared" si="3"/>
        <v>13185.797579908676</v>
      </c>
    </row>
  </sheetData>
  <mergeCells count="13">
    <mergeCell ref="A18:A19"/>
    <mergeCell ref="B18:B19"/>
    <mergeCell ref="C18:F18"/>
    <mergeCell ref="H18:L18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244C-0870-4320-AD12-74205981B850}">
  <dimension ref="A1:O33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2.42578125" style="34" customWidth="1"/>
    <col min="5" max="6" width="11.42578125" style="34"/>
    <col min="7" max="7" width="1.7109375" style="34" customWidth="1"/>
    <col min="8" max="12" width="11.42578125" style="34"/>
  </cols>
  <sheetData>
    <row r="1" spans="1:15" ht="15.75">
      <c r="A1" s="222" t="s">
        <v>3604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5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5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5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5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  <c r="N5" s="212"/>
    </row>
    <row r="6" spans="1:15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5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5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5" s="23" customFormat="1">
      <c r="A10" s="153" t="s">
        <v>3605</v>
      </c>
      <c r="B10" s="153" t="s">
        <v>3606</v>
      </c>
      <c r="C10" s="54">
        <v>99320</v>
      </c>
      <c r="D10" s="54">
        <v>0</v>
      </c>
      <c r="E10" s="54">
        <v>0</v>
      </c>
      <c r="F10" s="54">
        <f>SUM(C10:E10)</f>
        <v>99320</v>
      </c>
      <c r="G10" s="69"/>
      <c r="H10" s="54">
        <f>(C10/30)*10</f>
        <v>33106.666666666664</v>
      </c>
      <c r="I10" s="54">
        <f>(C10/30)*5</f>
        <v>16553.333333333332</v>
      </c>
      <c r="J10" s="54">
        <f>(C10/30)*50</f>
        <v>165533.33333333331</v>
      </c>
      <c r="K10" s="54">
        <v>0</v>
      </c>
      <c r="L10" s="157">
        <f>H10+I10+J10</f>
        <v>215193.33333333331</v>
      </c>
      <c r="M10" s="148"/>
      <c r="N10" s="148"/>
      <c r="O10" s="148"/>
    </row>
    <row r="11" spans="1:15" s="23" customFormat="1">
      <c r="A11" s="45" t="s">
        <v>3607</v>
      </c>
      <c r="B11" s="45" t="s">
        <v>3608</v>
      </c>
      <c r="C11" s="56">
        <v>51089.83</v>
      </c>
      <c r="D11" s="56">
        <v>0</v>
      </c>
      <c r="E11" s="56">
        <v>0</v>
      </c>
      <c r="F11" s="56">
        <f>SUM(C11:E11)</f>
        <v>51089.83</v>
      </c>
      <c r="G11" s="69"/>
      <c r="H11" s="56">
        <f>(C11/30)*10</f>
        <v>17029.943333333333</v>
      </c>
      <c r="I11" s="56">
        <f>(C11/30)*5</f>
        <v>8514.9716666666664</v>
      </c>
      <c r="J11" s="56">
        <f>(C11/30)*50</f>
        <v>85149.71666666666</v>
      </c>
      <c r="K11" s="56">
        <v>0</v>
      </c>
      <c r="L11" s="63">
        <f>H11+I11+J11</f>
        <v>110694.63166666665</v>
      </c>
      <c r="M11" s="148"/>
      <c r="N11" s="148"/>
      <c r="O11" s="148"/>
    </row>
    <row r="12" spans="1:15" s="23" customFormat="1">
      <c r="A12" s="45" t="s">
        <v>3609</v>
      </c>
      <c r="B12" s="45" t="s">
        <v>3610</v>
      </c>
      <c r="C12" s="56">
        <v>45082.09</v>
      </c>
      <c r="D12" s="56">
        <v>0</v>
      </c>
      <c r="E12" s="56">
        <v>0</v>
      </c>
      <c r="F12" s="56">
        <f>SUM(C12:E12)</f>
        <v>45082.09</v>
      </c>
      <c r="G12" s="69"/>
      <c r="H12" s="56">
        <f>(C12/30)*10</f>
        <v>15027.363333333333</v>
      </c>
      <c r="I12" s="56">
        <f>(C12/30)*5</f>
        <v>7513.6816666666664</v>
      </c>
      <c r="J12" s="56">
        <f>(C12/30)*50</f>
        <v>75136.816666666666</v>
      </c>
      <c r="K12" s="56">
        <v>0</v>
      </c>
      <c r="L12" s="63">
        <f>H12+I12+J12</f>
        <v>97677.861666666664</v>
      </c>
      <c r="M12" s="148"/>
      <c r="N12" s="148"/>
      <c r="O12" s="148"/>
    </row>
    <row r="13" spans="1:15" s="23" customFormat="1">
      <c r="A13" s="45" t="s">
        <v>3611</v>
      </c>
      <c r="B13" s="45" t="s">
        <v>483</v>
      </c>
      <c r="C13" s="56">
        <v>23234.04</v>
      </c>
      <c r="D13" s="56">
        <v>0</v>
      </c>
      <c r="E13" s="56">
        <v>0</v>
      </c>
      <c r="F13" s="56">
        <f>SUM(C13:E13)</f>
        <v>23234.04</v>
      </c>
      <c r="G13" s="69"/>
      <c r="H13" s="56">
        <f>(C13/30)*10</f>
        <v>7744.68</v>
      </c>
      <c r="I13" s="56">
        <f>(C13/30)*5</f>
        <v>3872.34</v>
      </c>
      <c r="J13" s="56">
        <f>(C13/30)*50</f>
        <v>38723.4</v>
      </c>
      <c r="K13" s="56">
        <v>0</v>
      </c>
      <c r="L13" s="63">
        <f>H13+I13+J13</f>
        <v>50340.42</v>
      </c>
      <c r="M13" s="148"/>
      <c r="N13" s="148"/>
      <c r="O13" s="148"/>
    </row>
    <row r="14" spans="1:15" ht="15.75">
      <c r="A14" s="28"/>
      <c r="B14" s="18"/>
      <c r="C14" s="296"/>
      <c r="D14" s="296"/>
      <c r="E14" s="296"/>
      <c r="F14" s="296"/>
      <c r="G14" s="296"/>
      <c r="H14" s="296"/>
      <c r="I14" s="296"/>
      <c r="J14" s="296"/>
      <c r="K14" s="296"/>
      <c r="L14" s="296"/>
    </row>
    <row r="15" spans="1:15" ht="15.75">
      <c r="A15" s="30" t="s">
        <v>43</v>
      </c>
      <c r="B15" s="18"/>
      <c r="C15" s="296"/>
      <c r="D15" s="296"/>
      <c r="E15" s="296"/>
      <c r="F15" s="296"/>
      <c r="G15" s="296"/>
      <c r="H15" s="296"/>
      <c r="I15" s="296"/>
      <c r="J15" s="296"/>
      <c r="K15" s="296"/>
      <c r="L15" s="296"/>
    </row>
    <row r="16" spans="1:15">
      <c r="A16" s="242" t="s">
        <v>0</v>
      </c>
      <c r="B16" s="242" t="s">
        <v>3</v>
      </c>
      <c r="C16" s="243" t="s">
        <v>4</v>
      </c>
      <c r="D16" s="243"/>
      <c r="E16" s="243"/>
      <c r="F16" s="243"/>
      <c r="G16" s="297"/>
      <c r="H16" s="243" t="s">
        <v>5</v>
      </c>
      <c r="I16" s="243"/>
      <c r="J16" s="243"/>
      <c r="K16" s="243"/>
      <c r="L16" s="243"/>
    </row>
    <row r="17" spans="1:15" ht="22.5">
      <c r="A17" s="242"/>
      <c r="B17" s="242"/>
      <c r="C17" s="244" t="s">
        <v>6</v>
      </c>
      <c r="D17" s="244" t="s">
        <v>7</v>
      </c>
      <c r="E17" s="244" t="s">
        <v>8</v>
      </c>
      <c r="F17" s="244" t="s">
        <v>9</v>
      </c>
      <c r="G17" s="298"/>
      <c r="H17" s="35" t="s">
        <v>10</v>
      </c>
      <c r="I17" s="35" t="s">
        <v>11</v>
      </c>
      <c r="J17" s="244" t="s">
        <v>12</v>
      </c>
      <c r="K17" s="35" t="s">
        <v>44</v>
      </c>
      <c r="L17" s="244" t="s">
        <v>9</v>
      </c>
    </row>
    <row r="18" spans="1:15" s="23" customFormat="1">
      <c r="A18" s="153" t="s">
        <v>3612</v>
      </c>
      <c r="B18" s="153" t="s">
        <v>490</v>
      </c>
      <c r="C18" s="54">
        <v>15226.01</v>
      </c>
      <c r="D18" s="54">
        <v>0</v>
      </c>
      <c r="E18" s="54">
        <v>620</v>
      </c>
      <c r="F18" s="54">
        <f>SUM(C18:E18)</f>
        <v>15846.01</v>
      </c>
      <c r="G18" s="69"/>
      <c r="H18" s="54">
        <f>(C18/30)*24</f>
        <v>12180.807999999999</v>
      </c>
      <c r="I18" s="54">
        <f>(C18/30)*5</f>
        <v>2537.6683333333331</v>
      </c>
      <c r="J18" s="54">
        <f>(C18/30)*50</f>
        <v>25376.683333333331</v>
      </c>
      <c r="K18" s="54">
        <v>0</v>
      </c>
      <c r="L18" s="157">
        <f>SUM(H18:K18)</f>
        <v>40095.159666666659</v>
      </c>
      <c r="M18" s="148"/>
      <c r="N18" s="148"/>
      <c r="O18" s="148"/>
    </row>
    <row r="19" spans="1:15" s="23" customFormat="1">
      <c r="A19" s="45" t="s">
        <v>3613</v>
      </c>
      <c r="B19" s="45" t="s">
        <v>3464</v>
      </c>
      <c r="C19" s="56">
        <v>11978.02</v>
      </c>
      <c r="D19" s="56">
        <v>0</v>
      </c>
      <c r="E19" s="56">
        <v>620</v>
      </c>
      <c r="F19" s="56">
        <f t="shared" ref="F19:F25" si="0">SUM(C19:E19)</f>
        <v>12598.02</v>
      </c>
      <c r="G19" s="69"/>
      <c r="H19" s="56">
        <f t="shared" ref="H19:H24" si="1">(C19/30)*24</f>
        <v>9582.4160000000011</v>
      </c>
      <c r="I19" s="56">
        <f t="shared" ref="I19:I24" si="2">(C19/30)*5</f>
        <v>1996.3366666666666</v>
      </c>
      <c r="J19" s="56">
        <f t="shared" ref="J19:J24" si="3">(C19/30)*50</f>
        <v>19963.366666666669</v>
      </c>
      <c r="K19" s="56">
        <v>0</v>
      </c>
      <c r="L19" s="63">
        <f t="shared" ref="L19:L25" si="4">SUM(H19:K19)</f>
        <v>31542.119333333336</v>
      </c>
      <c r="M19" s="148"/>
      <c r="N19" s="148"/>
      <c r="O19" s="148"/>
    </row>
    <row r="20" spans="1:15" s="23" customFormat="1">
      <c r="A20" s="45" t="s">
        <v>3614</v>
      </c>
      <c r="B20" s="45" t="s">
        <v>3615</v>
      </c>
      <c r="C20" s="56">
        <v>9519.5</v>
      </c>
      <c r="D20" s="56">
        <v>0</v>
      </c>
      <c r="E20" s="56">
        <v>620</v>
      </c>
      <c r="F20" s="56">
        <f t="shared" si="0"/>
        <v>10139.5</v>
      </c>
      <c r="G20" s="69"/>
      <c r="H20" s="56">
        <f t="shared" si="1"/>
        <v>7615.6</v>
      </c>
      <c r="I20" s="56">
        <f t="shared" si="2"/>
        <v>1586.5833333333333</v>
      </c>
      <c r="J20" s="56">
        <f t="shared" si="3"/>
        <v>15865.833333333334</v>
      </c>
      <c r="K20" s="56">
        <v>0</v>
      </c>
      <c r="L20" s="63">
        <f t="shared" si="4"/>
        <v>25068.01666666667</v>
      </c>
      <c r="M20" s="148"/>
      <c r="N20" s="148"/>
      <c r="O20" s="148"/>
    </row>
    <row r="21" spans="1:15" s="23" customFormat="1">
      <c r="A21" s="45" t="s">
        <v>3616</v>
      </c>
      <c r="B21" s="45" t="s">
        <v>3617</v>
      </c>
      <c r="C21" s="56">
        <v>8191.96</v>
      </c>
      <c r="D21" s="56">
        <v>0</v>
      </c>
      <c r="E21" s="56">
        <v>620</v>
      </c>
      <c r="F21" s="56">
        <f t="shared" si="0"/>
        <v>8811.9599999999991</v>
      </c>
      <c r="G21" s="69"/>
      <c r="H21" s="56">
        <f t="shared" si="1"/>
        <v>6553.5680000000002</v>
      </c>
      <c r="I21" s="56">
        <f t="shared" si="2"/>
        <v>1365.3266666666668</v>
      </c>
      <c r="J21" s="56">
        <f t="shared" si="3"/>
        <v>13653.266666666666</v>
      </c>
      <c r="K21" s="56">
        <v>0</v>
      </c>
      <c r="L21" s="63">
        <f t="shared" si="4"/>
        <v>21572.161333333333</v>
      </c>
      <c r="M21" s="148"/>
      <c r="N21" s="148"/>
      <c r="O21" s="148"/>
    </row>
    <row r="22" spans="1:15" s="23" customFormat="1">
      <c r="A22" s="45" t="s">
        <v>3618</v>
      </c>
      <c r="B22" s="45" t="s">
        <v>894</v>
      </c>
      <c r="C22" s="56">
        <v>7368.19</v>
      </c>
      <c r="D22" s="56">
        <v>0</v>
      </c>
      <c r="E22" s="56">
        <v>620</v>
      </c>
      <c r="F22" s="56">
        <f t="shared" si="0"/>
        <v>7988.19</v>
      </c>
      <c r="G22" s="69"/>
      <c r="H22" s="56">
        <f t="shared" si="1"/>
        <v>5894.5519999999997</v>
      </c>
      <c r="I22" s="56">
        <f t="shared" si="2"/>
        <v>1228.0316666666665</v>
      </c>
      <c r="J22" s="56">
        <f t="shared" si="3"/>
        <v>12280.316666666666</v>
      </c>
      <c r="K22" s="56">
        <v>0</v>
      </c>
      <c r="L22" s="63">
        <f t="shared" si="4"/>
        <v>19402.900333333331</v>
      </c>
      <c r="M22" s="148"/>
      <c r="N22" s="148"/>
      <c r="O22" s="148"/>
    </row>
    <row r="23" spans="1:15" s="23" customFormat="1">
      <c r="A23" s="45" t="s">
        <v>3619</v>
      </c>
      <c r="B23" s="45" t="s">
        <v>3620</v>
      </c>
      <c r="C23" s="56">
        <v>21788.799999999999</v>
      </c>
      <c r="D23" s="56">
        <v>0</v>
      </c>
      <c r="E23" s="56">
        <v>620</v>
      </c>
      <c r="F23" s="56">
        <f t="shared" si="0"/>
        <v>22408.799999999999</v>
      </c>
      <c r="G23" s="69"/>
      <c r="H23" s="56">
        <f t="shared" si="1"/>
        <v>17431.04</v>
      </c>
      <c r="I23" s="56">
        <f t="shared" si="2"/>
        <v>3631.4666666666662</v>
      </c>
      <c r="J23" s="56">
        <f t="shared" si="3"/>
        <v>36314.666666666664</v>
      </c>
      <c r="K23" s="56">
        <f>564.6*12</f>
        <v>6775.2000000000007</v>
      </c>
      <c r="L23" s="63">
        <f t="shared" si="4"/>
        <v>64152.373333333337</v>
      </c>
      <c r="M23" s="148"/>
      <c r="N23" s="148"/>
      <c r="O23" s="148"/>
    </row>
    <row r="24" spans="1:15" s="23" customFormat="1">
      <c r="A24" s="45" t="s">
        <v>3621</v>
      </c>
      <c r="B24" s="45" t="s">
        <v>3622</v>
      </c>
      <c r="C24" s="56">
        <v>19442.75</v>
      </c>
      <c r="D24" s="56">
        <v>0</v>
      </c>
      <c r="E24" s="56">
        <v>620</v>
      </c>
      <c r="F24" s="56">
        <f t="shared" si="0"/>
        <v>20062.75</v>
      </c>
      <c r="G24" s="69"/>
      <c r="H24" s="56">
        <f t="shared" si="1"/>
        <v>15554.2</v>
      </c>
      <c r="I24" s="56">
        <f t="shared" si="2"/>
        <v>3240.4583333333335</v>
      </c>
      <c r="J24" s="56">
        <f t="shared" si="3"/>
        <v>32404.583333333336</v>
      </c>
      <c r="K24" s="56">
        <f>564.6*12</f>
        <v>6775.2000000000007</v>
      </c>
      <c r="L24" s="63">
        <f t="shared" si="4"/>
        <v>57974.441666666666</v>
      </c>
      <c r="M24" s="148"/>
      <c r="N24" s="148"/>
      <c r="O24" s="148"/>
    </row>
    <row r="25" spans="1:15" s="23" customFormat="1">
      <c r="A25" s="45" t="s">
        <v>3623</v>
      </c>
      <c r="B25" s="45" t="s">
        <v>3624</v>
      </c>
      <c r="C25" s="56">
        <f>503.9/4</f>
        <v>125.97499999999999</v>
      </c>
      <c r="D25" s="56">
        <v>0</v>
      </c>
      <c r="E25" s="56">
        <v>15.52</v>
      </c>
      <c r="F25" s="56">
        <f t="shared" si="0"/>
        <v>141.495</v>
      </c>
      <c r="G25" s="69"/>
      <c r="H25" s="56">
        <f>((C25*38)/30)*24</f>
        <v>3829.64</v>
      </c>
      <c r="I25" s="56"/>
      <c r="J25" s="56">
        <f>((C25*38)/30)*50</f>
        <v>7978.4166666666661</v>
      </c>
      <c r="K25" s="56">
        <f>12.76*12*38</f>
        <v>5818.56</v>
      </c>
      <c r="L25" s="63">
        <f t="shared" si="4"/>
        <v>17626.616666666665</v>
      </c>
      <c r="M25" s="148"/>
      <c r="N25" s="148"/>
      <c r="O25" s="148"/>
    </row>
    <row r="28" spans="1:15" ht="15.75">
      <c r="B28" s="3" t="s">
        <v>3407</v>
      </c>
      <c r="C28" s="42"/>
      <c r="D28" s="42"/>
      <c r="E28" s="42"/>
      <c r="F28" s="42"/>
      <c r="G28" s="42"/>
    </row>
    <row r="29" spans="1:15" s="44" customFormat="1">
      <c r="B29" s="43" t="s">
        <v>0</v>
      </c>
      <c r="C29" s="260" t="s">
        <v>14</v>
      </c>
      <c r="D29" s="260"/>
      <c r="E29" s="260"/>
      <c r="F29" s="260"/>
      <c r="G29" s="34"/>
      <c r="H29" s="34"/>
      <c r="I29" s="34"/>
      <c r="J29" s="34"/>
      <c r="K29" s="34"/>
      <c r="L29" s="34"/>
    </row>
    <row r="30" spans="1:15">
      <c r="B30" s="299" t="s">
        <v>3619</v>
      </c>
      <c r="C30" s="300" t="s">
        <v>3625</v>
      </c>
      <c r="D30" s="301"/>
      <c r="E30" s="301"/>
      <c r="F30" s="302"/>
    </row>
    <row r="31" spans="1:15">
      <c r="B31" s="213" t="s">
        <v>3621</v>
      </c>
      <c r="C31" s="224" t="s">
        <v>3625</v>
      </c>
      <c r="D31" s="225"/>
      <c r="E31" s="225"/>
      <c r="F31" s="226"/>
    </row>
    <row r="32" spans="1:15">
      <c r="B32" s="213" t="s">
        <v>3626</v>
      </c>
      <c r="C32" s="224" t="s">
        <v>3625</v>
      </c>
      <c r="D32" s="225"/>
      <c r="E32" s="225"/>
      <c r="F32" s="226"/>
    </row>
    <row r="33" spans="2:6">
      <c r="B33" s="213" t="s">
        <v>3623</v>
      </c>
      <c r="C33" s="224" t="s">
        <v>3627</v>
      </c>
      <c r="D33" s="225"/>
      <c r="E33" s="225"/>
      <c r="F33" s="226"/>
    </row>
  </sheetData>
  <mergeCells count="18">
    <mergeCell ref="C31:F31"/>
    <mergeCell ref="C32:F32"/>
    <mergeCell ref="C33:F33"/>
    <mergeCell ref="A16:A17"/>
    <mergeCell ref="B16:B17"/>
    <mergeCell ref="C16:F16"/>
    <mergeCell ref="H16:L16"/>
    <mergeCell ref="C29:F29"/>
    <mergeCell ref="C30:F30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AE17-09DF-4FF7-B23A-D3C4A887AF78}">
  <dimension ref="A1:N36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3628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  <c r="N5" s="212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4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4" s="23" customFormat="1">
      <c r="A10" s="174">
        <v>3201</v>
      </c>
      <c r="B10" s="13" t="s">
        <v>3629</v>
      </c>
      <c r="C10" s="157">
        <v>61471</v>
      </c>
      <c r="D10" s="157">
        <v>0</v>
      </c>
      <c r="E10" s="157">
        <v>0</v>
      </c>
      <c r="F10" s="157">
        <f>SUM(C10:E10)</f>
        <v>61471</v>
      </c>
      <c r="G10" s="32"/>
      <c r="H10" s="157">
        <v>20490</v>
      </c>
      <c r="I10" s="157">
        <v>10245</v>
      </c>
      <c r="J10" s="157">
        <v>102452</v>
      </c>
      <c r="K10" s="157">
        <v>0</v>
      </c>
      <c r="L10" s="157">
        <v>0</v>
      </c>
    </row>
    <row r="11" spans="1:14">
      <c r="A11" s="103">
        <v>3202</v>
      </c>
      <c r="B11" s="9" t="s">
        <v>866</v>
      </c>
      <c r="C11" s="63">
        <v>46110</v>
      </c>
      <c r="D11" s="63">
        <v>0</v>
      </c>
      <c r="E11" s="63">
        <v>0</v>
      </c>
      <c r="F11" s="63">
        <f>SUM(C11:E11)</f>
        <v>46110</v>
      </c>
      <c r="G11" s="32"/>
      <c r="H11" s="63">
        <v>15370</v>
      </c>
      <c r="I11" s="63">
        <v>7685</v>
      </c>
      <c r="J11" s="63">
        <v>76849</v>
      </c>
      <c r="K11" s="63">
        <v>0</v>
      </c>
      <c r="L11" s="63">
        <v>0</v>
      </c>
    </row>
    <row r="12" spans="1:14">
      <c r="A12" s="103">
        <v>3204</v>
      </c>
      <c r="B12" s="9" t="s">
        <v>26</v>
      </c>
      <c r="C12" s="63">
        <v>23764</v>
      </c>
      <c r="D12" s="63">
        <v>0</v>
      </c>
      <c r="E12" s="63">
        <v>0</v>
      </c>
      <c r="F12" s="63">
        <f>SUM(C12:E12)</f>
        <v>23764</v>
      </c>
      <c r="G12" s="32"/>
      <c r="H12" s="63">
        <v>7921</v>
      </c>
      <c r="I12" s="63">
        <v>3961</v>
      </c>
      <c r="J12" s="63">
        <v>39606</v>
      </c>
      <c r="K12" s="63">
        <v>0</v>
      </c>
      <c r="L12" s="63">
        <v>0</v>
      </c>
    </row>
    <row r="13" spans="1:14" ht="15.75">
      <c r="A13" s="2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>
      <c r="A15" s="242" t="s">
        <v>0</v>
      </c>
      <c r="B15" s="242" t="s">
        <v>3</v>
      </c>
      <c r="C15" s="243" t="s">
        <v>4</v>
      </c>
      <c r="D15" s="243"/>
      <c r="E15" s="243"/>
      <c r="F15" s="243"/>
      <c r="H15" s="243" t="s">
        <v>5</v>
      </c>
      <c r="I15" s="243"/>
      <c r="J15" s="243"/>
      <c r="K15" s="243"/>
      <c r="L15" s="243"/>
    </row>
    <row r="16" spans="1:14" ht="22.5">
      <c r="A16" s="242"/>
      <c r="B16" s="242"/>
      <c r="C16" s="244" t="s">
        <v>6</v>
      </c>
      <c r="D16" s="244" t="s">
        <v>7</v>
      </c>
      <c r="E16" s="244" t="s">
        <v>8</v>
      </c>
      <c r="F16" s="244" t="s">
        <v>9</v>
      </c>
      <c r="H16" s="35" t="s">
        <v>10</v>
      </c>
      <c r="I16" s="35" t="s">
        <v>11</v>
      </c>
      <c r="J16" s="244" t="s">
        <v>12</v>
      </c>
      <c r="K16" s="35" t="s">
        <v>20</v>
      </c>
      <c r="L16" s="244" t="s">
        <v>9</v>
      </c>
    </row>
    <row r="17" spans="1:12" s="33" customFormat="1">
      <c r="A17" s="174">
        <v>3219</v>
      </c>
      <c r="B17" s="13" t="s">
        <v>3630</v>
      </c>
      <c r="C17" s="157">
        <v>15833</v>
      </c>
      <c r="D17" s="157">
        <v>0</v>
      </c>
      <c r="E17" s="185">
        <v>1091</v>
      </c>
      <c r="F17" s="157">
        <f>SUM(C17:E17)</f>
        <v>16924</v>
      </c>
      <c r="G17" s="32"/>
      <c r="H17" s="157">
        <v>5278</v>
      </c>
      <c r="I17" s="157">
        <v>2639</v>
      </c>
      <c r="J17" s="157">
        <v>26388</v>
      </c>
      <c r="K17" s="157">
        <v>0</v>
      </c>
      <c r="L17" s="157">
        <f>SUM(H17:K17)</f>
        <v>34305</v>
      </c>
    </row>
    <row r="18" spans="1:12">
      <c r="A18" s="103">
        <v>3205</v>
      </c>
      <c r="B18" s="9" t="s">
        <v>30</v>
      </c>
      <c r="C18" s="63">
        <v>12662</v>
      </c>
      <c r="D18" s="63">
        <v>0</v>
      </c>
      <c r="E18" s="127">
        <v>1091</v>
      </c>
      <c r="F18" s="63">
        <f t="shared" ref="F18:F30" si="0">SUM(C18:E18)</f>
        <v>13753</v>
      </c>
      <c r="G18" s="132"/>
      <c r="H18" s="63">
        <v>4221</v>
      </c>
      <c r="I18" s="63">
        <v>2110</v>
      </c>
      <c r="J18" s="63">
        <v>21103</v>
      </c>
      <c r="K18" s="63">
        <v>0</v>
      </c>
      <c r="L18" s="63">
        <f t="shared" ref="L18:L30" si="1">SUM(H18:K18)</f>
        <v>27434</v>
      </c>
    </row>
    <row r="19" spans="1:12">
      <c r="A19" s="103">
        <v>3218</v>
      </c>
      <c r="B19" s="9" t="s">
        <v>46</v>
      </c>
      <c r="C19" s="63">
        <v>12255</v>
      </c>
      <c r="D19" s="63">
        <v>0</v>
      </c>
      <c r="E19" s="127">
        <v>1091</v>
      </c>
      <c r="F19" s="63">
        <f t="shared" si="0"/>
        <v>13346</v>
      </c>
      <c r="G19" s="32"/>
      <c r="H19" s="63">
        <v>4085</v>
      </c>
      <c r="I19" s="63">
        <v>2042</v>
      </c>
      <c r="J19" s="63">
        <v>20425</v>
      </c>
      <c r="K19" s="63">
        <v>0</v>
      </c>
      <c r="L19" s="63">
        <f t="shared" si="1"/>
        <v>26552</v>
      </c>
    </row>
    <row r="20" spans="1:12">
      <c r="A20" s="103">
        <v>3206</v>
      </c>
      <c r="B20" s="9" t="s">
        <v>3631</v>
      </c>
      <c r="C20" s="63">
        <v>7916</v>
      </c>
      <c r="D20" s="63">
        <v>0</v>
      </c>
      <c r="E20" s="127">
        <v>1091</v>
      </c>
      <c r="F20" s="63">
        <f t="shared" si="0"/>
        <v>9007</v>
      </c>
      <c r="G20" s="32"/>
      <c r="H20" s="63">
        <v>2639</v>
      </c>
      <c r="I20" s="63">
        <v>1319</v>
      </c>
      <c r="J20" s="63">
        <v>13194</v>
      </c>
      <c r="K20" s="63">
        <v>0</v>
      </c>
      <c r="L20" s="63">
        <f t="shared" si="1"/>
        <v>17152</v>
      </c>
    </row>
    <row r="21" spans="1:12">
      <c r="A21" s="103">
        <v>3208</v>
      </c>
      <c r="B21" s="9" t="s">
        <v>3398</v>
      </c>
      <c r="C21" s="63">
        <v>6813</v>
      </c>
      <c r="D21" s="63">
        <v>0</v>
      </c>
      <c r="E21" s="127">
        <v>1091</v>
      </c>
      <c r="F21" s="63">
        <f t="shared" si="0"/>
        <v>7904</v>
      </c>
      <c r="G21" s="32"/>
      <c r="H21" s="63">
        <v>2271</v>
      </c>
      <c r="I21" s="63">
        <v>1135</v>
      </c>
      <c r="J21" s="63">
        <v>11354</v>
      </c>
      <c r="K21" s="63">
        <v>0</v>
      </c>
      <c r="L21" s="63">
        <f t="shared" si="1"/>
        <v>14760</v>
      </c>
    </row>
    <row r="22" spans="1:12">
      <c r="A22" s="103">
        <v>3207</v>
      </c>
      <c r="B22" s="9" t="s">
        <v>3396</v>
      </c>
      <c r="C22" s="63">
        <v>6813</v>
      </c>
      <c r="D22" s="63">
        <v>0</v>
      </c>
      <c r="E22" s="127">
        <v>1091</v>
      </c>
      <c r="F22" s="63">
        <f t="shared" si="0"/>
        <v>7904</v>
      </c>
      <c r="G22" s="32"/>
      <c r="H22" s="63">
        <v>2271</v>
      </c>
      <c r="I22" s="63">
        <v>1135</v>
      </c>
      <c r="J22" s="63">
        <v>11354</v>
      </c>
      <c r="K22" s="63">
        <v>0</v>
      </c>
      <c r="L22" s="63">
        <f t="shared" si="1"/>
        <v>14760</v>
      </c>
    </row>
    <row r="23" spans="1:12">
      <c r="A23" s="103">
        <v>3209</v>
      </c>
      <c r="B23" s="9" t="s">
        <v>35</v>
      </c>
      <c r="C23" s="63">
        <v>6127</v>
      </c>
      <c r="D23" s="63">
        <v>0</v>
      </c>
      <c r="E23" s="127">
        <v>1091</v>
      </c>
      <c r="F23" s="63">
        <f t="shared" si="0"/>
        <v>7218</v>
      </c>
      <c r="G23" s="32"/>
      <c r="H23" s="63">
        <v>2042</v>
      </c>
      <c r="I23" s="63">
        <v>1021</v>
      </c>
      <c r="J23" s="63">
        <v>10212</v>
      </c>
      <c r="K23" s="63">
        <v>0</v>
      </c>
      <c r="L23" s="63">
        <f t="shared" si="1"/>
        <v>13275</v>
      </c>
    </row>
    <row r="24" spans="1:12">
      <c r="A24" s="103">
        <v>3217</v>
      </c>
      <c r="B24" s="9" t="s">
        <v>3632</v>
      </c>
      <c r="C24" s="63">
        <v>6813</v>
      </c>
      <c r="D24" s="63">
        <v>0</v>
      </c>
      <c r="E24" s="127">
        <v>1091</v>
      </c>
      <c r="F24" s="63">
        <f t="shared" si="0"/>
        <v>7904</v>
      </c>
      <c r="G24" s="32"/>
      <c r="H24" s="63">
        <v>2271</v>
      </c>
      <c r="I24" s="63">
        <v>1135</v>
      </c>
      <c r="J24" s="63">
        <v>11354</v>
      </c>
      <c r="K24" s="63">
        <v>0</v>
      </c>
      <c r="L24" s="63">
        <f t="shared" si="1"/>
        <v>14760</v>
      </c>
    </row>
    <row r="25" spans="1:12">
      <c r="A25" s="103">
        <v>3215</v>
      </c>
      <c r="B25" s="9" t="s">
        <v>3538</v>
      </c>
      <c r="C25" s="63">
        <v>5603</v>
      </c>
      <c r="D25" s="63">
        <v>0</v>
      </c>
      <c r="E25" s="127">
        <v>1091</v>
      </c>
      <c r="F25" s="63">
        <f t="shared" si="0"/>
        <v>6694</v>
      </c>
      <c r="G25" s="32"/>
      <c r="H25" s="63">
        <v>1868</v>
      </c>
      <c r="I25" s="63">
        <v>934</v>
      </c>
      <c r="J25" s="63">
        <v>9339</v>
      </c>
      <c r="K25" s="63">
        <v>0</v>
      </c>
      <c r="L25" s="63">
        <f t="shared" si="1"/>
        <v>12141</v>
      </c>
    </row>
    <row r="26" spans="1:12">
      <c r="A26" s="103">
        <v>3212</v>
      </c>
      <c r="B26" s="9" t="s">
        <v>3633</v>
      </c>
      <c r="C26" s="63">
        <v>4705</v>
      </c>
      <c r="D26" s="63">
        <v>0</v>
      </c>
      <c r="E26" s="127">
        <v>1091</v>
      </c>
      <c r="F26" s="63">
        <f t="shared" si="0"/>
        <v>5796</v>
      </c>
      <c r="G26" s="32"/>
      <c r="H26" s="63">
        <v>1568</v>
      </c>
      <c r="I26" s="63">
        <v>784</v>
      </c>
      <c r="J26" s="63">
        <v>7841.0000000000009</v>
      </c>
      <c r="K26" s="63">
        <v>0</v>
      </c>
      <c r="L26" s="63">
        <f t="shared" si="1"/>
        <v>10193</v>
      </c>
    </row>
    <row r="27" spans="1:12">
      <c r="A27" s="103">
        <v>3212</v>
      </c>
      <c r="B27" s="9" t="s">
        <v>3538</v>
      </c>
      <c r="C27" s="63">
        <v>4705</v>
      </c>
      <c r="D27" s="63">
        <v>0</v>
      </c>
      <c r="E27" s="127">
        <v>1091</v>
      </c>
      <c r="F27" s="63">
        <f t="shared" si="0"/>
        <v>5796</v>
      </c>
      <c r="G27" s="32"/>
      <c r="H27" s="63">
        <v>1568</v>
      </c>
      <c r="I27" s="63">
        <v>784</v>
      </c>
      <c r="J27" s="63">
        <v>7841.0000000000009</v>
      </c>
      <c r="K27" s="63">
        <v>0</v>
      </c>
      <c r="L27" s="63">
        <f t="shared" si="1"/>
        <v>10193</v>
      </c>
    </row>
    <row r="28" spans="1:12">
      <c r="A28" s="103">
        <v>3222</v>
      </c>
      <c r="B28" s="9" t="s">
        <v>3634</v>
      </c>
      <c r="C28" s="63">
        <v>5830</v>
      </c>
      <c r="D28" s="63">
        <v>0</v>
      </c>
      <c r="E28" s="127">
        <v>1091</v>
      </c>
      <c r="F28" s="63">
        <f t="shared" si="0"/>
        <v>6921</v>
      </c>
      <c r="G28" s="32"/>
      <c r="H28" s="63">
        <v>1943</v>
      </c>
      <c r="I28" s="63">
        <v>972</v>
      </c>
      <c r="J28" s="63">
        <v>9717</v>
      </c>
      <c r="K28" s="63">
        <v>0</v>
      </c>
      <c r="L28" s="63">
        <f t="shared" si="1"/>
        <v>12632</v>
      </c>
    </row>
    <row r="29" spans="1:12">
      <c r="A29" s="103">
        <v>3220</v>
      </c>
      <c r="B29" s="9" t="s">
        <v>3635</v>
      </c>
      <c r="C29" s="63">
        <v>24789</v>
      </c>
      <c r="D29" s="63">
        <v>0</v>
      </c>
      <c r="E29" s="127">
        <v>1091</v>
      </c>
      <c r="F29" s="63">
        <f t="shared" si="0"/>
        <v>25880</v>
      </c>
      <c r="G29" s="32"/>
      <c r="H29" s="63">
        <v>8263</v>
      </c>
      <c r="I29" s="63">
        <v>4131</v>
      </c>
      <c r="J29" s="63">
        <v>41314</v>
      </c>
      <c r="K29" s="63">
        <v>7562</v>
      </c>
      <c r="L29" s="63">
        <f t="shared" si="1"/>
        <v>61270</v>
      </c>
    </row>
    <row r="30" spans="1:12">
      <c r="A30" s="103">
        <v>3217</v>
      </c>
      <c r="B30" s="9" t="s">
        <v>3556</v>
      </c>
      <c r="C30" s="63">
        <v>18115</v>
      </c>
      <c r="D30" s="63">
        <v>0</v>
      </c>
      <c r="E30" s="127">
        <v>1091</v>
      </c>
      <c r="F30" s="63">
        <f t="shared" si="0"/>
        <v>19206</v>
      </c>
      <c r="G30" s="32"/>
      <c r="H30" s="63">
        <v>6038</v>
      </c>
      <c r="I30" s="63">
        <v>3019</v>
      </c>
      <c r="J30" s="63">
        <v>30192</v>
      </c>
      <c r="K30" s="63">
        <v>7562</v>
      </c>
      <c r="L30" s="63">
        <f t="shared" si="1"/>
        <v>46811</v>
      </c>
    </row>
    <row r="31" spans="1:12">
      <c r="A31" s="103">
        <v>3216</v>
      </c>
      <c r="B31" s="9" t="s">
        <v>3636</v>
      </c>
      <c r="C31" s="63">
        <f>417.25/4</f>
        <v>104.3125</v>
      </c>
      <c r="D31" s="63">
        <v>0</v>
      </c>
      <c r="E31" s="127">
        <v>4</v>
      </c>
      <c r="F31" s="63">
        <f>SUM(C31:E31)</f>
        <v>108.3125</v>
      </c>
      <c r="G31" s="32"/>
      <c r="H31" s="63">
        <v>105188.2</v>
      </c>
      <c r="I31" s="63">
        <v>57770.61</v>
      </c>
      <c r="J31" s="63">
        <v>351797.81</v>
      </c>
      <c r="K31" s="63">
        <v>148848</v>
      </c>
      <c r="L31" s="63">
        <v>514756.62</v>
      </c>
    </row>
    <row r="34" spans="2:12" ht="15.75">
      <c r="B34" s="3" t="s">
        <v>71</v>
      </c>
      <c r="C34" s="42"/>
      <c r="D34" s="42"/>
      <c r="E34" s="42"/>
      <c r="F34" s="42"/>
      <c r="G34" s="42"/>
    </row>
    <row r="35" spans="2:12" s="44" customFormat="1">
      <c r="B35" s="43" t="s">
        <v>0</v>
      </c>
      <c r="C35" s="260" t="s">
        <v>14</v>
      </c>
      <c r="D35" s="260"/>
      <c r="E35" s="260"/>
      <c r="F35" s="260"/>
      <c r="G35" s="34"/>
      <c r="H35" s="34"/>
      <c r="I35" s="34"/>
      <c r="J35" s="34"/>
      <c r="K35" s="34"/>
      <c r="L35" s="34"/>
    </row>
    <row r="36" spans="2:12">
      <c r="B36" s="303" t="s">
        <v>3637</v>
      </c>
      <c r="C36" s="300" t="s">
        <v>3638</v>
      </c>
      <c r="D36" s="301"/>
      <c r="E36" s="301"/>
      <c r="F36" s="302"/>
    </row>
  </sheetData>
  <mergeCells count="15">
    <mergeCell ref="A15:A16"/>
    <mergeCell ref="B15:B16"/>
    <mergeCell ref="C15:F15"/>
    <mergeCell ref="H15:L15"/>
    <mergeCell ref="C35:F35"/>
    <mergeCell ref="C36:F36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8E3A-0E93-4272-AB09-67724E211F46}">
  <dimension ref="A1:O105"/>
  <sheetViews>
    <sheetView showGridLines="0" zoomScaleNormal="100" workbookViewId="0">
      <pane ySplit="5" topLeftCell="A7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7.42578125" customWidth="1"/>
    <col min="2" max="2" width="33.28515625" bestFit="1" customWidth="1"/>
    <col min="3" max="3" width="19.140625" style="34" customWidth="1"/>
    <col min="4" max="5" width="11.42578125" style="34"/>
    <col min="6" max="6" width="15.42578125" style="34" customWidth="1"/>
    <col min="7" max="7" width="11.42578125" style="297"/>
    <col min="8" max="8" width="1.7109375" style="34" customWidth="1"/>
    <col min="9" max="11" width="11.42578125" style="34"/>
    <col min="12" max="12" width="13.85546875" style="34" customWidth="1"/>
    <col min="13" max="13" width="11.42578125" style="34"/>
    <col min="14" max="14" width="4.28515625" customWidth="1"/>
  </cols>
  <sheetData>
    <row r="1" spans="1:15" ht="15.75">
      <c r="A1" s="222" t="s">
        <v>3639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5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5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5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5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2"/>
      <c r="O5" s="212"/>
    </row>
    <row r="6" spans="1:15" s="306" customFormat="1">
      <c r="A6" s="304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5" ht="15.75">
      <c r="A7" s="1" t="s">
        <v>2</v>
      </c>
      <c r="B7" s="18"/>
      <c r="C7" s="19"/>
      <c r="D7" s="19"/>
      <c r="E7" s="19"/>
      <c r="F7" s="19"/>
      <c r="G7" s="296"/>
      <c r="H7" s="19"/>
      <c r="I7" s="305"/>
      <c r="J7" s="19"/>
      <c r="K7" s="19"/>
      <c r="L7" s="19"/>
      <c r="M7" s="19"/>
    </row>
    <row r="8" spans="1:15">
      <c r="A8" s="242" t="s">
        <v>0</v>
      </c>
      <c r="B8" s="242" t="s">
        <v>3</v>
      </c>
      <c r="C8" s="243" t="s">
        <v>4</v>
      </c>
      <c r="D8" s="243"/>
      <c r="E8" s="243"/>
      <c r="F8" s="243"/>
      <c r="G8" s="243"/>
      <c r="I8" s="243" t="s">
        <v>5</v>
      </c>
      <c r="J8" s="243"/>
      <c r="K8" s="243"/>
      <c r="L8" s="243"/>
      <c r="M8" s="243"/>
    </row>
    <row r="9" spans="1:15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3640</v>
      </c>
      <c r="G9" s="307" t="s">
        <v>9</v>
      </c>
      <c r="I9" s="35" t="s">
        <v>10</v>
      </c>
      <c r="J9" s="35" t="s">
        <v>11</v>
      </c>
      <c r="K9" s="244" t="s">
        <v>12</v>
      </c>
      <c r="L9" s="35" t="s">
        <v>3415</v>
      </c>
      <c r="M9" s="244" t="s">
        <v>9</v>
      </c>
    </row>
    <row r="10" spans="1:15" s="23" customFormat="1">
      <c r="A10" s="308" t="s">
        <v>3641</v>
      </c>
      <c r="B10" s="308" t="s">
        <v>3606</v>
      </c>
      <c r="C10" s="157">
        <v>64266.3</v>
      </c>
      <c r="D10" s="157">
        <v>36735.74</v>
      </c>
      <c r="E10" s="157">
        <v>1092</v>
      </c>
      <c r="F10" s="157">
        <v>0</v>
      </c>
      <c r="G10" s="54">
        <v>102094.04000000001</v>
      </c>
      <c r="H10" s="69"/>
      <c r="I10" s="157">
        <v>21422.1</v>
      </c>
      <c r="J10" s="157">
        <v>10711.05</v>
      </c>
      <c r="K10" s="157">
        <v>107110.5</v>
      </c>
      <c r="L10" s="157">
        <v>54626.355000000003</v>
      </c>
      <c r="M10" s="157">
        <v>193870.005</v>
      </c>
    </row>
    <row r="11" spans="1:15" s="23" customFormat="1">
      <c r="A11" s="309" t="s">
        <v>3642</v>
      </c>
      <c r="B11" s="309" t="s">
        <v>481</v>
      </c>
      <c r="C11" s="63">
        <v>48206.1</v>
      </c>
      <c r="D11" s="63">
        <v>7979.22</v>
      </c>
      <c r="E11" s="63">
        <v>1092</v>
      </c>
      <c r="F11" s="63">
        <v>0</v>
      </c>
      <c r="G11" s="56">
        <v>57277.32</v>
      </c>
      <c r="H11" s="69"/>
      <c r="I11" s="63">
        <v>16068.699999999999</v>
      </c>
      <c r="J11" s="63">
        <v>8034.3499999999995</v>
      </c>
      <c r="K11" s="63">
        <v>80343.5</v>
      </c>
      <c r="L11" s="63">
        <v>40975.184999999998</v>
      </c>
      <c r="M11" s="63">
        <v>145421.73499999999</v>
      </c>
    </row>
    <row r="12" spans="1:15" s="23" customFormat="1">
      <c r="A12" s="309" t="s">
        <v>3643</v>
      </c>
      <c r="B12" s="309" t="s">
        <v>3644</v>
      </c>
      <c r="C12" s="63">
        <v>43932.9</v>
      </c>
      <c r="D12" s="63">
        <v>0</v>
      </c>
      <c r="E12" s="63">
        <v>1092</v>
      </c>
      <c r="F12" s="63">
        <v>0</v>
      </c>
      <c r="G12" s="56">
        <v>45024.9</v>
      </c>
      <c r="H12" s="69"/>
      <c r="I12" s="63">
        <v>14644.300000000001</v>
      </c>
      <c r="J12" s="63">
        <v>7322.1500000000005</v>
      </c>
      <c r="K12" s="63">
        <v>73221.5</v>
      </c>
      <c r="L12" s="63">
        <v>37342.965000000004</v>
      </c>
      <c r="M12" s="63">
        <v>132530.91500000001</v>
      </c>
    </row>
    <row r="13" spans="1:15" s="23" customFormat="1">
      <c r="A13" s="309" t="s">
        <v>3645</v>
      </c>
      <c r="B13" s="309" t="s">
        <v>3646</v>
      </c>
      <c r="C13" s="63">
        <v>39906.6</v>
      </c>
      <c r="D13" s="63">
        <v>0</v>
      </c>
      <c r="E13" s="63">
        <v>1092</v>
      </c>
      <c r="F13" s="63">
        <v>0</v>
      </c>
      <c r="G13" s="56">
        <v>40998.6</v>
      </c>
      <c r="H13" s="69"/>
      <c r="I13" s="63">
        <v>13302.2</v>
      </c>
      <c r="J13" s="63">
        <v>6651.1</v>
      </c>
      <c r="K13" s="63">
        <v>66511</v>
      </c>
      <c r="L13" s="63">
        <v>33920.61</v>
      </c>
      <c r="M13" s="63">
        <v>120384.91</v>
      </c>
    </row>
    <row r="14" spans="1:15" s="23" customFormat="1">
      <c r="A14" s="309" t="s">
        <v>3647</v>
      </c>
      <c r="B14" s="309" t="s">
        <v>3648</v>
      </c>
      <c r="C14" s="63">
        <v>32495.4</v>
      </c>
      <c r="D14" s="63">
        <v>0</v>
      </c>
      <c r="E14" s="63">
        <v>1092</v>
      </c>
      <c r="F14" s="63">
        <v>0</v>
      </c>
      <c r="G14" s="56">
        <v>33587.4</v>
      </c>
      <c r="H14" s="69"/>
      <c r="I14" s="63">
        <v>10831.800000000001</v>
      </c>
      <c r="J14" s="63">
        <v>5415.9000000000005</v>
      </c>
      <c r="K14" s="63">
        <v>54159</v>
      </c>
      <c r="L14" s="63">
        <v>27621.09</v>
      </c>
      <c r="M14" s="63">
        <v>98027.79</v>
      </c>
    </row>
    <row r="15" spans="1:15" s="23" customFormat="1">
      <c r="A15" s="309" t="s">
        <v>3649</v>
      </c>
      <c r="B15" s="309" t="s">
        <v>3650</v>
      </c>
      <c r="C15" s="63">
        <v>29348.1</v>
      </c>
      <c r="D15" s="63">
        <v>0</v>
      </c>
      <c r="E15" s="63">
        <v>1092</v>
      </c>
      <c r="F15" s="63">
        <v>0</v>
      </c>
      <c r="G15" s="56">
        <v>30440.1</v>
      </c>
      <c r="H15" s="69"/>
      <c r="I15" s="63">
        <v>9782.7000000000007</v>
      </c>
      <c r="J15" s="63">
        <v>4891.3500000000004</v>
      </c>
      <c r="K15" s="63">
        <v>48913.5</v>
      </c>
      <c r="L15" s="63">
        <v>24945.884999999998</v>
      </c>
      <c r="M15" s="63">
        <v>88533.434999999998</v>
      </c>
    </row>
    <row r="16" spans="1:15" s="23" customFormat="1">
      <c r="A16" s="309" t="s">
        <v>3651</v>
      </c>
      <c r="B16" s="309" t="s">
        <v>3652</v>
      </c>
      <c r="C16" s="63">
        <v>26856.600000000002</v>
      </c>
      <c r="D16" s="63">
        <v>0</v>
      </c>
      <c r="E16" s="63">
        <v>1092</v>
      </c>
      <c r="F16" s="63">
        <v>0</v>
      </c>
      <c r="G16" s="56">
        <v>27948.600000000002</v>
      </c>
      <c r="H16" s="69"/>
      <c r="I16" s="63">
        <v>8952.2000000000007</v>
      </c>
      <c r="J16" s="63">
        <v>4476.1000000000004</v>
      </c>
      <c r="K16" s="63">
        <v>44761</v>
      </c>
      <c r="L16" s="63">
        <v>22828.11</v>
      </c>
      <c r="M16" s="63">
        <v>81017.41</v>
      </c>
    </row>
    <row r="17" spans="1:15" s="23" customFormat="1">
      <c r="A17" s="309" t="s">
        <v>3653</v>
      </c>
      <c r="B17" s="309" t="s">
        <v>3654</v>
      </c>
      <c r="C17" s="63">
        <v>24844.2</v>
      </c>
      <c r="D17" s="63">
        <v>0</v>
      </c>
      <c r="E17" s="63">
        <v>1092</v>
      </c>
      <c r="F17" s="63">
        <v>0</v>
      </c>
      <c r="G17" s="56">
        <v>25936.2</v>
      </c>
      <c r="H17" s="69"/>
      <c r="I17" s="63">
        <v>8281.4</v>
      </c>
      <c r="J17" s="63">
        <v>4140.7</v>
      </c>
      <c r="K17" s="63">
        <v>41407</v>
      </c>
      <c r="L17" s="63">
        <v>21117.57</v>
      </c>
      <c r="M17" s="63">
        <v>74946.67</v>
      </c>
    </row>
    <row r="18" spans="1:15" ht="15.75">
      <c r="A18" s="28"/>
      <c r="B18" s="18"/>
      <c r="C18" s="19"/>
      <c r="D18" s="19"/>
      <c r="E18" s="19"/>
      <c r="F18" s="19"/>
      <c r="G18" s="296"/>
      <c r="H18" s="19"/>
      <c r="I18" s="19"/>
      <c r="J18" s="19"/>
      <c r="K18" s="19"/>
      <c r="L18" s="19"/>
      <c r="M18" s="19"/>
      <c r="O18" s="23"/>
    </row>
    <row r="19" spans="1:15" ht="15.75">
      <c r="A19" s="30" t="s">
        <v>43</v>
      </c>
      <c r="B19" s="18"/>
      <c r="C19" s="19"/>
      <c r="D19" s="19"/>
      <c r="E19" s="19"/>
      <c r="F19" s="19"/>
      <c r="G19" s="296"/>
      <c r="H19" s="19"/>
      <c r="I19" s="305"/>
      <c r="J19" s="305"/>
      <c r="K19" s="305"/>
      <c r="L19" s="305"/>
      <c r="M19" s="305"/>
    </row>
    <row r="20" spans="1:15">
      <c r="A20" s="242" t="s">
        <v>0</v>
      </c>
      <c r="B20" s="242" t="s">
        <v>3</v>
      </c>
      <c r="C20" s="243" t="s">
        <v>4</v>
      </c>
      <c r="D20" s="243"/>
      <c r="E20" s="243"/>
      <c r="F20" s="243"/>
      <c r="G20" s="243"/>
      <c r="I20" s="243" t="s">
        <v>5</v>
      </c>
      <c r="J20" s="243"/>
      <c r="K20" s="243"/>
      <c r="L20" s="243"/>
      <c r="M20" s="243"/>
    </row>
    <row r="21" spans="1:15" ht="22.5">
      <c r="A21" s="242"/>
      <c r="B21" s="242"/>
      <c r="C21" s="244" t="s">
        <v>6</v>
      </c>
      <c r="D21" s="244" t="s">
        <v>7</v>
      </c>
      <c r="E21" s="244" t="s">
        <v>8</v>
      </c>
      <c r="F21" s="244" t="s">
        <v>3640</v>
      </c>
      <c r="G21" s="307" t="s">
        <v>9</v>
      </c>
      <c r="I21" s="35" t="s">
        <v>10</v>
      </c>
      <c r="J21" s="35" t="s">
        <v>11</v>
      </c>
      <c r="K21" s="244" t="s">
        <v>12</v>
      </c>
      <c r="L21" s="35" t="s">
        <v>120</v>
      </c>
      <c r="M21" s="244" t="s">
        <v>9</v>
      </c>
    </row>
    <row r="22" spans="1:15" s="23" customFormat="1">
      <c r="A22" s="308" t="s">
        <v>3655</v>
      </c>
      <c r="B22" s="308" t="s">
        <v>3656</v>
      </c>
      <c r="C22" s="157">
        <v>34467</v>
      </c>
      <c r="D22" s="157">
        <v>0</v>
      </c>
      <c r="E22" s="157">
        <v>1092</v>
      </c>
      <c r="F22" s="157">
        <v>765.14</v>
      </c>
      <c r="G22" s="54">
        <v>36324.14</v>
      </c>
      <c r="H22" s="69"/>
      <c r="I22" s="157">
        <v>27573.600000000002</v>
      </c>
      <c r="J22" s="157">
        <v>5744.5</v>
      </c>
      <c r="K22" s="157">
        <v>57445.000000000007</v>
      </c>
      <c r="L22" s="157">
        <v>29296.95</v>
      </c>
      <c r="M22" s="157">
        <v>120060.05</v>
      </c>
    </row>
    <row r="23" spans="1:15" s="23" customFormat="1">
      <c r="A23" s="309" t="s">
        <v>3657</v>
      </c>
      <c r="B23" s="309" t="s">
        <v>3658</v>
      </c>
      <c r="C23" s="63">
        <v>29398.5</v>
      </c>
      <c r="D23" s="63">
        <v>0</v>
      </c>
      <c r="E23" s="63">
        <v>1092</v>
      </c>
      <c r="F23" s="63">
        <v>765.14</v>
      </c>
      <c r="G23" s="56">
        <v>31255.64</v>
      </c>
      <c r="H23" s="69"/>
      <c r="I23" s="63">
        <v>23518.800000000003</v>
      </c>
      <c r="J23" s="63">
        <v>4899.75</v>
      </c>
      <c r="K23" s="63">
        <v>48997.5</v>
      </c>
      <c r="L23" s="63">
        <v>24988.725000000002</v>
      </c>
      <c r="M23" s="63">
        <v>102404.77500000001</v>
      </c>
    </row>
    <row r="24" spans="1:15" s="23" customFormat="1">
      <c r="A24" s="309" t="s">
        <v>3659</v>
      </c>
      <c r="B24" s="309" t="s">
        <v>3660</v>
      </c>
      <c r="C24" s="63">
        <v>25293.599999999999</v>
      </c>
      <c r="D24" s="63">
        <v>0</v>
      </c>
      <c r="E24" s="63">
        <v>1092</v>
      </c>
      <c r="F24" s="63">
        <v>0</v>
      </c>
      <c r="G24" s="56">
        <v>26385.599999999999</v>
      </c>
      <c r="H24" s="69"/>
      <c r="I24" s="63">
        <v>20234.88</v>
      </c>
      <c r="J24" s="63">
        <v>4215.6000000000004</v>
      </c>
      <c r="K24" s="63">
        <v>42156</v>
      </c>
      <c r="L24" s="63">
        <v>21499.56</v>
      </c>
      <c r="M24" s="63">
        <v>88106.040000000008</v>
      </c>
    </row>
    <row r="25" spans="1:15" s="23" customFormat="1">
      <c r="A25" s="309" t="s">
        <v>3661</v>
      </c>
      <c r="B25" s="309" t="s">
        <v>3662</v>
      </c>
      <c r="C25" s="63">
        <v>25293.599999999999</v>
      </c>
      <c r="D25" s="63">
        <v>0</v>
      </c>
      <c r="E25" s="63">
        <v>1092</v>
      </c>
      <c r="F25" s="63">
        <v>0</v>
      </c>
      <c r="G25" s="56">
        <v>26385.599999999999</v>
      </c>
      <c r="H25" s="69"/>
      <c r="I25" s="63">
        <v>20234.88</v>
      </c>
      <c r="J25" s="63">
        <v>4215.6000000000004</v>
      </c>
      <c r="K25" s="63">
        <v>42156</v>
      </c>
      <c r="L25" s="63">
        <v>21499.56</v>
      </c>
      <c r="M25" s="63">
        <v>88106.040000000008</v>
      </c>
    </row>
    <row r="26" spans="1:15" s="23" customFormat="1">
      <c r="A26" s="309" t="s">
        <v>3663</v>
      </c>
      <c r="B26" s="309" t="s">
        <v>3664</v>
      </c>
      <c r="C26" s="63">
        <v>24836.1</v>
      </c>
      <c r="D26" s="63">
        <v>2876.58</v>
      </c>
      <c r="E26" s="63">
        <v>1092</v>
      </c>
      <c r="F26" s="63">
        <v>765.15</v>
      </c>
      <c r="G26" s="56">
        <v>29569.83</v>
      </c>
      <c r="H26" s="69"/>
      <c r="I26" s="63">
        <v>19868.88</v>
      </c>
      <c r="J26" s="63">
        <v>4139.3500000000004</v>
      </c>
      <c r="K26" s="63">
        <v>41393.5</v>
      </c>
      <c r="L26" s="63">
        <v>21110.685000000001</v>
      </c>
      <c r="M26" s="63">
        <v>86512.415000000008</v>
      </c>
    </row>
    <row r="27" spans="1:15" s="23" customFormat="1">
      <c r="A27" s="309" t="s">
        <v>3663</v>
      </c>
      <c r="B27" s="309" t="s">
        <v>3665</v>
      </c>
      <c r="C27" s="63">
        <v>24836.1</v>
      </c>
      <c r="D27" s="63">
        <v>0</v>
      </c>
      <c r="E27" s="63">
        <v>1092</v>
      </c>
      <c r="F27" s="63">
        <v>765.14</v>
      </c>
      <c r="G27" s="56">
        <v>26693.239999999998</v>
      </c>
      <c r="H27" s="69"/>
      <c r="I27" s="63">
        <v>19868.88</v>
      </c>
      <c r="J27" s="63">
        <v>4139.3500000000004</v>
      </c>
      <c r="K27" s="63">
        <v>41393.5</v>
      </c>
      <c r="L27" s="63">
        <v>21110.685000000001</v>
      </c>
      <c r="M27" s="63">
        <v>86512.415000000008</v>
      </c>
    </row>
    <row r="28" spans="1:15" s="23" customFormat="1">
      <c r="A28" s="309" t="s">
        <v>3666</v>
      </c>
      <c r="B28" s="309" t="s">
        <v>3667</v>
      </c>
      <c r="C28" s="63">
        <v>23638.800000000003</v>
      </c>
      <c r="D28" s="63">
        <v>0</v>
      </c>
      <c r="E28" s="63">
        <v>1092</v>
      </c>
      <c r="F28" s="63">
        <v>0</v>
      </c>
      <c r="G28" s="56">
        <v>24730.800000000003</v>
      </c>
      <c r="H28" s="69"/>
      <c r="I28" s="63">
        <v>18911.040000000005</v>
      </c>
      <c r="J28" s="63">
        <v>3939.8000000000006</v>
      </c>
      <c r="K28" s="63">
        <v>39398.000000000007</v>
      </c>
      <c r="L28" s="63">
        <v>20092.980000000003</v>
      </c>
      <c r="M28" s="63">
        <v>82341.820000000007</v>
      </c>
    </row>
    <row r="29" spans="1:15" s="23" customFormat="1">
      <c r="A29" s="309" t="s">
        <v>3668</v>
      </c>
      <c r="B29" s="309" t="s">
        <v>3669</v>
      </c>
      <c r="C29" s="63">
        <v>23638.800000000003</v>
      </c>
      <c r="D29" s="63">
        <v>0</v>
      </c>
      <c r="E29" s="63">
        <v>1092</v>
      </c>
      <c r="F29" s="63">
        <v>0</v>
      </c>
      <c r="G29" s="56">
        <v>24730.800000000003</v>
      </c>
      <c r="H29" s="69"/>
      <c r="I29" s="63">
        <v>18911.040000000005</v>
      </c>
      <c r="J29" s="63">
        <v>3939.8000000000006</v>
      </c>
      <c r="K29" s="63">
        <v>39398.000000000007</v>
      </c>
      <c r="L29" s="63">
        <v>20092.980000000003</v>
      </c>
      <c r="M29" s="63">
        <v>82341.820000000007</v>
      </c>
    </row>
    <row r="30" spans="1:15" s="23" customFormat="1">
      <c r="A30" s="309" t="s">
        <v>3670</v>
      </c>
      <c r="B30" s="309" t="s">
        <v>3671</v>
      </c>
      <c r="C30" s="63">
        <v>22877.4</v>
      </c>
      <c r="D30" s="63">
        <v>0</v>
      </c>
      <c r="E30" s="63">
        <v>1092</v>
      </c>
      <c r="F30" s="63">
        <v>0</v>
      </c>
      <c r="G30" s="56">
        <v>23969.4</v>
      </c>
      <c r="H30" s="69"/>
      <c r="I30" s="63">
        <v>18301.920000000002</v>
      </c>
      <c r="J30" s="63">
        <v>3812.9</v>
      </c>
      <c r="K30" s="63">
        <v>38129</v>
      </c>
      <c r="L30" s="63">
        <v>19445.79</v>
      </c>
      <c r="M30" s="63">
        <v>79689.610000000015</v>
      </c>
    </row>
    <row r="31" spans="1:15" s="23" customFormat="1">
      <c r="A31" s="309" t="s">
        <v>3672</v>
      </c>
      <c r="B31" s="309" t="s">
        <v>3673</v>
      </c>
      <c r="C31" s="63">
        <v>21489.9</v>
      </c>
      <c r="D31" s="63">
        <v>0</v>
      </c>
      <c r="E31" s="63">
        <v>1092</v>
      </c>
      <c r="F31" s="63">
        <v>0</v>
      </c>
      <c r="G31" s="56">
        <v>22581.9</v>
      </c>
      <c r="H31" s="69"/>
      <c r="I31" s="63">
        <v>17191.920000000002</v>
      </c>
      <c r="J31" s="63">
        <v>3581.65</v>
      </c>
      <c r="K31" s="63">
        <v>35816.5</v>
      </c>
      <c r="L31" s="63">
        <v>18266.415000000001</v>
      </c>
      <c r="M31" s="63">
        <v>74856.485000000015</v>
      </c>
    </row>
    <row r="32" spans="1:15" s="23" customFormat="1">
      <c r="A32" s="309" t="s">
        <v>3674</v>
      </c>
      <c r="B32" s="309" t="s">
        <v>3675</v>
      </c>
      <c r="C32" s="63">
        <v>21489.9</v>
      </c>
      <c r="D32" s="63">
        <v>0</v>
      </c>
      <c r="E32" s="63">
        <v>1092</v>
      </c>
      <c r="F32" s="63">
        <v>0</v>
      </c>
      <c r="G32" s="56">
        <v>22581.9</v>
      </c>
      <c r="H32" s="69"/>
      <c r="I32" s="63">
        <v>17191.920000000002</v>
      </c>
      <c r="J32" s="63">
        <v>3581.65</v>
      </c>
      <c r="K32" s="63">
        <v>35816.5</v>
      </c>
      <c r="L32" s="63">
        <v>18266.415000000001</v>
      </c>
      <c r="M32" s="63">
        <v>74856.485000000015</v>
      </c>
    </row>
    <row r="33" spans="1:13" s="23" customFormat="1">
      <c r="A33" s="309" t="s">
        <v>3676</v>
      </c>
      <c r="B33" s="309" t="s">
        <v>3677</v>
      </c>
      <c r="C33" s="63">
        <v>21489.9</v>
      </c>
      <c r="D33" s="63">
        <v>0</v>
      </c>
      <c r="E33" s="63">
        <v>1092</v>
      </c>
      <c r="F33" s="63">
        <v>0</v>
      </c>
      <c r="G33" s="56">
        <v>22581.9</v>
      </c>
      <c r="H33" s="69"/>
      <c r="I33" s="63">
        <v>17191.920000000002</v>
      </c>
      <c r="J33" s="63">
        <v>3581.65</v>
      </c>
      <c r="K33" s="63">
        <v>35816.5</v>
      </c>
      <c r="L33" s="63">
        <v>18266.415000000001</v>
      </c>
      <c r="M33" s="63">
        <v>74856.485000000015</v>
      </c>
    </row>
    <row r="34" spans="1:13" s="23" customFormat="1">
      <c r="A34" s="309" t="s">
        <v>3678</v>
      </c>
      <c r="B34" s="309" t="s">
        <v>3679</v>
      </c>
      <c r="C34" s="63">
        <v>21489.9</v>
      </c>
      <c r="D34" s="63">
        <v>0</v>
      </c>
      <c r="E34" s="63">
        <v>1092</v>
      </c>
      <c r="F34" s="63">
        <v>0</v>
      </c>
      <c r="G34" s="56">
        <v>22581.9</v>
      </c>
      <c r="H34" s="69"/>
      <c r="I34" s="63">
        <v>17191.920000000002</v>
      </c>
      <c r="J34" s="63">
        <v>3581.65</v>
      </c>
      <c r="K34" s="63">
        <v>35816.5</v>
      </c>
      <c r="L34" s="63">
        <v>18266.415000000001</v>
      </c>
      <c r="M34" s="63">
        <v>74856.485000000015</v>
      </c>
    </row>
    <row r="35" spans="1:13" s="23" customFormat="1">
      <c r="A35" s="309" t="s">
        <v>3680</v>
      </c>
      <c r="B35" s="309" t="s">
        <v>3681</v>
      </c>
      <c r="C35" s="63">
        <v>21488.699999999997</v>
      </c>
      <c r="D35" s="63">
        <v>0</v>
      </c>
      <c r="E35" s="63">
        <v>1092</v>
      </c>
      <c r="F35" s="63">
        <v>765.14</v>
      </c>
      <c r="G35" s="56">
        <v>23345.839999999997</v>
      </c>
      <c r="H35" s="69"/>
      <c r="I35" s="63">
        <v>17190.959999999995</v>
      </c>
      <c r="J35" s="63">
        <v>3581.4499999999994</v>
      </c>
      <c r="K35" s="63">
        <v>35814.499999999993</v>
      </c>
      <c r="L35" s="63">
        <v>18265.394999999997</v>
      </c>
      <c r="M35" s="63">
        <v>74852.304999999993</v>
      </c>
    </row>
    <row r="36" spans="1:13" s="23" customFormat="1">
      <c r="A36" s="309" t="s">
        <v>3680</v>
      </c>
      <c r="B36" s="309" t="s">
        <v>3682</v>
      </c>
      <c r="C36" s="63">
        <v>21488.699999999997</v>
      </c>
      <c r="D36" s="63">
        <v>2876.58</v>
      </c>
      <c r="E36" s="63">
        <v>1092</v>
      </c>
      <c r="F36" s="63">
        <v>765.15</v>
      </c>
      <c r="G36" s="56">
        <v>26222.43</v>
      </c>
      <c r="H36" s="69"/>
      <c r="I36" s="63">
        <v>17190.959999999995</v>
      </c>
      <c r="J36" s="63">
        <v>3581.4499999999994</v>
      </c>
      <c r="K36" s="63">
        <v>35814.499999999993</v>
      </c>
      <c r="L36" s="63">
        <v>18265.394999999997</v>
      </c>
      <c r="M36" s="63">
        <v>74852.304999999993</v>
      </c>
    </row>
    <row r="37" spans="1:13" s="23" customFormat="1">
      <c r="A37" s="309" t="s">
        <v>3683</v>
      </c>
      <c r="B37" s="309" t="s">
        <v>3684</v>
      </c>
      <c r="C37" s="63">
        <v>20083.800000000003</v>
      </c>
      <c r="D37" s="63">
        <v>0</v>
      </c>
      <c r="E37" s="63">
        <v>1092</v>
      </c>
      <c r="F37" s="63">
        <v>0</v>
      </c>
      <c r="G37" s="56">
        <v>21175.800000000003</v>
      </c>
      <c r="H37" s="69"/>
      <c r="I37" s="63">
        <v>16067.040000000005</v>
      </c>
      <c r="J37" s="63">
        <v>3347.3000000000006</v>
      </c>
      <c r="K37" s="63">
        <v>33473.000000000007</v>
      </c>
      <c r="L37" s="63">
        <v>17071.230000000003</v>
      </c>
      <c r="M37" s="63">
        <v>69958.570000000007</v>
      </c>
    </row>
    <row r="38" spans="1:13" s="23" customFormat="1">
      <c r="A38" s="309" t="s">
        <v>3685</v>
      </c>
      <c r="B38" s="309" t="s">
        <v>3686</v>
      </c>
      <c r="C38" s="63">
        <v>19176.300000000003</v>
      </c>
      <c r="D38" s="63">
        <v>0</v>
      </c>
      <c r="E38" s="63">
        <v>1092</v>
      </c>
      <c r="F38" s="63">
        <v>765.14</v>
      </c>
      <c r="G38" s="56">
        <v>21033.440000000002</v>
      </c>
      <c r="H38" s="69"/>
      <c r="I38" s="63">
        <v>15341.040000000005</v>
      </c>
      <c r="J38" s="63">
        <v>3196.0500000000006</v>
      </c>
      <c r="K38" s="63">
        <v>31960.500000000007</v>
      </c>
      <c r="L38" s="63">
        <v>16299.855000000003</v>
      </c>
      <c r="M38" s="63">
        <v>66797.445000000007</v>
      </c>
    </row>
    <row r="39" spans="1:13" s="23" customFormat="1">
      <c r="A39" s="309" t="s">
        <v>3685</v>
      </c>
      <c r="B39" s="309" t="s">
        <v>3687</v>
      </c>
      <c r="C39" s="63">
        <v>19176.300000000003</v>
      </c>
      <c r="D39" s="63">
        <v>2876.58</v>
      </c>
      <c r="E39" s="63">
        <v>1092</v>
      </c>
      <c r="F39" s="63">
        <v>765.15</v>
      </c>
      <c r="G39" s="56">
        <v>23910.030000000006</v>
      </c>
      <c r="H39" s="69"/>
      <c r="I39" s="63">
        <v>15341.040000000005</v>
      </c>
      <c r="J39" s="63">
        <v>3196.0500000000006</v>
      </c>
      <c r="K39" s="63">
        <v>31960.500000000007</v>
      </c>
      <c r="L39" s="63">
        <v>16299.855000000003</v>
      </c>
      <c r="M39" s="63">
        <v>66797.445000000007</v>
      </c>
    </row>
    <row r="40" spans="1:13" s="23" customFormat="1">
      <c r="A40" s="309" t="s">
        <v>3688</v>
      </c>
      <c r="B40" s="309" t="s">
        <v>3689</v>
      </c>
      <c r="C40" s="63">
        <v>19064.7</v>
      </c>
      <c r="D40" s="63">
        <v>0</v>
      </c>
      <c r="E40" s="63">
        <v>1092</v>
      </c>
      <c r="F40" s="63">
        <v>0</v>
      </c>
      <c r="G40" s="56">
        <v>20156.7</v>
      </c>
      <c r="H40" s="69"/>
      <c r="I40" s="63">
        <v>15251.76</v>
      </c>
      <c r="J40" s="63">
        <v>3177.45</v>
      </c>
      <c r="K40" s="63">
        <v>31774.5</v>
      </c>
      <c r="L40" s="63">
        <v>16204.995000000001</v>
      </c>
      <c r="M40" s="63">
        <v>66408.705000000002</v>
      </c>
    </row>
    <row r="41" spans="1:13" s="23" customFormat="1">
      <c r="A41" s="309" t="s">
        <v>3690</v>
      </c>
      <c r="B41" s="309" t="s">
        <v>3691</v>
      </c>
      <c r="C41" s="63">
        <v>18258</v>
      </c>
      <c r="D41" s="63">
        <v>0</v>
      </c>
      <c r="E41" s="63">
        <v>1092</v>
      </c>
      <c r="F41" s="63">
        <v>0</v>
      </c>
      <c r="G41" s="56">
        <v>19350</v>
      </c>
      <c r="H41" s="69"/>
      <c r="I41" s="63">
        <v>14606.400000000001</v>
      </c>
      <c r="J41" s="63">
        <v>3043</v>
      </c>
      <c r="K41" s="63">
        <v>30430</v>
      </c>
      <c r="L41" s="63">
        <v>15519.300000000001</v>
      </c>
      <c r="M41" s="63">
        <v>63598.700000000004</v>
      </c>
    </row>
    <row r="42" spans="1:13" s="23" customFormat="1">
      <c r="A42" s="309" t="s">
        <v>3692</v>
      </c>
      <c r="B42" s="309" t="s">
        <v>3693</v>
      </c>
      <c r="C42" s="63">
        <v>17931.900000000001</v>
      </c>
      <c r="D42" s="63">
        <v>0</v>
      </c>
      <c r="E42" s="63">
        <v>1092</v>
      </c>
      <c r="F42" s="63">
        <v>0</v>
      </c>
      <c r="G42" s="56">
        <v>19023.900000000001</v>
      </c>
      <c r="H42" s="69"/>
      <c r="I42" s="63">
        <v>14345.52</v>
      </c>
      <c r="J42" s="63">
        <v>2988.65</v>
      </c>
      <c r="K42" s="63">
        <v>29886.5</v>
      </c>
      <c r="L42" s="63">
        <v>15242.115</v>
      </c>
      <c r="M42" s="63">
        <v>62462.784999999996</v>
      </c>
    </row>
    <row r="43" spans="1:13" s="23" customFormat="1">
      <c r="A43" s="309" t="s">
        <v>3694</v>
      </c>
      <c r="B43" s="309" t="s">
        <v>3695</v>
      </c>
      <c r="C43" s="63">
        <v>17721.600000000002</v>
      </c>
      <c r="D43" s="63">
        <v>0</v>
      </c>
      <c r="E43" s="63">
        <v>1092</v>
      </c>
      <c r="F43" s="63">
        <v>0</v>
      </c>
      <c r="G43" s="56">
        <v>18813.600000000002</v>
      </c>
      <c r="H43" s="69"/>
      <c r="I43" s="63">
        <v>14177.28</v>
      </c>
      <c r="J43" s="63">
        <v>2953.6000000000004</v>
      </c>
      <c r="K43" s="63">
        <v>29536</v>
      </c>
      <c r="L43" s="63">
        <v>15063.36</v>
      </c>
      <c r="M43" s="63">
        <v>61730.240000000005</v>
      </c>
    </row>
    <row r="44" spans="1:13" s="23" customFormat="1">
      <c r="A44" s="309" t="s">
        <v>3696</v>
      </c>
      <c r="B44" s="309" t="s">
        <v>3697</v>
      </c>
      <c r="C44" s="63">
        <v>17099.400000000001</v>
      </c>
      <c r="D44" s="63">
        <v>0</v>
      </c>
      <c r="E44" s="63">
        <v>1092</v>
      </c>
      <c r="F44" s="63">
        <v>765.14</v>
      </c>
      <c r="G44" s="56">
        <v>18956.54</v>
      </c>
      <c r="H44" s="69"/>
      <c r="I44" s="63">
        <v>13679.52</v>
      </c>
      <c r="J44" s="63">
        <v>2849.9</v>
      </c>
      <c r="K44" s="63">
        <v>28499</v>
      </c>
      <c r="L44" s="63">
        <v>14534.49</v>
      </c>
      <c r="M44" s="63">
        <v>59562.909999999996</v>
      </c>
    </row>
    <row r="45" spans="1:13" s="23" customFormat="1">
      <c r="A45" s="309" t="s">
        <v>3698</v>
      </c>
      <c r="B45" s="309" t="s">
        <v>3699</v>
      </c>
      <c r="C45" s="63">
        <v>16758.900000000001</v>
      </c>
      <c r="D45" s="63">
        <v>0</v>
      </c>
      <c r="E45" s="63">
        <v>1092</v>
      </c>
      <c r="F45" s="63">
        <v>0</v>
      </c>
      <c r="G45" s="56">
        <v>17850.900000000001</v>
      </c>
      <c r="H45" s="69"/>
      <c r="I45" s="63">
        <v>13407.119999999999</v>
      </c>
      <c r="J45" s="63">
        <v>2793.15</v>
      </c>
      <c r="K45" s="63">
        <v>27931.5</v>
      </c>
      <c r="L45" s="63">
        <v>14245.065000000001</v>
      </c>
      <c r="M45" s="63">
        <v>58376.834999999999</v>
      </c>
    </row>
    <row r="46" spans="1:13" s="23" customFormat="1">
      <c r="A46" s="309" t="s">
        <v>3700</v>
      </c>
      <c r="B46" s="309" t="s">
        <v>3701</v>
      </c>
      <c r="C46" s="63">
        <v>16113.6</v>
      </c>
      <c r="D46" s="63">
        <v>0</v>
      </c>
      <c r="E46" s="63">
        <v>1092</v>
      </c>
      <c r="F46" s="63">
        <v>0</v>
      </c>
      <c r="G46" s="56">
        <v>17205.599999999999</v>
      </c>
      <c r="H46" s="69"/>
      <c r="I46" s="63">
        <v>12890.880000000001</v>
      </c>
      <c r="J46" s="63">
        <v>2685.6</v>
      </c>
      <c r="K46" s="63">
        <v>26856</v>
      </c>
      <c r="L46" s="63">
        <v>13696.56</v>
      </c>
      <c r="M46" s="63">
        <v>56129.04</v>
      </c>
    </row>
    <row r="47" spans="1:13" s="23" customFormat="1">
      <c r="A47" s="309" t="s">
        <v>3702</v>
      </c>
      <c r="B47" s="309" t="s">
        <v>3703</v>
      </c>
      <c r="C47" s="63">
        <v>15235.199999999999</v>
      </c>
      <c r="D47" s="63">
        <v>0</v>
      </c>
      <c r="E47" s="63">
        <v>1092</v>
      </c>
      <c r="F47" s="63">
        <v>0</v>
      </c>
      <c r="G47" s="56">
        <v>16327.199999999999</v>
      </c>
      <c r="H47" s="69"/>
      <c r="I47" s="63">
        <v>12188.16</v>
      </c>
      <c r="J47" s="63">
        <v>2539.1999999999998</v>
      </c>
      <c r="K47" s="63">
        <v>25392</v>
      </c>
      <c r="L47" s="63">
        <v>12949.92</v>
      </c>
      <c r="M47" s="63">
        <v>53069.279999999999</v>
      </c>
    </row>
    <row r="48" spans="1:13" s="23" customFormat="1">
      <c r="A48" s="309" t="s">
        <v>3704</v>
      </c>
      <c r="B48" s="309" t="s">
        <v>3705</v>
      </c>
      <c r="C48" s="63">
        <v>15235.199999999999</v>
      </c>
      <c r="D48" s="63">
        <v>0</v>
      </c>
      <c r="E48" s="63">
        <v>1092</v>
      </c>
      <c r="F48" s="63">
        <v>0</v>
      </c>
      <c r="G48" s="56">
        <v>16327.199999999999</v>
      </c>
      <c r="H48" s="69"/>
      <c r="I48" s="63">
        <v>12188.16</v>
      </c>
      <c r="J48" s="63">
        <v>2539.1999999999998</v>
      </c>
      <c r="K48" s="63">
        <v>25392</v>
      </c>
      <c r="L48" s="63">
        <v>12949.92</v>
      </c>
      <c r="M48" s="63">
        <v>53069.279999999999</v>
      </c>
    </row>
    <row r="49" spans="1:13" s="23" customFormat="1">
      <c r="A49" s="309" t="s">
        <v>3706</v>
      </c>
      <c r="B49" s="309" t="s">
        <v>3707</v>
      </c>
      <c r="C49" s="63">
        <v>15235.199999999999</v>
      </c>
      <c r="D49" s="63">
        <v>0</v>
      </c>
      <c r="E49" s="63">
        <v>1092</v>
      </c>
      <c r="F49" s="63">
        <v>0</v>
      </c>
      <c r="G49" s="56">
        <v>16327.199999999999</v>
      </c>
      <c r="H49" s="69"/>
      <c r="I49" s="63">
        <v>12188.16</v>
      </c>
      <c r="J49" s="63">
        <v>2539.1999999999998</v>
      </c>
      <c r="K49" s="63">
        <v>25392</v>
      </c>
      <c r="L49" s="63">
        <v>12949.92</v>
      </c>
      <c r="M49" s="63">
        <v>53069.279999999999</v>
      </c>
    </row>
    <row r="50" spans="1:13" s="23" customFormat="1">
      <c r="A50" s="309" t="s">
        <v>3708</v>
      </c>
      <c r="B50" s="309" t="s">
        <v>3709</v>
      </c>
      <c r="C50" s="63">
        <v>14644.800000000001</v>
      </c>
      <c r="D50" s="63">
        <v>0</v>
      </c>
      <c r="E50" s="63">
        <v>1092</v>
      </c>
      <c r="F50" s="63">
        <v>0</v>
      </c>
      <c r="G50" s="56">
        <v>15736.800000000001</v>
      </c>
      <c r="H50" s="69"/>
      <c r="I50" s="63">
        <v>11715.84</v>
      </c>
      <c r="J50" s="63">
        <v>2440.8000000000002</v>
      </c>
      <c r="K50" s="63">
        <v>24408</v>
      </c>
      <c r="L50" s="63">
        <v>12448.08</v>
      </c>
      <c r="M50" s="63">
        <v>51012.72</v>
      </c>
    </row>
    <row r="51" spans="1:13" s="23" customFormat="1">
      <c r="A51" s="309" t="s">
        <v>3710</v>
      </c>
      <c r="B51" s="309" t="s">
        <v>3711</v>
      </c>
      <c r="C51" s="63">
        <v>13463.099999999999</v>
      </c>
      <c r="D51" s="63">
        <v>0</v>
      </c>
      <c r="E51" s="63">
        <v>1092</v>
      </c>
      <c r="F51" s="63">
        <v>0</v>
      </c>
      <c r="G51" s="56">
        <v>14555.099999999999</v>
      </c>
      <c r="H51" s="69"/>
      <c r="I51" s="63">
        <v>10770.479999999998</v>
      </c>
      <c r="J51" s="63">
        <v>2243.8499999999995</v>
      </c>
      <c r="K51" s="63">
        <v>22438.499999999996</v>
      </c>
      <c r="L51" s="63">
        <v>11443.634999999998</v>
      </c>
      <c r="M51" s="63">
        <v>46896.464999999997</v>
      </c>
    </row>
    <row r="52" spans="1:13" s="23" customFormat="1">
      <c r="A52" s="309" t="s">
        <v>3712</v>
      </c>
      <c r="B52" s="309" t="s">
        <v>3713</v>
      </c>
      <c r="C52" s="63">
        <v>12582.300000000001</v>
      </c>
      <c r="D52" s="63">
        <v>0</v>
      </c>
      <c r="E52" s="63">
        <v>1092</v>
      </c>
      <c r="F52" s="63">
        <v>0</v>
      </c>
      <c r="G52" s="56">
        <v>13674.300000000001</v>
      </c>
      <c r="H52" s="69"/>
      <c r="I52" s="63">
        <v>10065.84</v>
      </c>
      <c r="J52" s="63">
        <v>2097.0500000000002</v>
      </c>
      <c r="K52" s="63">
        <v>20970.5</v>
      </c>
      <c r="L52" s="63">
        <v>10694.955</v>
      </c>
      <c r="M52" s="63">
        <v>43828.345000000001</v>
      </c>
    </row>
    <row r="53" spans="1:13" s="23" customFormat="1">
      <c r="A53" s="309" t="s">
        <v>3714</v>
      </c>
      <c r="B53" s="309" t="s">
        <v>3715</v>
      </c>
      <c r="C53" s="63">
        <v>11438.7</v>
      </c>
      <c r="D53" s="63">
        <v>0</v>
      </c>
      <c r="E53" s="63">
        <v>1092</v>
      </c>
      <c r="F53" s="63">
        <v>0</v>
      </c>
      <c r="G53" s="56">
        <v>12530.7</v>
      </c>
      <c r="H53" s="69"/>
      <c r="I53" s="63">
        <v>9150.9600000000009</v>
      </c>
      <c r="J53" s="63">
        <v>1906.45</v>
      </c>
      <c r="K53" s="63">
        <v>19064.5</v>
      </c>
      <c r="L53" s="63">
        <v>9722.8950000000004</v>
      </c>
      <c r="M53" s="63">
        <v>39844.805000000008</v>
      </c>
    </row>
    <row r="54" spans="1:13" s="23" customFormat="1">
      <c r="A54" s="309" t="s">
        <v>3716</v>
      </c>
      <c r="B54" s="309" t="s">
        <v>3717</v>
      </c>
      <c r="C54" s="63">
        <v>11438.7</v>
      </c>
      <c r="D54" s="63">
        <v>0</v>
      </c>
      <c r="E54" s="63">
        <v>1092</v>
      </c>
      <c r="F54" s="63">
        <v>0</v>
      </c>
      <c r="G54" s="56">
        <v>12530.7</v>
      </c>
      <c r="H54" s="69"/>
      <c r="I54" s="63">
        <v>9150.9600000000009</v>
      </c>
      <c r="J54" s="63">
        <v>1906.45</v>
      </c>
      <c r="K54" s="63">
        <v>19064.5</v>
      </c>
      <c r="L54" s="63">
        <v>9722.8950000000004</v>
      </c>
      <c r="M54" s="63">
        <v>39844.805000000008</v>
      </c>
    </row>
    <row r="55" spans="1:13" s="23" customFormat="1">
      <c r="A55" s="309" t="s">
        <v>3718</v>
      </c>
      <c r="B55" s="309" t="s">
        <v>3719</v>
      </c>
      <c r="C55" s="63">
        <v>11211.3</v>
      </c>
      <c r="D55" s="63">
        <v>0</v>
      </c>
      <c r="E55" s="63">
        <v>1092</v>
      </c>
      <c r="F55" s="63">
        <v>0</v>
      </c>
      <c r="G55" s="56">
        <v>12303.3</v>
      </c>
      <c r="H55" s="69"/>
      <c r="I55" s="63">
        <v>8969.0399999999991</v>
      </c>
      <c r="J55" s="63">
        <v>1868.55</v>
      </c>
      <c r="K55" s="63">
        <v>18685.5</v>
      </c>
      <c r="L55" s="63">
        <v>9529.6049999999996</v>
      </c>
      <c r="M55" s="63">
        <v>39052.694999999992</v>
      </c>
    </row>
    <row r="56" spans="1:13" s="23" customFormat="1">
      <c r="A56" s="309" t="s">
        <v>3720</v>
      </c>
      <c r="B56" s="309" t="s">
        <v>3721</v>
      </c>
      <c r="C56" s="63">
        <v>10477.799999999999</v>
      </c>
      <c r="D56" s="63">
        <v>0</v>
      </c>
      <c r="E56" s="63">
        <v>1092</v>
      </c>
      <c r="F56" s="63">
        <v>0</v>
      </c>
      <c r="G56" s="56">
        <v>11569.8</v>
      </c>
      <c r="H56" s="69"/>
      <c r="I56" s="63">
        <v>8382.24</v>
      </c>
      <c r="J56" s="63">
        <v>1746.3</v>
      </c>
      <c r="K56" s="63">
        <v>17463</v>
      </c>
      <c r="L56" s="63">
        <v>8906.1299999999992</v>
      </c>
      <c r="M56" s="63">
        <v>36497.67</v>
      </c>
    </row>
    <row r="57" spans="1:13" s="23" customFormat="1">
      <c r="A57" s="309" t="s">
        <v>3722</v>
      </c>
      <c r="B57" s="309" t="s">
        <v>3723</v>
      </c>
      <c r="C57" s="63">
        <v>10146.900000000001</v>
      </c>
      <c r="D57" s="63">
        <v>0</v>
      </c>
      <c r="E57" s="63">
        <v>1092</v>
      </c>
      <c r="F57" s="63">
        <v>0</v>
      </c>
      <c r="G57" s="56">
        <v>11238.900000000001</v>
      </c>
      <c r="H57" s="69"/>
      <c r="I57" s="63">
        <v>8117.5200000000023</v>
      </c>
      <c r="J57" s="63">
        <v>1691.1500000000003</v>
      </c>
      <c r="K57" s="63">
        <v>16911.500000000004</v>
      </c>
      <c r="L57" s="63">
        <v>8624.8650000000016</v>
      </c>
      <c r="M57" s="63">
        <v>35345.035000000003</v>
      </c>
    </row>
    <row r="58" spans="1:13" s="23" customFormat="1">
      <c r="A58" s="309" t="s">
        <v>3724</v>
      </c>
      <c r="B58" s="309" t="s">
        <v>3725</v>
      </c>
      <c r="C58" s="63">
        <v>9810.2999999999993</v>
      </c>
      <c r="D58" s="63">
        <v>0</v>
      </c>
      <c r="E58" s="63">
        <v>1092</v>
      </c>
      <c r="F58" s="63">
        <v>0</v>
      </c>
      <c r="G58" s="56">
        <v>10902.3</v>
      </c>
      <c r="H58" s="69"/>
      <c r="I58" s="63">
        <v>7848.24</v>
      </c>
      <c r="J58" s="63">
        <v>1635.05</v>
      </c>
      <c r="K58" s="63">
        <v>16350.5</v>
      </c>
      <c r="L58" s="63">
        <v>8338.7549999999992</v>
      </c>
      <c r="M58" s="63">
        <v>34172.544999999998</v>
      </c>
    </row>
    <row r="59" spans="1:13" s="23" customFormat="1">
      <c r="A59" s="309" t="s">
        <v>3726</v>
      </c>
      <c r="B59" s="309" t="s">
        <v>3727</v>
      </c>
      <c r="C59" s="63">
        <v>9525.2999999999993</v>
      </c>
      <c r="D59" s="63">
        <v>0</v>
      </c>
      <c r="E59" s="63">
        <v>1092</v>
      </c>
      <c r="F59" s="63">
        <v>0</v>
      </c>
      <c r="G59" s="56">
        <v>10617.3</v>
      </c>
      <c r="H59" s="69"/>
      <c r="I59" s="63">
        <v>7620.24</v>
      </c>
      <c r="J59" s="63">
        <v>1587.55</v>
      </c>
      <c r="K59" s="63">
        <v>15875.5</v>
      </c>
      <c r="L59" s="63">
        <v>8096.5050000000001</v>
      </c>
      <c r="M59" s="63">
        <v>33179.794999999998</v>
      </c>
    </row>
    <row r="60" spans="1:13" s="23" customFormat="1">
      <c r="A60" s="309" t="s">
        <v>3728</v>
      </c>
      <c r="B60" s="309" t="s">
        <v>3729</v>
      </c>
      <c r="C60" s="63">
        <v>9483</v>
      </c>
      <c r="D60" s="63">
        <v>0</v>
      </c>
      <c r="E60" s="63">
        <v>1092</v>
      </c>
      <c r="F60" s="63">
        <v>0</v>
      </c>
      <c r="G60" s="56">
        <v>10575</v>
      </c>
      <c r="H60" s="69"/>
      <c r="I60" s="63">
        <v>7586.4000000000005</v>
      </c>
      <c r="J60" s="63">
        <v>1580.5</v>
      </c>
      <c r="K60" s="63">
        <v>15805.000000000002</v>
      </c>
      <c r="L60" s="63">
        <v>8060.55</v>
      </c>
      <c r="M60" s="63">
        <v>33032.450000000004</v>
      </c>
    </row>
    <row r="61" spans="1:13" s="23" customFormat="1">
      <c r="A61" s="309" t="s">
        <v>3730</v>
      </c>
      <c r="B61" s="309" t="s">
        <v>3731</v>
      </c>
      <c r="C61" s="63">
        <v>9168.6</v>
      </c>
      <c r="D61" s="63">
        <v>0</v>
      </c>
      <c r="E61" s="63">
        <v>1092</v>
      </c>
      <c r="F61" s="63">
        <v>0</v>
      </c>
      <c r="G61" s="56">
        <v>10260.6</v>
      </c>
      <c r="H61" s="69"/>
      <c r="I61" s="63">
        <v>7334.88</v>
      </c>
      <c r="J61" s="63">
        <v>1528.1</v>
      </c>
      <c r="K61" s="63">
        <v>15281</v>
      </c>
      <c r="L61" s="63">
        <v>7793.31</v>
      </c>
      <c r="M61" s="63">
        <v>31937.29</v>
      </c>
    </row>
    <row r="62" spans="1:13" s="23" customFormat="1">
      <c r="A62" s="309" t="s">
        <v>3732</v>
      </c>
      <c r="B62" s="309" t="s">
        <v>3733</v>
      </c>
      <c r="C62" s="63">
        <v>9071.1</v>
      </c>
      <c r="D62" s="63">
        <v>0</v>
      </c>
      <c r="E62" s="63">
        <v>1092</v>
      </c>
      <c r="F62" s="63">
        <v>0</v>
      </c>
      <c r="G62" s="56">
        <v>10163.1</v>
      </c>
      <c r="H62" s="69"/>
      <c r="I62" s="63">
        <v>7256.88</v>
      </c>
      <c r="J62" s="63">
        <v>1511.85</v>
      </c>
      <c r="K62" s="63">
        <v>15118.5</v>
      </c>
      <c r="L62" s="63">
        <v>7710.4350000000004</v>
      </c>
      <c r="M62" s="63">
        <v>31597.665000000001</v>
      </c>
    </row>
    <row r="63" spans="1:13" s="23" customFormat="1">
      <c r="A63" s="309" t="s">
        <v>3734</v>
      </c>
      <c r="B63" s="309" t="s">
        <v>674</v>
      </c>
      <c r="C63" s="63">
        <v>8822.4</v>
      </c>
      <c r="D63" s="63">
        <v>0</v>
      </c>
      <c r="E63" s="63">
        <v>1092</v>
      </c>
      <c r="F63" s="63">
        <v>0</v>
      </c>
      <c r="G63" s="56">
        <v>9914.4</v>
      </c>
      <c r="H63" s="69"/>
      <c r="I63" s="63">
        <v>7057.92</v>
      </c>
      <c r="J63" s="63">
        <v>1470.3999999999999</v>
      </c>
      <c r="K63" s="63">
        <v>14704</v>
      </c>
      <c r="L63" s="63">
        <v>7499.04</v>
      </c>
      <c r="M63" s="63">
        <v>30731.360000000001</v>
      </c>
    </row>
    <row r="64" spans="1:13" s="23" customFormat="1">
      <c r="A64" s="309" t="s">
        <v>3735</v>
      </c>
      <c r="B64" s="309" t="s">
        <v>3736</v>
      </c>
      <c r="C64" s="63">
        <v>8822.4</v>
      </c>
      <c r="D64" s="63">
        <v>0</v>
      </c>
      <c r="E64" s="63">
        <v>1092</v>
      </c>
      <c r="F64" s="63">
        <v>0</v>
      </c>
      <c r="G64" s="56">
        <v>9914.4</v>
      </c>
      <c r="H64" s="69"/>
      <c r="I64" s="63">
        <v>7057.92</v>
      </c>
      <c r="J64" s="63">
        <v>1470.3999999999999</v>
      </c>
      <c r="K64" s="63">
        <v>14704</v>
      </c>
      <c r="L64" s="63">
        <v>7499.04</v>
      </c>
      <c r="M64" s="63">
        <v>30731.360000000001</v>
      </c>
    </row>
    <row r="65" spans="1:13" s="23" customFormat="1">
      <c r="A65" s="309" t="s">
        <v>3737</v>
      </c>
      <c r="B65" s="309" t="s">
        <v>3738</v>
      </c>
      <c r="C65" s="63">
        <v>8822.4</v>
      </c>
      <c r="D65" s="63">
        <v>0</v>
      </c>
      <c r="E65" s="63">
        <v>1092</v>
      </c>
      <c r="F65" s="63">
        <v>0</v>
      </c>
      <c r="G65" s="56">
        <v>9914.4</v>
      </c>
      <c r="H65" s="69"/>
      <c r="I65" s="63">
        <v>7057.92</v>
      </c>
      <c r="J65" s="63">
        <v>1470.3999999999999</v>
      </c>
      <c r="K65" s="63">
        <v>14704</v>
      </c>
      <c r="L65" s="63">
        <v>7499.04</v>
      </c>
      <c r="M65" s="63">
        <v>30731.360000000001</v>
      </c>
    </row>
    <row r="66" spans="1:13" s="23" customFormat="1">
      <c r="A66" s="309" t="s">
        <v>3739</v>
      </c>
      <c r="B66" s="309" t="s">
        <v>3740</v>
      </c>
      <c r="C66" s="63">
        <v>8620.8000000000011</v>
      </c>
      <c r="D66" s="63">
        <v>0</v>
      </c>
      <c r="E66" s="63">
        <v>1092</v>
      </c>
      <c r="F66" s="63">
        <v>0</v>
      </c>
      <c r="G66" s="56">
        <v>9712.8000000000011</v>
      </c>
      <c r="H66" s="69"/>
      <c r="I66" s="63">
        <v>6896.64</v>
      </c>
      <c r="J66" s="63">
        <v>1436.8000000000002</v>
      </c>
      <c r="K66" s="63">
        <v>14368</v>
      </c>
      <c r="L66" s="63">
        <v>7327.68</v>
      </c>
      <c r="M66" s="63">
        <v>30029.120000000003</v>
      </c>
    </row>
    <row r="67" spans="1:13" s="23" customFormat="1">
      <c r="A67" s="309" t="s">
        <v>3741</v>
      </c>
      <c r="B67" s="309" t="s">
        <v>3742</v>
      </c>
      <c r="C67" s="63">
        <v>8620.8000000000011</v>
      </c>
      <c r="D67" s="63">
        <v>0</v>
      </c>
      <c r="E67" s="63">
        <v>1092</v>
      </c>
      <c r="F67" s="63">
        <v>0</v>
      </c>
      <c r="G67" s="56">
        <v>9712.8000000000011</v>
      </c>
      <c r="H67" s="69"/>
      <c r="I67" s="63">
        <v>6896.64</v>
      </c>
      <c r="J67" s="63">
        <v>1436.8000000000002</v>
      </c>
      <c r="K67" s="63">
        <v>14368</v>
      </c>
      <c r="L67" s="63">
        <v>7327.68</v>
      </c>
      <c r="M67" s="63">
        <v>30029.120000000003</v>
      </c>
    </row>
    <row r="68" spans="1:13" s="23" customFormat="1">
      <c r="A68" s="309" t="s">
        <v>3743</v>
      </c>
      <c r="B68" s="309" t="s">
        <v>3744</v>
      </c>
      <c r="C68" s="63">
        <v>8334.9</v>
      </c>
      <c r="D68" s="63">
        <v>0</v>
      </c>
      <c r="E68" s="63">
        <v>1092</v>
      </c>
      <c r="F68" s="63">
        <v>0</v>
      </c>
      <c r="G68" s="56">
        <v>9426.9</v>
      </c>
      <c r="H68" s="69"/>
      <c r="I68" s="63">
        <v>6667.92</v>
      </c>
      <c r="J68" s="63">
        <v>1389.1499999999999</v>
      </c>
      <c r="K68" s="63">
        <v>13891.5</v>
      </c>
      <c r="L68" s="63">
        <v>7084.665</v>
      </c>
      <c r="M68" s="63">
        <v>29033.235000000001</v>
      </c>
    </row>
    <row r="69" spans="1:13" s="23" customFormat="1">
      <c r="A69" s="309" t="s">
        <v>3745</v>
      </c>
      <c r="B69" s="309" t="s">
        <v>3746</v>
      </c>
      <c r="C69" s="63">
        <v>8334.9</v>
      </c>
      <c r="D69" s="63">
        <v>0</v>
      </c>
      <c r="E69" s="63">
        <v>1092</v>
      </c>
      <c r="F69" s="63">
        <v>0</v>
      </c>
      <c r="G69" s="56">
        <v>9426.9</v>
      </c>
      <c r="H69" s="69"/>
      <c r="I69" s="63">
        <v>6667.92</v>
      </c>
      <c r="J69" s="63">
        <v>1389.1499999999999</v>
      </c>
      <c r="K69" s="63">
        <v>13891.5</v>
      </c>
      <c r="L69" s="63">
        <v>7084.665</v>
      </c>
      <c r="M69" s="63">
        <v>29033.235000000001</v>
      </c>
    </row>
    <row r="70" spans="1:13" s="23" customFormat="1">
      <c r="A70" s="309" t="s">
        <v>3747</v>
      </c>
      <c r="B70" s="309" t="s">
        <v>3748</v>
      </c>
      <c r="C70" s="63">
        <v>8334.9</v>
      </c>
      <c r="D70" s="63">
        <v>0</v>
      </c>
      <c r="E70" s="63">
        <v>1092</v>
      </c>
      <c r="F70" s="63">
        <v>0</v>
      </c>
      <c r="G70" s="56">
        <v>9426.9</v>
      </c>
      <c r="H70" s="69"/>
      <c r="I70" s="63">
        <v>6667.92</v>
      </c>
      <c r="J70" s="63">
        <v>1389.1499999999999</v>
      </c>
      <c r="K70" s="63">
        <v>13891.5</v>
      </c>
      <c r="L70" s="63">
        <v>7084.665</v>
      </c>
      <c r="M70" s="63">
        <v>29033.235000000001</v>
      </c>
    </row>
    <row r="71" spans="1:13" s="23" customFormat="1">
      <c r="A71" s="309" t="s">
        <v>3749</v>
      </c>
      <c r="B71" s="309" t="s">
        <v>3750</v>
      </c>
      <c r="C71" s="63">
        <v>8334.9</v>
      </c>
      <c r="D71" s="63">
        <v>0</v>
      </c>
      <c r="E71" s="63">
        <v>1092</v>
      </c>
      <c r="F71" s="63">
        <v>0</v>
      </c>
      <c r="G71" s="56">
        <v>9426.9</v>
      </c>
      <c r="H71" s="69"/>
      <c r="I71" s="63">
        <v>6667.92</v>
      </c>
      <c r="J71" s="63">
        <v>1389.1499999999999</v>
      </c>
      <c r="K71" s="63">
        <v>13891.5</v>
      </c>
      <c r="L71" s="63">
        <v>7084.665</v>
      </c>
      <c r="M71" s="63">
        <v>29033.235000000001</v>
      </c>
    </row>
    <row r="72" spans="1:13" s="23" customFormat="1">
      <c r="A72" s="309" t="s">
        <v>3751</v>
      </c>
      <c r="B72" s="309" t="s">
        <v>3752</v>
      </c>
      <c r="C72" s="63">
        <v>8334.9</v>
      </c>
      <c r="D72" s="63">
        <v>0</v>
      </c>
      <c r="E72" s="63">
        <v>1092</v>
      </c>
      <c r="F72" s="63">
        <v>0</v>
      </c>
      <c r="G72" s="56">
        <v>9426.9</v>
      </c>
      <c r="H72" s="69"/>
      <c r="I72" s="63">
        <v>6667.92</v>
      </c>
      <c r="J72" s="63">
        <v>1389.1499999999999</v>
      </c>
      <c r="K72" s="63">
        <v>13891.5</v>
      </c>
      <c r="L72" s="63">
        <v>7084.665</v>
      </c>
      <c r="M72" s="63">
        <v>29033.235000000001</v>
      </c>
    </row>
    <row r="73" spans="1:13" s="23" customFormat="1">
      <c r="A73" s="309" t="s">
        <v>3753</v>
      </c>
      <c r="B73" s="309" t="s">
        <v>3617</v>
      </c>
      <c r="C73" s="63">
        <v>8334.9</v>
      </c>
      <c r="D73" s="63">
        <v>0</v>
      </c>
      <c r="E73" s="63">
        <v>1092</v>
      </c>
      <c r="F73" s="63">
        <v>0</v>
      </c>
      <c r="G73" s="56">
        <v>9426.9</v>
      </c>
      <c r="H73" s="69"/>
      <c r="I73" s="63">
        <v>6667.92</v>
      </c>
      <c r="J73" s="63">
        <v>1389.1499999999999</v>
      </c>
      <c r="K73" s="63">
        <v>13891.5</v>
      </c>
      <c r="L73" s="63">
        <v>7084.665</v>
      </c>
      <c r="M73" s="63">
        <v>29033.235000000001</v>
      </c>
    </row>
    <row r="74" spans="1:13" s="23" customFormat="1">
      <c r="A74" s="309" t="s">
        <v>3754</v>
      </c>
      <c r="B74" s="309" t="s">
        <v>3755</v>
      </c>
      <c r="C74" s="63">
        <v>8246.4</v>
      </c>
      <c r="D74" s="63">
        <v>0</v>
      </c>
      <c r="E74" s="63">
        <v>1092</v>
      </c>
      <c r="F74" s="63">
        <v>0</v>
      </c>
      <c r="G74" s="56">
        <v>9338.4</v>
      </c>
      <c r="H74" s="69"/>
      <c r="I74" s="63">
        <v>6597.12</v>
      </c>
      <c r="J74" s="63">
        <v>1374.4</v>
      </c>
      <c r="K74" s="63">
        <v>13744</v>
      </c>
      <c r="L74" s="63">
        <v>7009.44</v>
      </c>
      <c r="M74" s="63">
        <v>28724.959999999999</v>
      </c>
    </row>
    <row r="75" spans="1:13" s="23" customFormat="1">
      <c r="A75" s="309" t="s">
        <v>3756</v>
      </c>
      <c r="B75" s="309" t="s">
        <v>672</v>
      </c>
      <c r="C75" s="63">
        <v>8245.5</v>
      </c>
      <c r="D75" s="63">
        <v>0</v>
      </c>
      <c r="E75" s="63">
        <v>1092</v>
      </c>
      <c r="F75" s="63">
        <v>0</v>
      </c>
      <c r="G75" s="56">
        <v>9337.5</v>
      </c>
      <c r="H75" s="69"/>
      <c r="I75" s="63">
        <v>6596.4000000000005</v>
      </c>
      <c r="J75" s="63">
        <v>1374.25</v>
      </c>
      <c r="K75" s="63">
        <v>13742.500000000002</v>
      </c>
      <c r="L75" s="63">
        <v>7008.6750000000002</v>
      </c>
      <c r="M75" s="63">
        <v>28721.825000000001</v>
      </c>
    </row>
    <row r="76" spans="1:13" s="23" customFormat="1">
      <c r="A76" s="309" t="s">
        <v>3757</v>
      </c>
      <c r="B76" s="309" t="s">
        <v>3758</v>
      </c>
      <c r="C76" s="63">
        <v>8245.5</v>
      </c>
      <c r="D76" s="63">
        <v>0</v>
      </c>
      <c r="E76" s="63">
        <v>1092</v>
      </c>
      <c r="F76" s="63">
        <v>0</v>
      </c>
      <c r="G76" s="56">
        <v>9337.5</v>
      </c>
      <c r="H76" s="69"/>
      <c r="I76" s="63">
        <v>6596.4000000000005</v>
      </c>
      <c r="J76" s="63">
        <v>1374.25</v>
      </c>
      <c r="K76" s="63">
        <v>13742.500000000002</v>
      </c>
      <c r="L76" s="63">
        <v>7008.6750000000002</v>
      </c>
      <c r="M76" s="63">
        <v>28721.825000000001</v>
      </c>
    </row>
    <row r="77" spans="1:13" s="23" customFormat="1">
      <c r="A77" s="309" t="s">
        <v>3759</v>
      </c>
      <c r="B77" s="309" t="s">
        <v>3760</v>
      </c>
      <c r="C77" s="63">
        <v>8245.5</v>
      </c>
      <c r="D77" s="63">
        <v>0</v>
      </c>
      <c r="E77" s="63">
        <v>1092</v>
      </c>
      <c r="F77" s="63">
        <v>0</v>
      </c>
      <c r="G77" s="56">
        <v>9337.5</v>
      </c>
      <c r="H77" s="69"/>
      <c r="I77" s="63">
        <v>6596.4000000000005</v>
      </c>
      <c r="J77" s="63">
        <v>1374.25</v>
      </c>
      <c r="K77" s="63">
        <v>13742.500000000002</v>
      </c>
      <c r="L77" s="63">
        <v>7008.6750000000002</v>
      </c>
      <c r="M77" s="63">
        <v>28721.825000000001</v>
      </c>
    </row>
    <row r="78" spans="1:13" s="23" customFormat="1">
      <c r="A78" s="309" t="s">
        <v>3761</v>
      </c>
      <c r="B78" s="309" t="s">
        <v>3762</v>
      </c>
      <c r="C78" s="63">
        <v>8068.7999999999993</v>
      </c>
      <c r="D78" s="63">
        <v>0</v>
      </c>
      <c r="E78" s="63">
        <v>1092</v>
      </c>
      <c r="F78" s="63">
        <v>0</v>
      </c>
      <c r="G78" s="56">
        <v>9160.7999999999993</v>
      </c>
      <c r="H78" s="69"/>
      <c r="I78" s="63">
        <v>6455.0399999999991</v>
      </c>
      <c r="J78" s="63">
        <v>1344.8</v>
      </c>
      <c r="K78" s="63">
        <v>13447.999999999998</v>
      </c>
      <c r="L78" s="63">
        <v>6858.48</v>
      </c>
      <c r="M78" s="63">
        <v>28106.319999999996</v>
      </c>
    </row>
    <row r="79" spans="1:13" s="23" customFormat="1">
      <c r="A79" s="309" t="s">
        <v>3763</v>
      </c>
      <c r="B79" s="309" t="s">
        <v>3764</v>
      </c>
      <c r="C79" s="63">
        <v>7541.1</v>
      </c>
      <c r="D79" s="63">
        <v>0</v>
      </c>
      <c r="E79" s="63">
        <v>1092</v>
      </c>
      <c r="F79" s="63">
        <v>0</v>
      </c>
      <c r="G79" s="56">
        <v>8633.1</v>
      </c>
      <c r="H79" s="69"/>
      <c r="I79" s="63">
        <v>6032.88</v>
      </c>
      <c r="J79" s="63">
        <v>1256.8499999999999</v>
      </c>
      <c r="K79" s="63">
        <v>12568.5</v>
      </c>
      <c r="L79" s="63">
        <v>6409.9350000000004</v>
      </c>
      <c r="M79" s="63">
        <v>26268.165000000001</v>
      </c>
    </row>
    <row r="80" spans="1:13" s="23" customFormat="1">
      <c r="A80" s="309" t="s">
        <v>3765</v>
      </c>
      <c r="B80" s="309" t="s">
        <v>3766</v>
      </c>
      <c r="C80" s="63">
        <v>7496.7</v>
      </c>
      <c r="D80" s="63">
        <v>0</v>
      </c>
      <c r="E80" s="63">
        <v>1092</v>
      </c>
      <c r="F80" s="63">
        <v>0</v>
      </c>
      <c r="G80" s="56">
        <v>8588.7000000000007</v>
      </c>
      <c r="H80" s="69"/>
      <c r="I80" s="63">
        <v>5997.36</v>
      </c>
      <c r="J80" s="63">
        <v>1249.4499999999998</v>
      </c>
      <c r="K80" s="63">
        <v>12494.5</v>
      </c>
      <c r="L80" s="63">
        <v>6372.1949999999997</v>
      </c>
      <c r="M80" s="63">
        <v>26113.504999999997</v>
      </c>
    </row>
    <row r="81" spans="1:13" s="23" customFormat="1">
      <c r="A81" s="309" t="s">
        <v>3767</v>
      </c>
      <c r="B81" s="309" t="s">
        <v>3768</v>
      </c>
      <c r="C81" s="63">
        <v>7496.7</v>
      </c>
      <c r="D81" s="63">
        <v>0</v>
      </c>
      <c r="E81" s="63">
        <v>1092</v>
      </c>
      <c r="F81" s="63">
        <v>0</v>
      </c>
      <c r="G81" s="56">
        <v>8588.7000000000007</v>
      </c>
      <c r="H81" s="69"/>
      <c r="I81" s="63">
        <v>5997.36</v>
      </c>
      <c r="J81" s="63">
        <v>1249.4499999999998</v>
      </c>
      <c r="K81" s="63">
        <v>12494.5</v>
      </c>
      <c r="L81" s="63">
        <v>6372.1949999999997</v>
      </c>
      <c r="M81" s="63">
        <v>26113.504999999997</v>
      </c>
    </row>
    <row r="82" spans="1:13" s="23" customFormat="1">
      <c r="A82" s="309" t="s">
        <v>3769</v>
      </c>
      <c r="B82" s="309" t="s">
        <v>3770</v>
      </c>
      <c r="C82" s="63">
        <v>7496.7</v>
      </c>
      <c r="D82" s="63">
        <v>0</v>
      </c>
      <c r="E82" s="63">
        <v>1092</v>
      </c>
      <c r="F82" s="63">
        <v>0</v>
      </c>
      <c r="G82" s="56">
        <v>8588.7000000000007</v>
      </c>
      <c r="H82" s="69"/>
      <c r="I82" s="63">
        <v>5997.36</v>
      </c>
      <c r="J82" s="63">
        <v>1249.4499999999998</v>
      </c>
      <c r="K82" s="63">
        <v>12494.5</v>
      </c>
      <c r="L82" s="63">
        <v>6372.1949999999997</v>
      </c>
      <c r="M82" s="63">
        <v>26113.504999999997</v>
      </c>
    </row>
    <row r="83" spans="1:13" s="23" customFormat="1">
      <c r="A83" s="309" t="s">
        <v>3771</v>
      </c>
      <c r="B83" s="309" t="s">
        <v>3772</v>
      </c>
      <c r="C83" s="63">
        <v>7495.8</v>
      </c>
      <c r="D83" s="63">
        <v>0</v>
      </c>
      <c r="E83" s="63">
        <v>1092</v>
      </c>
      <c r="F83" s="63">
        <v>0</v>
      </c>
      <c r="G83" s="56">
        <v>8587.7999999999993</v>
      </c>
      <c r="H83" s="69"/>
      <c r="I83" s="63">
        <v>5996.64</v>
      </c>
      <c r="J83" s="63">
        <v>1249.3000000000002</v>
      </c>
      <c r="K83" s="63">
        <v>12493</v>
      </c>
      <c r="L83" s="63">
        <v>6371.43</v>
      </c>
      <c r="M83" s="63">
        <v>26110.370000000003</v>
      </c>
    </row>
    <row r="84" spans="1:13" s="23" customFormat="1">
      <c r="A84" s="309" t="s">
        <v>3773</v>
      </c>
      <c r="B84" s="309" t="s">
        <v>3774</v>
      </c>
      <c r="C84" s="63">
        <v>7495.8</v>
      </c>
      <c r="D84" s="63">
        <v>0</v>
      </c>
      <c r="E84" s="63">
        <v>1092</v>
      </c>
      <c r="F84" s="63">
        <v>0</v>
      </c>
      <c r="G84" s="56">
        <v>8587.7999999999993</v>
      </c>
      <c r="H84" s="69"/>
      <c r="I84" s="63">
        <v>5996.64</v>
      </c>
      <c r="J84" s="63">
        <v>1249.3000000000002</v>
      </c>
      <c r="K84" s="63">
        <v>12493</v>
      </c>
      <c r="L84" s="63">
        <v>6371.43</v>
      </c>
      <c r="M84" s="63">
        <v>26110.370000000003</v>
      </c>
    </row>
    <row r="85" spans="1:13" s="23" customFormat="1">
      <c r="A85" s="309" t="s">
        <v>3775</v>
      </c>
      <c r="B85" s="309" t="s">
        <v>3776</v>
      </c>
      <c r="C85" s="63">
        <v>7495.8</v>
      </c>
      <c r="D85" s="63">
        <v>0</v>
      </c>
      <c r="E85" s="63">
        <v>1092</v>
      </c>
      <c r="F85" s="63">
        <v>0</v>
      </c>
      <c r="G85" s="56">
        <v>8587.7999999999993</v>
      </c>
      <c r="H85" s="69"/>
      <c r="I85" s="63">
        <v>5996.64</v>
      </c>
      <c r="J85" s="63">
        <v>1249.3000000000002</v>
      </c>
      <c r="K85" s="63">
        <v>12493</v>
      </c>
      <c r="L85" s="63">
        <v>6371.43</v>
      </c>
      <c r="M85" s="63">
        <v>26110.370000000003</v>
      </c>
    </row>
    <row r="86" spans="1:13" s="23" customFormat="1">
      <c r="A86" s="309" t="s">
        <v>3777</v>
      </c>
      <c r="B86" s="309" t="s">
        <v>3778</v>
      </c>
      <c r="C86" s="63">
        <v>7495.8</v>
      </c>
      <c r="D86" s="63">
        <v>0</v>
      </c>
      <c r="E86" s="63">
        <v>1092</v>
      </c>
      <c r="F86" s="63">
        <v>0</v>
      </c>
      <c r="G86" s="56">
        <v>8587.7999999999993</v>
      </c>
      <c r="H86" s="69"/>
      <c r="I86" s="63">
        <v>5996.64</v>
      </c>
      <c r="J86" s="63">
        <v>1249.3000000000002</v>
      </c>
      <c r="K86" s="63">
        <v>12493</v>
      </c>
      <c r="L86" s="63">
        <v>6371.43</v>
      </c>
      <c r="M86" s="63">
        <v>26110.370000000003</v>
      </c>
    </row>
    <row r="87" spans="1:13" s="23" customFormat="1">
      <c r="A87" s="309" t="s">
        <v>3779</v>
      </c>
      <c r="B87" s="309" t="s">
        <v>3780</v>
      </c>
      <c r="C87" s="63">
        <v>7495.8</v>
      </c>
      <c r="D87" s="63">
        <v>0</v>
      </c>
      <c r="E87" s="63">
        <v>1092</v>
      </c>
      <c r="F87" s="63">
        <v>0</v>
      </c>
      <c r="G87" s="56">
        <v>8587.7999999999993</v>
      </c>
      <c r="H87" s="69"/>
      <c r="I87" s="63">
        <v>5996.64</v>
      </c>
      <c r="J87" s="63">
        <v>1249.3000000000002</v>
      </c>
      <c r="K87" s="63">
        <v>12493</v>
      </c>
      <c r="L87" s="63">
        <v>6371.43</v>
      </c>
      <c r="M87" s="63">
        <v>26110.370000000003</v>
      </c>
    </row>
    <row r="88" spans="1:13" s="23" customFormat="1">
      <c r="A88" s="309" t="s">
        <v>3781</v>
      </c>
      <c r="B88" s="309" t="s">
        <v>3782</v>
      </c>
      <c r="C88" s="63">
        <v>7495.8</v>
      </c>
      <c r="D88" s="63">
        <v>0</v>
      </c>
      <c r="E88" s="63">
        <v>1092</v>
      </c>
      <c r="F88" s="63">
        <v>0</v>
      </c>
      <c r="G88" s="56">
        <v>8587.7999999999993</v>
      </c>
      <c r="H88" s="69"/>
      <c r="I88" s="63">
        <v>5996.64</v>
      </c>
      <c r="J88" s="63">
        <v>1249.3000000000002</v>
      </c>
      <c r="K88" s="63">
        <v>12493</v>
      </c>
      <c r="L88" s="63">
        <v>6371.43</v>
      </c>
      <c r="M88" s="63">
        <v>26110.370000000003</v>
      </c>
    </row>
    <row r="89" spans="1:13" s="23" customFormat="1">
      <c r="A89" s="309" t="s">
        <v>3783</v>
      </c>
      <c r="B89" s="309" t="s">
        <v>3784</v>
      </c>
      <c r="C89" s="63">
        <v>7133.1</v>
      </c>
      <c r="D89" s="63">
        <v>0</v>
      </c>
      <c r="E89" s="63">
        <v>1092</v>
      </c>
      <c r="F89" s="63">
        <v>0</v>
      </c>
      <c r="G89" s="56">
        <v>8225.1</v>
      </c>
      <c r="H89" s="69"/>
      <c r="I89" s="63">
        <v>5706.4800000000005</v>
      </c>
      <c r="J89" s="63">
        <v>1188.8500000000001</v>
      </c>
      <c r="K89" s="63">
        <v>11888.5</v>
      </c>
      <c r="L89" s="63">
        <v>6063.1350000000002</v>
      </c>
      <c r="M89" s="63">
        <v>24846.965000000004</v>
      </c>
    </row>
    <row r="90" spans="1:13" s="23" customFormat="1">
      <c r="A90" s="309" t="s">
        <v>3785</v>
      </c>
      <c r="B90" s="309" t="s">
        <v>3786</v>
      </c>
      <c r="C90" s="63">
        <v>6855.2999999999993</v>
      </c>
      <c r="D90" s="63">
        <v>0</v>
      </c>
      <c r="E90" s="63">
        <v>1092</v>
      </c>
      <c r="F90" s="63">
        <v>0</v>
      </c>
      <c r="G90" s="56">
        <v>7947.2999999999993</v>
      </c>
      <c r="H90" s="69"/>
      <c r="I90" s="63">
        <v>5484.2399999999989</v>
      </c>
      <c r="J90" s="63">
        <v>1142.5499999999997</v>
      </c>
      <c r="K90" s="63">
        <v>11425.499999999998</v>
      </c>
      <c r="L90" s="63">
        <v>5827.0049999999992</v>
      </c>
      <c r="M90" s="63">
        <v>23879.294999999998</v>
      </c>
    </row>
    <row r="91" spans="1:13" s="23" customFormat="1">
      <c r="A91" s="309" t="s">
        <v>3787</v>
      </c>
      <c r="B91" s="309" t="s">
        <v>3788</v>
      </c>
      <c r="C91" s="63">
        <v>6855.2999999999993</v>
      </c>
      <c r="D91" s="63">
        <v>0</v>
      </c>
      <c r="E91" s="63">
        <v>1092</v>
      </c>
      <c r="F91" s="63">
        <v>0</v>
      </c>
      <c r="G91" s="56">
        <v>7947.2999999999993</v>
      </c>
      <c r="H91" s="69"/>
      <c r="I91" s="63">
        <v>5484.2399999999989</v>
      </c>
      <c r="J91" s="63">
        <v>1142.5499999999997</v>
      </c>
      <c r="K91" s="63">
        <v>11425.499999999998</v>
      </c>
      <c r="L91" s="63">
        <v>5827.0049999999992</v>
      </c>
      <c r="M91" s="63">
        <v>23879.294999999998</v>
      </c>
    </row>
    <row r="92" spans="1:13" s="23" customFormat="1">
      <c r="A92" s="309" t="s">
        <v>3789</v>
      </c>
      <c r="B92" s="309" t="s">
        <v>3790</v>
      </c>
      <c r="C92" s="63">
        <v>6855.2999999999993</v>
      </c>
      <c r="D92" s="63">
        <v>0</v>
      </c>
      <c r="E92" s="63">
        <v>1092</v>
      </c>
      <c r="F92" s="63">
        <v>0</v>
      </c>
      <c r="G92" s="56">
        <v>7947.2999999999993</v>
      </c>
      <c r="H92" s="69"/>
      <c r="I92" s="63">
        <v>5484.2399999999989</v>
      </c>
      <c r="J92" s="63">
        <v>1142.5499999999997</v>
      </c>
      <c r="K92" s="63">
        <v>11425.499999999998</v>
      </c>
      <c r="L92" s="63">
        <v>5827.0049999999992</v>
      </c>
      <c r="M92" s="63">
        <v>23879.294999999998</v>
      </c>
    </row>
    <row r="93" spans="1:13" s="23" customFormat="1">
      <c r="A93" s="309" t="s">
        <v>3791</v>
      </c>
      <c r="B93" s="309" t="s">
        <v>3792</v>
      </c>
      <c r="C93" s="63">
        <v>6855.2999999999993</v>
      </c>
      <c r="D93" s="63">
        <v>0</v>
      </c>
      <c r="E93" s="63">
        <v>1092</v>
      </c>
      <c r="F93" s="63">
        <v>0</v>
      </c>
      <c r="G93" s="56">
        <v>7947.2999999999993</v>
      </c>
      <c r="H93" s="69"/>
      <c r="I93" s="63">
        <v>5484.2399999999989</v>
      </c>
      <c r="J93" s="63">
        <v>1142.5499999999997</v>
      </c>
      <c r="K93" s="63">
        <v>11425.499999999998</v>
      </c>
      <c r="L93" s="63">
        <v>5827.0049999999992</v>
      </c>
      <c r="M93" s="63">
        <v>23879.294999999998</v>
      </c>
    </row>
    <row r="94" spans="1:13" s="23" customFormat="1">
      <c r="A94" s="309" t="s">
        <v>3793</v>
      </c>
      <c r="B94" s="309" t="s">
        <v>3794</v>
      </c>
      <c r="C94" s="63">
        <v>6774.3</v>
      </c>
      <c r="D94" s="63">
        <v>0</v>
      </c>
      <c r="E94" s="63">
        <v>1092</v>
      </c>
      <c r="F94" s="63">
        <v>0</v>
      </c>
      <c r="G94" s="56">
        <v>7866.3</v>
      </c>
      <c r="H94" s="69"/>
      <c r="I94" s="63">
        <v>5419.4400000000005</v>
      </c>
      <c r="J94" s="63">
        <v>1129.05</v>
      </c>
      <c r="K94" s="63">
        <v>11290.5</v>
      </c>
      <c r="L94" s="63">
        <v>5758.1549999999997</v>
      </c>
      <c r="M94" s="63">
        <v>23597.145</v>
      </c>
    </row>
    <row r="95" spans="1:13" s="23" customFormat="1">
      <c r="A95" s="309" t="s">
        <v>3795</v>
      </c>
      <c r="B95" s="309" t="s">
        <v>3796</v>
      </c>
      <c r="C95" s="63">
        <v>6384.9000000000005</v>
      </c>
      <c r="D95" s="63">
        <v>0</v>
      </c>
      <c r="E95" s="63">
        <v>1092</v>
      </c>
      <c r="F95" s="63">
        <v>0</v>
      </c>
      <c r="G95" s="56">
        <v>7476.9000000000005</v>
      </c>
      <c r="H95" s="69"/>
      <c r="I95" s="63">
        <v>5107.92</v>
      </c>
      <c r="J95" s="63">
        <v>1064.1500000000001</v>
      </c>
      <c r="K95" s="63">
        <v>10641.5</v>
      </c>
      <c r="L95" s="63">
        <v>5427.165</v>
      </c>
      <c r="M95" s="63">
        <v>22240.735000000001</v>
      </c>
    </row>
    <row r="96" spans="1:13" s="23" customFormat="1">
      <c r="A96" s="309" t="s">
        <v>3797</v>
      </c>
      <c r="B96" s="309" t="s">
        <v>3798</v>
      </c>
      <c r="C96" s="63">
        <v>6331.2</v>
      </c>
      <c r="D96" s="63">
        <v>0</v>
      </c>
      <c r="E96" s="63">
        <v>1092</v>
      </c>
      <c r="F96" s="63">
        <v>0</v>
      </c>
      <c r="G96" s="56">
        <v>7423.2</v>
      </c>
      <c r="H96" s="69"/>
      <c r="I96" s="63">
        <v>5064.96</v>
      </c>
      <c r="J96" s="63">
        <v>1055.2</v>
      </c>
      <c r="K96" s="63">
        <v>10552</v>
      </c>
      <c r="L96" s="63">
        <v>5381.5199999999995</v>
      </c>
      <c r="M96" s="63">
        <v>22053.68</v>
      </c>
    </row>
    <row r="97" spans="1:13" s="23" customFormat="1">
      <c r="A97" s="309" t="s">
        <v>3799</v>
      </c>
      <c r="B97" s="309" t="s">
        <v>3800</v>
      </c>
      <c r="C97" s="63">
        <v>5755.8</v>
      </c>
      <c r="D97" s="63">
        <v>0</v>
      </c>
      <c r="E97" s="63">
        <v>1092</v>
      </c>
      <c r="F97" s="63">
        <v>0</v>
      </c>
      <c r="G97" s="56">
        <v>6847.8</v>
      </c>
      <c r="H97" s="69"/>
      <c r="I97" s="63">
        <v>4604.6400000000003</v>
      </c>
      <c r="J97" s="63">
        <v>959.30000000000007</v>
      </c>
      <c r="K97" s="63">
        <v>9593</v>
      </c>
      <c r="L97" s="63">
        <v>4892.43</v>
      </c>
      <c r="M97" s="63">
        <v>20049.370000000003</v>
      </c>
    </row>
    <row r="98" spans="1:13" s="23" customFormat="1">
      <c r="A98" s="309" t="s">
        <v>3801</v>
      </c>
      <c r="B98" s="309" t="s">
        <v>3802</v>
      </c>
      <c r="C98" s="63">
        <v>125.97</v>
      </c>
      <c r="D98" s="63">
        <v>0</v>
      </c>
      <c r="E98" s="63">
        <v>6.8250000000000002</v>
      </c>
      <c r="F98" s="63">
        <v>4.33</v>
      </c>
      <c r="G98" s="56">
        <v>137.125</v>
      </c>
      <c r="H98" s="69"/>
      <c r="I98" s="63">
        <v>1692377.33</v>
      </c>
      <c r="J98" s="63"/>
      <c r="K98" s="63">
        <v>3525786.12</v>
      </c>
      <c r="L98" s="63"/>
      <c r="M98" s="63">
        <v>5218163.45</v>
      </c>
    </row>
    <row r="101" spans="1:13" ht="15.75">
      <c r="B101" s="3" t="s">
        <v>71</v>
      </c>
      <c r="C101" s="42"/>
      <c r="D101" s="42"/>
      <c r="E101" s="42"/>
      <c r="F101" s="42"/>
      <c r="G101" s="310"/>
      <c r="H101" s="42"/>
    </row>
    <row r="102" spans="1:13" s="44" customFormat="1">
      <c r="B102" s="43" t="s">
        <v>0</v>
      </c>
      <c r="C102" s="260" t="s">
        <v>14</v>
      </c>
      <c r="D102" s="260"/>
      <c r="E102" s="260"/>
      <c r="F102" s="260"/>
      <c r="G102" s="260"/>
      <c r="H102" s="34"/>
      <c r="I102" s="34"/>
      <c r="J102" s="34"/>
      <c r="K102" s="34"/>
      <c r="L102" s="34"/>
      <c r="M102" s="34"/>
    </row>
    <row r="103" spans="1:13">
      <c r="B103" s="311" t="s">
        <v>3415</v>
      </c>
      <c r="C103" s="300" t="s">
        <v>3803</v>
      </c>
      <c r="D103" s="301"/>
      <c r="E103" s="301"/>
      <c r="F103" s="301"/>
      <c r="G103" s="302"/>
    </row>
    <row r="104" spans="1:13" ht="32.25" customHeight="1">
      <c r="B104" s="312" t="s">
        <v>3640</v>
      </c>
      <c r="C104" s="313" t="s">
        <v>3804</v>
      </c>
      <c r="D104" s="314"/>
      <c r="E104" s="314"/>
      <c r="F104" s="314"/>
      <c r="G104" s="315"/>
    </row>
    <row r="105" spans="1:13" ht="29.25" customHeight="1">
      <c r="B105" s="312" t="s">
        <v>8</v>
      </c>
      <c r="C105" s="313" t="s">
        <v>3805</v>
      </c>
      <c r="D105" s="314"/>
      <c r="E105" s="314"/>
      <c r="F105" s="314"/>
      <c r="G105" s="315"/>
    </row>
  </sheetData>
  <mergeCells count="17">
    <mergeCell ref="C104:G104"/>
    <mergeCell ref="C105:G105"/>
    <mergeCell ref="A20:A21"/>
    <mergeCell ref="B20:B21"/>
    <mergeCell ref="C20:G20"/>
    <mergeCell ref="I20:M20"/>
    <mergeCell ref="C102:G102"/>
    <mergeCell ref="C103:G103"/>
    <mergeCell ref="A1:M1"/>
    <mergeCell ref="A2:M2"/>
    <mergeCell ref="A3:M3"/>
    <mergeCell ref="A4:M4"/>
    <mergeCell ref="A5:M5"/>
    <mergeCell ref="A8:A9"/>
    <mergeCell ref="B8:B9"/>
    <mergeCell ref="C8:G8"/>
    <mergeCell ref="I8:M8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CB539-C55C-464C-B412-51E2E2293ADC}">
  <dimension ref="A1:O31"/>
  <sheetViews>
    <sheetView showGridLines="0" zoomScaleNormal="100" workbookViewId="0">
      <selection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5" ht="15.75">
      <c r="A1" s="222" t="s">
        <v>3806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5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5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5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5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  <c r="N5" s="212"/>
    </row>
    <row r="6" spans="1:15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5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5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5" s="23" customFormat="1" ht="20.25" customHeight="1">
      <c r="A10" s="316" t="s">
        <v>3807</v>
      </c>
      <c r="B10" s="153" t="s">
        <v>3606</v>
      </c>
      <c r="C10" s="54">
        <v>65121.3</v>
      </c>
      <c r="D10" s="54">
        <v>0</v>
      </c>
      <c r="E10" s="54">
        <v>0</v>
      </c>
      <c r="F10" s="54">
        <f>C10+D10+E10</f>
        <v>65121.3</v>
      </c>
      <c r="G10" s="39"/>
      <c r="H10" s="54">
        <v>21707.1</v>
      </c>
      <c r="I10" s="54">
        <v>0</v>
      </c>
      <c r="J10" s="54">
        <v>86828.4</v>
      </c>
      <c r="K10" s="54">
        <v>0</v>
      </c>
      <c r="L10" s="157">
        <f>H10+I10+J10</f>
        <v>108535.5</v>
      </c>
      <c r="N10" s="148"/>
    </row>
    <row r="11" spans="1:15" ht="15.75" customHeight="1">
      <c r="A11" s="82" t="s">
        <v>3808</v>
      </c>
      <c r="B11" s="9" t="s">
        <v>3809</v>
      </c>
      <c r="C11" s="63">
        <v>48847.89</v>
      </c>
      <c r="D11" s="63">
        <v>0</v>
      </c>
      <c r="E11" s="63">
        <v>0</v>
      </c>
      <c r="F11" s="63">
        <f>C11+D11+E11</f>
        <v>48847.89</v>
      </c>
      <c r="G11" s="32"/>
      <c r="H11" s="63">
        <v>16282.63</v>
      </c>
      <c r="I11" s="63">
        <v>0</v>
      </c>
      <c r="J11" s="63">
        <v>65130.52</v>
      </c>
      <c r="K11" s="127">
        <v>0</v>
      </c>
      <c r="L11" s="63">
        <f>H11+I11+J11</f>
        <v>81413.149999999994</v>
      </c>
      <c r="M11" s="23"/>
      <c r="N11" s="148"/>
      <c r="O11" s="23"/>
    </row>
    <row r="12" spans="1:15" ht="18" customHeight="1">
      <c r="A12" s="82" t="s">
        <v>3808</v>
      </c>
      <c r="B12" s="9" t="s">
        <v>3810</v>
      </c>
      <c r="C12" s="63">
        <v>48847.89</v>
      </c>
      <c r="D12" s="63">
        <v>0</v>
      </c>
      <c r="E12" s="63">
        <v>0</v>
      </c>
      <c r="F12" s="63">
        <f>C12+D12+E12</f>
        <v>48847.89</v>
      </c>
      <c r="G12" s="32"/>
      <c r="H12" s="63">
        <v>16282.63</v>
      </c>
      <c r="I12" s="63">
        <v>0</v>
      </c>
      <c r="J12" s="63">
        <v>65130.52</v>
      </c>
      <c r="K12" s="127">
        <v>0</v>
      </c>
      <c r="L12" s="63">
        <f>H12+I12+J12</f>
        <v>81413.149999999994</v>
      </c>
      <c r="M12" s="23"/>
      <c r="N12" s="148"/>
      <c r="O12" s="23"/>
    </row>
    <row r="13" spans="1:15" ht="21.75" customHeight="1">
      <c r="A13" s="82" t="s">
        <v>3811</v>
      </c>
      <c r="B13" s="9" t="s">
        <v>483</v>
      </c>
      <c r="C13" s="63">
        <v>25174.86</v>
      </c>
      <c r="D13" s="63">
        <v>0</v>
      </c>
      <c r="E13" s="63">
        <v>0</v>
      </c>
      <c r="F13" s="63">
        <f>C13+D13+E13</f>
        <v>25174.86</v>
      </c>
      <c r="G13" s="32"/>
      <c r="H13" s="63">
        <v>8391.6200000000008</v>
      </c>
      <c r="I13" s="63">
        <v>0</v>
      </c>
      <c r="J13" s="63">
        <v>33566.480000000003</v>
      </c>
      <c r="K13" s="127">
        <v>0</v>
      </c>
      <c r="L13" s="63">
        <f>H13+I13+J13</f>
        <v>41958.100000000006</v>
      </c>
      <c r="M13" s="23"/>
      <c r="N13" s="148"/>
      <c r="O13" s="23"/>
    </row>
    <row r="14" spans="1:15" ht="15.75">
      <c r="A14" s="2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5" ht="15.75">
      <c r="A15" s="30" t="s">
        <v>43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5">
      <c r="A16" s="242" t="s">
        <v>0</v>
      </c>
      <c r="B16" s="242" t="s">
        <v>3</v>
      </c>
      <c r="C16" s="243" t="s">
        <v>4</v>
      </c>
      <c r="D16" s="243"/>
      <c r="E16" s="243"/>
      <c r="F16" s="243"/>
      <c r="H16" s="243" t="s">
        <v>5</v>
      </c>
      <c r="I16" s="243"/>
      <c r="J16" s="243"/>
      <c r="K16" s="243"/>
      <c r="L16" s="243"/>
    </row>
    <row r="17" spans="1:14" ht="33.75">
      <c r="A17" s="242"/>
      <c r="B17" s="242"/>
      <c r="C17" s="244" t="s">
        <v>6</v>
      </c>
      <c r="D17" s="244" t="s">
        <v>7</v>
      </c>
      <c r="E17" s="244" t="s">
        <v>8</v>
      </c>
      <c r="F17" s="244" t="s">
        <v>9</v>
      </c>
      <c r="H17" s="35" t="s">
        <v>10</v>
      </c>
      <c r="I17" s="35" t="s">
        <v>11</v>
      </c>
      <c r="J17" s="244" t="s">
        <v>12</v>
      </c>
      <c r="K17" s="35" t="s">
        <v>120</v>
      </c>
      <c r="L17" s="244" t="s">
        <v>9</v>
      </c>
    </row>
    <row r="18" spans="1:14" ht="17.25" customHeight="1">
      <c r="A18" s="13" t="s">
        <v>3812</v>
      </c>
      <c r="B18" s="13" t="s">
        <v>3497</v>
      </c>
      <c r="C18" s="317">
        <v>17846.669999999998</v>
      </c>
      <c r="D18" s="157">
        <v>0</v>
      </c>
      <c r="E18" s="185">
        <v>1091</v>
      </c>
      <c r="F18" s="157">
        <f>C18+D18+E18</f>
        <v>18937.669999999998</v>
      </c>
      <c r="G18" s="132"/>
      <c r="H18" s="157">
        <v>14277.34</v>
      </c>
      <c r="I18" s="157">
        <v>0</v>
      </c>
      <c r="J18" s="157">
        <v>23795.559999999998</v>
      </c>
      <c r="K18" s="185">
        <v>0</v>
      </c>
      <c r="L18" s="157">
        <f t="shared" ref="L18:L26" si="0">H18+I18+J18</f>
        <v>38072.899999999994</v>
      </c>
      <c r="M18" s="23"/>
      <c r="N18" s="148"/>
    </row>
    <row r="19" spans="1:14" ht="17.25" customHeight="1">
      <c r="A19" s="9" t="s">
        <v>3813</v>
      </c>
      <c r="B19" s="9" t="s">
        <v>490</v>
      </c>
      <c r="C19" s="318">
        <v>15901.37</v>
      </c>
      <c r="D19" s="63">
        <v>0</v>
      </c>
      <c r="E19" s="127">
        <v>1091</v>
      </c>
      <c r="F19" s="63">
        <v>16992.370000000003</v>
      </c>
      <c r="G19" s="132"/>
      <c r="H19" s="63">
        <v>12721.1</v>
      </c>
      <c r="I19" s="63">
        <v>0</v>
      </c>
      <c r="J19" s="63">
        <v>21201.826666666668</v>
      </c>
      <c r="K19" s="127">
        <v>0</v>
      </c>
      <c r="L19" s="63">
        <v>33922.926666666666</v>
      </c>
      <c r="M19" s="23"/>
      <c r="N19" s="148"/>
    </row>
    <row r="20" spans="1:14" ht="17.25" customHeight="1">
      <c r="A20" s="9" t="s">
        <v>3814</v>
      </c>
      <c r="B20" s="9" t="s">
        <v>3617</v>
      </c>
      <c r="C20" s="63">
        <v>8555.4</v>
      </c>
      <c r="D20" s="63">
        <v>0</v>
      </c>
      <c r="E20" s="127">
        <v>1091</v>
      </c>
      <c r="F20" s="63">
        <f t="shared" ref="F20:F26" si="1">C20+D20+E20</f>
        <v>9646.4</v>
      </c>
      <c r="G20" s="132"/>
      <c r="H20" s="63">
        <v>6844.32</v>
      </c>
      <c r="I20" s="63">
        <v>0</v>
      </c>
      <c r="J20" s="63">
        <v>11407.2</v>
      </c>
      <c r="K20" s="127">
        <v>0</v>
      </c>
      <c r="L20" s="63">
        <f t="shared" si="0"/>
        <v>18251.52</v>
      </c>
      <c r="M20" s="23"/>
      <c r="N20" s="148"/>
    </row>
    <row r="21" spans="1:14" ht="17.25" customHeight="1">
      <c r="A21" s="9" t="s">
        <v>3815</v>
      </c>
      <c r="B21" s="9" t="s">
        <v>3816</v>
      </c>
      <c r="C21" s="63">
        <v>7694.99</v>
      </c>
      <c r="D21" s="63">
        <v>0</v>
      </c>
      <c r="E21" s="127">
        <v>1091</v>
      </c>
      <c r="F21" s="63">
        <f t="shared" si="1"/>
        <v>8785.99</v>
      </c>
      <c r="G21" s="132"/>
      <c r="H21" s="63">
        <v>6155.99</v>
      </c>
      <c r="I21" s="63">
        <v>0</v>
      </c>
      <c r="J21" s="63">
        <v>10259.99</v>
      </c>
      <c r="K21" s="127">
        <v>0</v>
      </c>
      <c r="L21" s="63">
        <f t="shared" si="0"/>
        <v>16415.98</v>
      </c>
      <c r="M21" s="23"/>
      <c r="N21" s="148"/>
    </row>
    <row r="22" spans="1:14" ht="17.25" customHeight="1">
      <c r="A22" s="9" t="s">
        <v>3817</v>
      </c>
      <c r="B22" s="9" t="s">
        <v>494</v>
      </c>
      <c r="C22" s="63">
        <v>8555.4</v>
      </c>
      <c r="D22" s="63">
        <v>0</v>
      </c>
      <c r="E22" s="127">
        <v>1091</v>
      </c>
      <c r="F22" s="63">
        <f t="shared" si="1"/>
        <v>9646.4</v>
      </c>
      <c r="G22" s="132"/>
      <c r="H22" s="63">
        <v>6844.32</v>
      </c>
      <c r="I22" s="63">
        <v>0</v>
      </c>
      <c r="J22" s="63">
        <v>11407.2</v>
      </c>
      <c r="K22" s="127">
        <v>0</v>
      </c>
      <c r="L22" s="63">
        <f t="shared" si="0"/>
        <v>18251.52</v>
      </c>
      <c r="M22" s="23"/>
      <c r="N22" s="148"/>
    </row>
    <row r="23" spans="1:14" ht="17.25" customHeight="1">
      <c r="A23" s="9" t="s">
        <v>3818</v>
      </c>
      <c r="B23" s="9" t="s">
        <v>3819</v>
      </c>
      <c r="C23" s="63">
        <v>7037.45</v>
      </c>
      <c r="D23" s="63">
        <v>0</v>
      </c>
      <c r="E23" s="127">
        <v>1091</v>
      </c>
      <c r="F23" s="63">
        <f t="shared" si="1"/>
        <v>8128.45</v>
      </c>
      <c r="G23" s="132"/>
      <c r="H23" s="63">
        <v>5629.9599999999991</v>
      </c>
      <c r="I23" s="63">
        <v>0</v>
      </c>
      <c r="J23" s="63">
        <v>9383.27</v>
      </c>
      <c r="K23" s="127">
        <v>0</v>
      </c>
      <c r="L23" s="63">
        <f t="shared" si="0"/>
        <v>15013.23</v>
      </c>
      <c r="M23" s="23"/>
      <c r="N23" s="148"/>
    </row>
    <row r="24" spans="1:14" ht="17.25" customHeight="1">
      <c r="A24" s="9" t="s">
        <v>3820</v>
      </c>
      <c r="B24" s="9" t="s">
        <v>3821</v>
      </c>
      <c r="C24" s="63">
        <v>5908.71</v>
      </c>
      <c r="D24" s="63">
        <v>0</v>
      </c>
      <c r="E24" s="127">
        <v>1091</v>
      </c>
      <c r="F24" s="63">
        <f t="shared" si="1"/>
        <v>6999.71</v>
      </c>
      <c r="G24" s="132"/>
      <c r="H24" s="63">
        <v>4726.97</v>
      </c>
      <c r="I24" s="63">
        <v>0</v>
      </c>
      <c r="J24" s="63">
        <v>7878.28</v>
      </c>
      <c r="K24" s="127">
        <v>0</v>
      </c>
      <c r="L24" s="63">
        <f t="shared" si="0"/>
        <v>12605.25</v>
      </c>
      <c r="M24" s="23"/>
      <c r="N24" s="148"/>
    </row>
    <row r="25" spans="1:14" ht="17.25" customHeight="1">
      <c r="A25" s="9" t="s">
        <v>3822</v>
      </c>
      <c r="B25" s="9" t="s">
        <v>3493</v>
      </c>
      <c r="C25" s="63">
        <v>5177.46</v>
      </c>
      <c r="D25" s="63">
        <v>0</v>
      </c>
      <c r="E25" s="127">
        <v>1091</v>
      </c>
      <c r="F25" s="63">
        <f t="shared" si="1"/>
        <v>6268.46</v>
      </c>
      <c r="G25" s="132"/>
      <c r="H25" s="63">
        <v>4141.97</v>
      </c>
      <c r="I25" s="63">
        <v>0</v>
      </c>
      <c r="J25" s="63">
        <v>6903.28</v>
      </c>
      <c r="K25" s="127">
        <v>0</v>
      </c>
      <c r="L25" s="63">
        <f t="shared" si="0"/>
        <v>11045.25</v>
      </c>
      <c r="M25" s="23"/>
      <c r="N25" s="148"/>
    </row>
    <row r="26" spans="1:14" ht="17.25" customHeight="1">
      <c r="A26" s="9" t="s">
        <v>3823</v>
      </c>
      <c r="B26" s="9" t="s">
        <v>3824</v>
      </c>
      <c r="C26" s="63">
        <f>518.72/4</f>
        <v>129.68</v>
      </c>
      <c r="D26" s="63">
        <v>0</v>
      </c>
      <c r="E26" s="127"/>
      <c r="F26" s="63">
        <f t="shared" si="1"/>
        <v>129.68</v>
      </c>
      <c r="G26" s="132"/>
      <c r="H26" s="63">
        <v>0</v>
      </c>
      <c r="I26" s="63">
        <v>0</v>
      </c>
      <c r="J26" s="63">
        <v>0</v>
      </c>
      <c r="K26" s="127">
        <v>0</v>
      </c>
      <c r="L26" s="63">
        <f t="shared" si="0"/>
        <v>0</v>
      </c>
      <c r="M26" s="23"/>
      <c r="N26" s="148"/>
    </row>
    <row r="28" spans="1:14" ht="15.75">
      <c r="B28" s="3" t="s">
        <v>71</v>
      </c>
      <c r="C28" s="42"/>
      <c r="D28" s="42"/>
      <c r="E28" s="42"/>
      <c r="F28" s="42"/>
      <c r="G28" s="42"/>
    </row>
    <row r="29" spans="1:14" s="44" customFormat="1">
      <c r="B29" s="43" t="s">
        <v>0</v>
      </c>
      <c r="C29" s="260" t="s">
        <v>14</v>
      </c>
      <c r="D29" s="260"/>
      <c r="E29" s="260"/>
      <c r="F29" s="260"/>
      <c r="G29" s="34"/>
      <c r="H29" s="34"/>
      <c r="I29" s="34"/>
      <c r="J29" s="34"/>
      <c r="K29" s="34"/>
      <c r="L29" s="34"/>
    </row>
    <row r="30" spans="1:14">
      <c r="B30" s="319" t="s">
        <v>3825</v>
      </c>
      <c r="C30" s="320" t="s">
        <v>3826</v>
      </c>
      <c r="D30" s="321"/>
      <c r="E30" s="321"/>
      <c r="F30" s="322"/>
    </row>
    <row r="31" spans="1:14">
      <c r="B31" s="323" t="s">
        <v>3827</v>
      </c>
      <c r="C31" s="324"/>
      <c r="D31" s="325"/>
      <c r="E31" s="325"/>
      <c r="F31" s="326"/>
    </row>
  </sheetData>
  <mergeCells count="15">
    <mergeCell ref="A16:A17"/>
    <mergeCell ref="B16:B17"/>
    <mergeCell ref="C16:F16"/>
    <mergeCell ref="H16:L16"/>
    <mergeCell ref="C29:F29"/>
    <mergeCell ref="C30:F31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6C6F-0D24-4565-BD47-BAFB23B2E9A1}">
  <dimension ref="A1:N26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3" width="11.42578125" style="34"/>
    <col min="4" max="4" width="13.28515625" style="34" customWidth="1"/>
    <col min="5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3828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2"/>
      <c r="N5" s="212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42" t="s">
        <v>0</v>
      </c>
      <c r="B8" s="242" t="s">
        <v>3</v>
      </c>
      <c r="C8" s="243" t="s">
        <v>4</v>
      </c>
      <c r="D8" s="243"/>
      <c r="E8" s="243"/>
      <c r="F8" s="243"/>
      <c r="H8" s="243" t="s">
        <v>5</v>
      </c>
      <c r="I8" s="243"/>
      <c r="J8" s="243"/>
      <c r="K8" s="243"/>
      <c r="L8" s="243"/>
    </row>
    <row r="9" spans="1:14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</row>
    <row r="10" spans="1:14" s="23" customFormat="1">
      <c r="A10" s="174" t="s">
        <v>3829</v>
      </c>
      <c r="B10" s="13" t="s">
        <v>3629</v>
      </c>
      <c r="C10" s="327">
        <v>63016.65</v>
      </c>
      <c r="D10" s="327"/>
      <c r="E10" s="327"/>
      <c r="F10" s="327">
        <f>C10+E10</f>
        <v>63016.65</v>
      </c>
      <c r="G10" s="39"/>
      <c r="H10" s="327">
        <v>21005.5</v>
      </c>
      <c r="I10" s="327">
        <v>10502.75</v>
      </c>
      <c r="J10" s="327">
        <v>84022</v>
      </c>
      <c r="K10" s="327"/>
      <c r="L10" s="327">
        <f>H10+I10+J10</f>
        <v>115530.25</v>
      </c>
    </row>
    <row r="11" spans="1:14">
      <c r="A11" s="103" t="s">
        <v>3830</v>
      </c>
      <c r="B11" s="9" t="s">
        <v>75</v>
      </c>
      <c r="C11" s="328">
        <v>47269.1</v>
      </c>
      <c r="D11" s="328"/>
      <c r="E11" s="328"/>
      <c r="F11" s="328">
        <f>C11+E11</f>
        <v>47269.1</v>
      </c>
      <c r="G11" s="53"/>
      <c r="H11" s="328">
        <v>15756.300000000001</v>
      </c>
      <c r="I11" s="328">
        <v>7878.1500000000005</v>
      </c>
      <c r="J11" s="328">
        <v>63025.200000000004</v>
      </c>
      <c r="K11" s="329"/>
      <c r="L11" s="328">
        <f>H11+I11+J11</f>
        <v>86659.650000000009</v>
      </c>
    </row>
    <row r="12" spans="1:14">
      <c r="A12" s="103" t="s">
        <v>3831</v>
      </c>
      <c r="B12" s="9" t="s">
        <v>26</v>
      </c>
      <c r="C12" s="328">
        <v>24361.200000000001</v>
      </c>
      <c r="D12" s="328"/>
      <c r="E12" s="328"/>
      <c r="F12" s="328">
        <f>C12+E12</f>
        <v>24361.200000000001</v>
      </c>
      <c r="G12" s="53"/>
      <c r="H12" s="328">
        <v>8120.4000000000005</v>
      </c>
      <c r="I12" s="328">
        <v>4060.2000000000003</v>
      </c>
      <c r="J12" s="328">
        <v>32481.600000000002</v>
      </c>
      <c r="K12" s="329"/>
      <c r="L12" s="328">
        <f>H12+I12+J12</f>
        <v>44662.200000000004</v>
      </c>
    </row>
    <row r="13" spans="1:14" ht="15.75">
      <c r="A13" s="28"/>
      <c r="B13" s="18"/>
      <c r="C13" s="19"/>
      <c r="D13" s="19"/>
      <c r="E13" s="330"/>
      <c r="F13" s="19"/>
      <c r="G13" s="19"/>
      <c r="H13" s="19"/>
      <c r="I13" s="19"/>
      <c r="J13" s="19"/>
      <c r="K13" s="19"/>
      <c r="L13" s="19"/>
    </row>
    <row r="14" spans="1:14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>
      <c r="A15" s="242" t="s">
        <v>0</v>
      </c>
      <c r="B15" s="242" t="s">
        <v>3</v>
      </c>
      <c r="C15" s="243" t="s">
        <v>4</v>
      </c>
      <c r="D15" s="243"/>
      <c r="E15" s="243"/>
      <c r="F15" s="243"/>
      <c r="H15" s="243" t="s">
        <v>5</v>
      </c>
      <c r="I15" s="243"/>
      <c r="J15" s="243"/>
      <c r="K15" s="243"/>
      <c r="L15" s="243"/>
    </row>
    <row r="16" spans="1:14" ht="22.5">
      <c r="A16" s="242"/>
      <c r="B16" s="242"/>
      <c r="C16" s="244" t="s">
        <v>6</v>
      </c>
      <c r="D16" s="244" t="s">
        <v>7</v>
      </c>
      <c r="E16" s="244" t="s">
        <v>8</v>
      </c>
      <c r="F16" s="244" t="s">
        <v>9</v>
      </c>
      <c r="H16" s="35" t="s">
        <v>10</v>
      </c>
      <c r="I16" s="35" t="s">
        <v>11</v>
      </c>
      <c r="J16" s="244" t="s">
        <v>12</v>
      </c>
      <c r="K16" s="35" t="s">
        <v>20</v>
      </c>
      <c r="L16" s="244" t="s">
        <v>9</v>
      </c>
    </row>
    <row r="17" spans="1:12" s="33" customFormat="1">
      <c r="A17" s="174" t="s">
        <v>3832</v>
      </c>
      <c r="B17" s="13" t="s">
        <v>30</v>
      </c>
      <c r="C17" s="327">
        <v>14939.25</v>
      </c>
      <c r="D17" s="327"/>
      <c r="E17" s="331">
        <v>945</v>
      </c>
      <c r="F17" s="327">
        <f>C17+D17</f>
        <v>14939.25</v>
      </c>
      <c r="G17" s="39"/>
      <c r="H17" s="327">
        <v>11951.28</v>
      </c>
      <c r="I17" s="327">
        <v>2489.8500000000004</v>
      </c>
      <c r="J17" s="327">
        <v>19918.800000000003</v>
      </c>
      <c r="K17" s="332"/>
      <c r="L17" s="327">
        <f>H17+I17+J17</f>
        <v>34359.930000000008</v>
      </c>
    </row>
    <row r="18" spans="1:12">
      <c r="A18" s="103" t="s">
        <v>3833</v>
      </c>
      <c r="B18" s="9" t="s">
        <v>364</v>
      </c>
      <c r="C18" s="328">
        <v>9340.2000000000007</v>
      </c>
      <c r="D18" s="328"/>
      <c r="E18" s="333">
        <v>945</v>
      </c>
      <c r="F18" s="328">
        <f t="shared" ref="F18:F26" si="0">C18+D18</f>
        <v>9340.2000000000007</v>
      </c>
      <c r="G18" s="53"/>
      <c r="H18" s="328">
        <v>7472.1600000000008</v>
      </c>
      <c r="I18" s="328">
        <v>1556.7000000000003</v>
      </c>
      <c r="J18" s="328">
        <v>12453.600000000002</v>
      </c>
      <c r="K18" s="329"/>
      <c r="L18" s="328">
        <f t="shared" ref="L18:L26" si="1">H18+I18+J18</f>
        <v>21482.460000000003</v>
      </c>
    </row>
    <row r="19" spans="1:12">
      <c r="A19" s="103" t="s">
        <v>3834</v>
      </c>
      <c r="B19" s="9" t="s">
        <v>3048</v>
      </c>
      <c r="C19" s="328">
        <v>11752.4</v>
      </c>
      <c r="D19" s="328"/>
      <c r="E19" s="333">
        <v>945</v>
      </c>
      <c r="F19" s="334">
        <f t="shared" si="0"/>
        <v>11752.4</v>
      </c>
      <c r="G19" s="53"/>
      <c r="H19" s="328">
        <v>9401.76</v>
      </c>
      <c r="I19" s="328">
        <v>1958.7</v>
      </c>
      <c r="J19" s="328">
        <v>15669.6</v>
      </c>
      <c r="K19" s="329"/>
      <c r="L19" s="328">
        <f t="shared" si="1"/>
        <v>27030.06</v>
      </c>
    </row>
    <row r="20" spans="1:12">
      <c r="A20" s="103" t="s">
        <v>3835</v>
      </c>
      <c r="B20" s="9" t="s">
        <v>35</v>
      </c>
      <c r="C20" s="328">
        <v>7229.4</v>
      </c>
      <c r="D20" s="328"/>
      <c r="E20" s="333">
        <v>945</v>
      </c>
      <c r="F20" s="334">
        <f t="shared" si="0"/>
        <v>7229.4</v>
      </c>
      <c r="G20" s="53"/>
      <c r="H20" s="328">
        <v>5783.5199999999995</v>
      </c>
      <c r="I20" s="328">
        <v>1204.8999999999999</v>
      </c>
      <c r="J20" s="328">
        <v>9639.1999999999989</v>
      </c>
      <c r="K20" s="329"/>
      <c r="L20" s="328">
        <f t="shared" si="1"/>
        <v>16627.62</v>
      </c>
    </row>
    <row r="21" spans="1:12">
      <c r="A21" s="103" t="s">
        <v>3836</v>
      </c>
      <c r="B21" s="9" t="s">
        <v>3837</v>
      </c>
      <c r="C21" s="328">
        <v>5551.2</v>
      </c>
      <c r="D21" s="328"/>
      <c r="E21" s="333">
        <v>945</v>
      </c>
      <c r="F21" s="334">
        <f t="shared" si="0"/>
        <v>5551.2</v>
      </c>
      <c r="G21" s="53"/>
      <c r="H21" s="328">
        <v>4440.96</v>
      </c>
      <c r="I21" s="328">
        <v>925.19999999999993</v>
      </c>
      <c r="J21" s="328">
        <v>7401.5999999999995</v>
      </c>
      <c r="K21" s="329"/>
      <c r="L21" s="328">
        <f t="shared" si="1"/>
        <v>12767.759999999998</v>
      </c>
    </row>
    <row r="22" spans="1:12">
      <c r="A22" s="103" t="s">
        <v>3838</v>
      </c>
      <c r="B22" s="9" t="s">
        <v>3839</v>
      </c>
      <c r="C22" s="328">
        <v>8037.75</v>
      </c>
      <c r="D22" s="328"/>
      <c r="E22" s="333">
        <v>945</v>
      </c>
      <c r="F22" s="334">
        <f t="shared" si="0"/>
        <v>8037.75</v>
      </c>
      <c r="G22" s="53"/>
      <c r="H22" s="328">
        <v>6430.08</v>
      </c>
      <c r="I22" s="328">
        <v>1339.6000000000001</v>
      </c>
      <c r="J22" s="328">
        <v>10716.800000000001</v>
      </c>
      <c r="K22" s="329"/>
      <c r="L22" s="328">
        <f t="shared" si="1"/>
        <v>18486.480000000003</v>
      </c>
    </row>
    <row r="23" spans="1:12">
      <c r="A23" s="103" t="s">
        <v>3840</v>
      </c>
      <c r="B23" s="9" t="s">
        <v>3520</v>
      </c>
      <c r="C23" s="328">
        <v>16766.849999999999</v>
      </c>
      <c r="D23" s="328">
        <v>613.79999999999995</v>
      </c>
      <c r="E23" s="333">
        <v>945</v>
      </c>
      <c r="F23" s="334">
        <f t="shared" si="0"/>
        <v>17380.649999999998</v>
      </c>
      <c r="G23" s="53"/>
      <c r="H23" s="328">
        <v>13413.36</v>
      </c>
      <c r="I23" s="328">
        <v>2794.45</v>
      </c>
      <c r="J23" s="328">
        <v>22355.599999999999</v>
      </c>
      <c r="K23" s="329"/>
      <c r="L23" s="328">
        <f t="shared" si="1"/>
        <v>38563.410000000003</v>
      </c>
    </row>
    <row r="24" spans="1:12">
      <c r="A24" s="103" t="s">
        <v>3841</v>
      </c>
      <c r="B24" s="9" t="s">
        <v>3522</v>
      </c>
      <c r="C24" s="328">
        <v>18803.349999999999</v>
      </c>
      <c r="D24" s="328">
        <v>697.72</v>
      </c>
      <c r="E24" s="333">
        <v>945</v>
      </c>
      <c r="F24" s="334">
        <f t="shared" si="0"/>
        <v>19501.07</v>
      </c>
      <c r="G24" s="53"/>
      <c r="H24" s="328">
        <v>15042.720000000001</v>
      </c>
      <c r="I24" s="328">
        <v>3133.9000000000005</v>
      </c>
      <c r="J24" s="328">
        <v>25071.200000000004</v>
      </c>
      <c r="K24" s="329"/>
      <c r="L24" s="328">
        <f t="shared" si="1"/>
        <v>43247.820000000007</v>
      </c>
    </row>
    <row r="25" spans="1:12">
      <c r="A25" s="103" t="s">
        <v>3842</v>
      </c>
      <c r="B25" s="9" t="s">
        <v>3843</v>
      </c>
      <c r="C25" s="328">
        <v>21072.35</v>
      </c>
      <c r="D25" s="335">
        <v>765.16</v>
      </c>
      <c r="E25" s="333">
        <v>945</v>
      </c>
      <c r="F25" s="334">
        <f t="shared" si="0"/>
        <v>21837.51</v>
      </c>
      <c r="G25" s="53"/>
      <c r="H25" s="328">
        <v>16857.84</v>
      </c>
      <c r="I25" s="328">
        <v>3512.0499999999997</v>
      </c>
      <c r="J25" s="328">
        <v>28096.399999999998</v>
      </c>
      <c r="K25" s="329"/>
      <c r="L25" s="328">
        <f t="shared" si="1"/>
        <v>48466.289999999994</v>
      </c>
    </row>
    <row r="26" spans="1:12">
      <c r="A26" s="103" t="s">
        <v>3844</v>
      </c>
      <c r="B26" s="9" t="s">
        <v>3845</v>
      </c>
      <c r="C26" s="328">
        <v>112</v>
      </c>
      <c r="D26" s="328">
        <v>3.99</v>
      </c>
      <c r="E26" s="333">
        <v>6.28</v>
      </c>
      <c r="F26" s="334">
        <f t="shared" si="0"/>
        <v>115.99</v>
      </c>
      <c r="G26" s="53"/>
      <c r="H26" s="328">
        <v>14228.400000000001</v>
      </c>
      <c r="I26" s="328">
        <v>0</v>
      </c>
      <c r="J26" s="328">
        <v>23714</v>
      </c>
      <c r="K26" s="329"/>
      <c r="L26" s="328">
        <f t="shared" si="1"/>
        <v>37942.400000000001</v>
      </c>
    </row>
  </sheetData>
  <mergeCells count="13">
    <mergeCell ref="A15:A16"/>
    <mergeCell ref="B15:B16"/>
    <mergeCell ref="C15:F15"/>
    <mergeCell ref="H15:L15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3"/>
  <sheetViews>
    <sheetView showGridLines="0" zoomScaleNormal="100" workbookViewId="0">
      <pane ySplit="5" topLeftCell="A6" activePane="bottomLeft" state="frozen"/>
      <selection pane="bottomLeft" activeCell="A21" sqref="A21:L22"/>
    </sheetView>
  </sheetViews>
  <sheetFormatPr baseColWidth="10" defaultRowHeight="15"/>
  <cols>
    <col min="1" max="1" width="16" customWidth="1"/>
    <col min="2" max="2" width="41" customWidth="1"/>
    <col min="3" max="3" width="14.140625" style="34" customWidth="1"/>
    <col min="4" max="4" width="12.85546875" style="34" customWidth="1"/>
    <col min="5" max="6" width="11.42578125" style="34"/>
    <col min="7" max="7" width="1.7109375" style="34" customWidth="1"/>
    <col min="8" max="12" width="11.42578125" style="34"/>
    <col min="13" max="13" width="11.42578125" style="23"/>
  </cols>
  <sheetData>
    <row r="1" spans="1:14" ht="25.5" customHeight="1">
      <c r="A1" s="222" t="s">
        <v>107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8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23.25" customHeight="1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59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ht="15" customHeight="1">
      <c r="A10" s="13" t="s">
        <v>108</v>
      </c>
      <c r="B10" s="13" t="s">
        <v>109</v>
      </c>
      <c r="C10" s="155">
        <v>49387</v>
      </c>
      <c r="D10" s="155"/>
      <c r="E10" s="155"/>
      <c r="F10" s="155">
        <f>SUM(C10:E10)</f>
        <v>49387</v>
      </c>
      <c r="G10" s="32"/>
      <c r="H10" s="155">
        <v>16462</v>
      </c>
      <c r="I10" s="155">
        <v>8231</v>
      </c>
      <c r="J10" s="155">
        <v>65849</v>
      </c>
      <c r="K10" s="156"/>
      <c r="L10" s="155">
        <f>SUM(H10:K10)</f>
        <v>90542</v>
      </c>
      <c r="N10" s="62"/>
    </row>
    <row r="11" spans="1:14" ht="15" customHeight="1">
      <c r="A11" s="9" t="s">
        <v>110</v>
      </c>
      <c r="B11" s="9" t="s">
        <v>109</v>
      </c>
      <c r="C11" s="60">
        <v>100713</v>
      </c>
      <c r="D11" s="60"/>
      <c r="E11" s="60"/>
      <c r="F11" s="60">
        <f t="shared" ref="F11:F18" si="0">SUM(C11:E11)</f>
        <v>100713</v>
      </c>
      <c r="G11" s="32"/>
      <c r="H11" s="60">
        <v>33571</v>
      </c>
      <c r="I11" s="60">
        <v>16786</v>
      </c>
      <c r="J11" s="60">
        <v>134284</v>
      </c>
      <c r="K11" s="61"/>
      <c r="L11" s="60">
        <f t="shared" ref="L11:L18" si="1">SUM(H11:K11)</f>
        <v>184641</v>
      </c>
      <c r="N11" s="62"/>
    </row>
    <row r="12" spans="1:14" ht="15" customHeight="1">
      <c r="A12" s="9" t="s">
        <v>111</v>
      </c>
      <c r="B12" s="9" t="s">
        <v>112</v>
      </c>
      <c r="C12" s="60">
        <v>32871</v>
      </c>
      <c r="D12" s="60"/>
      <c r="E12" s="60"/>
      <c r="F12" s="60">
        <f t="shared" si="0"/>
        <v>32871</v>
      </c>
      <c r="G12" s="32"/>
      <c r="H12" s="60">
        <v>10957</v>
      </c>
      <c r="I12" s="60">
        <v>5479</v>
      </c>
      <c r="J12" s="60">
        <v>43828</v>
      </c>
      <c r="K12" s="61"/>
      <c r="L12" s="60">
        <f t="shared" si="1"/>
        <v>60264</v>
      </c>
      <c r="N12" s="62"/>
    </row>
    <row r="13" spans="1:14" ht="15" customHeight="1">
      <c r="A13" s="9" t="s">
        <v>113</v>
      </c>
      <c r="B13" s="9" t="s">
        <v>114</v>
      </c>
      <c r="C13" s="60">
        <v>17260</v>
      </c>
      <c r="D13" s="60"/>
      <c r="E13" s="60">
        <v>975</v>
      </c>
      <c r="F13" s="60">
        <f t="shared" si="0"/>
        <v>18235</v>
      </c>
      <c r="G13" s="32"/>
      <c r="H13" s="60">
        <v>5753</v>
      </c>
      <c r="I13" s="60">
        <v>2877</v>
      </c>
      <c r="J13" s="60">
        <f>+C13/30*50</f>
        <v>28766.666666666668</v>
      </c>
      <c r="K13" s="61"/>
      <c r="L13" s="60">
        <f t="shared" si="1"/>
        <v>37396.666666666672</v>
      </c>
      <c r="N13" s="62"/>
    </row>
    <row r="14" spans="1:14" ht="15" customHeight="1">
      <c r="A14" s="9" t="s">
        <v>115</v>
      </c>
      <c r="B14" s="9" t="s">
        <v>114</v>
      </c>
      <c r="C14" s="60">
        <v>19369</v>
      </c>
      <c r="D14" s="60"/>
      <c r="E14" s="60">
        <v>975</v>
      </c>
      <c r="F14" s="60">
        <f t="shared" si="0"/>
        <v>20344</v>
      </c>
      <c r="G14" s="32"/>
      <c r="H14" s="60">
        <v>6456</v>
      </c>
      <c r="I14" s="60">
        <v>3228</v>
      </c>
      <c r="J14" s="60">
        <f>+C14/30*50</f>
        <v>32281.666666666668</v>
      </c>
      <c r="K14" s="61"/>
      <c r="L14" s="60">
        <f t="shared" si="1"/>
        <v>41965.666666666672</v>
      </c>
      <c r="N14" s="62"/>
    </row>
    <row r="15" spans="1:14" ht="15" customHeight="1">
      <c r="A15" s="9" t="s">
        <v>116</v>
      </c>
      <c r="B15" s="9" t="s">
        <v>114</v>
      </c>
      <c r="C15" s="60">
        <v>24327</v>
      </c>
      <c r="D15" s="60"/>
      <c r="E15" s="60"/>
      <c r="F15" s="60">
        <f t="shared" si="0"/>
        <v>24327</v>
      </c>
      <c r="G15" s="32"/>
      <c r="H15" s="60">
        <v>8109</v>
      </c>
      <c r="I15" s="60">
        <v>4055</v>
      </c>
      <c r="J15" s="60">
        <v>32436</v>
      </c>
      <c r="K15" s="61"/>
      <c r="L15" s="60">
        <f t="shared" si="1"/>
        <v>44600</v>
      </c>
      <c r="N15" s="62"/>
    </row>
    <row r="16" spans="1:14" ht="15" customHeight="1">
      <c r="A16" s="9" t="s">
        <v>117</v>
      </c>
      <c r="B16" s="9" t="s">
        <v>114</v>
      </c>
      <c r="C16" s="60">
        <v>26764</v>
      </c>
      <c r="D16" s="60"/>
      <c r="E16" s="60"/>
      <c r="F16" s="60">
        <f t="shared" si="0"/>
        <v>26764</v>
      </c>
      <c r="G16" s="32"/>
      <c r="H16" s="60">
        <v>8921</v>
      </c>
      <c r="I16" s="60">
        <v>4461</v>
      </c>
      <c r="J16" s="60">
        <v>35685</v>
      </c>
      <c r="K16" s="61"/>
      <c r="L16" s="60">
        <f t="shared" si="1"/>
        <v>49067</v>
      </c>
      <c r="N16" s="62"/>
    </row>
    <row r="17" spans="1:14" ht="14.25" customHeight="1">
      <c r="A17" s="9" t="s">
        <v>118</v>
      </c>
      <c r="B17" s="9" t="s">
        <v>114</v>
      </c>
      <c r="C17" s="60">
        <v>32871</v>
      </c>
      <c r="D17" s="60"/>
      <c r="E17" s="60"/>
      <c r="F17" s="60">
        <f t="shared" si="0"/>
        <v>32871</v>
      </c>
      <c r="G17" s="32"/>
      <c r="H17" s="60">
        <v>10957</v>
      </c>
      <c r="I17" s="60">
        <v>5479</v>
      </c>
      <c r="J17" s="60">
        <v>43828</v>
      </c>
      <c r="K17" s="61"/>
      <c r="L17" s="60">
        <f t="shared" si="1"/>
        <v>60264</v>
      </c>
      <c r="N17" s="62"/>
    </row>
    <row r="18" spans="1:14" ht="15" customHeight="1">
      <c r="A18" s="9" t="s">
        <v>119</v>
      </c>
      <c r="B18" s="9" t="s">
        <v>114</v>
      </c>
      <c r="C18" s="60">
        <v>40971</v>
      </c>
      <c r="D18" s="60"/>
      <c r="E18" s="60"/>
      <c r="F18" s="60">
        <f t="shared" si="0"/>
        <v>40971</v>
      </c>
      <c r="G18" s="32"/>
      <c r="H18" s="60">
        <v>13657</v>
      </c>
      <c r="I18" s="60">
        <v>6829</v>
      </c>
      <c r="J18" s="60">
        <v>54628</v>
      </c>
      <c r="K18" s="61"/>
      <c r="L18" s="60">
        <f t="shared" si="1"/>
        <v>75114</v>
      </c>
      <c r="N18" s="62"/>
    </row>
    <row r="19" spans="1:14" ht="15.75">
      <c r="A19" s="2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4" ht="15.75">
      <c r="A20" s="30" t="s">
        <v>43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4">
      <c r="A21" s="217" t="s">
        <v>0</v>
      </c>
      <c r="B21" s="217" t="s">
        <v>3</v>
      </c>
      <c r="C21" s="218" t="s">
        <v>4</v>
      </c>
      <c r="D21" s="218"/>
      <c r="E21" s="218"/>
      <c r="F21" s="218"/>
      <c r="H21" s="218" t="s">
        <v>5</v>
      </c>
      <c r="I21" s="218"/>
      <c r="J21" s="218"/>
      <c r="K21" s="218"/>
      <c r="L21" s="218"/>
    </row>
    <row r="22" spans="1:14" ht="33.75">
      <c r="A22" s="217"/>
      <c r="B22" s="217"/>
      <c r="C22" s="152" t="s">
        <v>6</v>
      </c>
      <c r="D22" s="152" t="s">
        <v>7</v>
      </c>
      <c r="E22" s="152" t="s">
        <v>8</v>
      </c>
      <c r="F22" s="152" t="s">
        <v>9</v>
      </c>
      <c r="H22" s="151" t="s">
        <v>10</v>
      </c>
      <c r="I22" s="151" t="s">
        <v>11</v>
      </c>
      <c r="J22" s="152" t="s">
        <v>12</v>
      </c>
      <c r="K22" s="151" t="s">
        <v>120</v>
      </c>
      <c r="L22" s="152" t="s">
        <v>9</v>
      </c>
    </row>
    <row r="23" spans="1:14">
      <c r="A23" s="13" t="s">
        <v>121</v>
      </c>
      <c r="B23" s="13" t="s">
        <v>122</v>
      </c>
      <c r="C23" s="157">
        <v>13798</v>
      </c>
      <c r="D23" s="157"/>
      <c r="E23" s="155">
        <v>975</v>
      </c>
      <c r="F23" s="157">
        <f>SUM(C23:E23)</f>
        <v>14773</v>
      </c>
      <c r="G23" s="32"/>
      <c r="H23" s="157">
        <v>4599</v>
      </c>
      <c r="I23" s="157">
        <v>2300</v>
      </c>
      <c r="J23" s="157">
        <f t="shared" ref="J23:J71" si="2">+C23/30*50</f>
        <v>22996.666666666668</v>
      </c>
      <c r="K23" s="158"/>
      <c r="L23" s="155">
        <f t="shared" ref="L23:L86" si="3">SUM(H23:K23)</f>
        <v>29895.666666666668</v>
      </c>
      <c r="N23" s="62"/>
    </row>
    <row r="24" spans="1:14">
      <c r="A24" s="9" t="s">
        <v>123</v>
      </c>
      <c r="B24" s="9" t="s">
        <v>122</v>
      </c>
      <c r="C24" s="63">
        <v>14313</v>
      </c>
      <c r="D24" s="63"/>
      <c r="E24" s="60">
        <v>975</v>
      </c>
      <c r="F24" s="63">
        <f t="shared" ref="F24:F87" si="4">SUM(C24:E24)</f>
        <v>15288</v>
      </c>
      <c r="G24" s="32"/>
      <c r="H24" s="63">
        <v>4771</v>
      </c>
      <c r="I24" s="63">
        <v>2386</v>
      </c>
      <c r="J24" s="63">
        <f t="shared" si="2"/>
        <v>23855</v>
      </c>
      <c r="K24" s="64"/>
      <c r="L24" s="60">
        <f t="shared" si="3"/>
        <v>31012</v>
      </c>
      <c r="N24" s="62"/>
    </row>
    <row r="25" spans="1:14">
      <c r="A25" s="9" t="s">
        <v>124</v>
      </c>
      <c r="B25" s="9" t="s">
        <v>125</v>
      </c>
      <c r="C25" s="63">
        <v>6521</v>
      </c>
      <c r="D25" s="63"/>
      <c r="E25" s="60">
        <v>975</v>
      </c>
      <c r="F25" s="63">
        <f t="shared" si="4"/>
        <v>7496</v>
      </c>
      <c r="G25" s="32"/>
      <c r="H25" s="63">
        <v>2174</v>
      </c>
      <c r="I25" s="63">
        <v>1087</v>
      </c>
      <c r="J25" s="63">
        <f t="shared" si="2"/>
        <v>10868.333333333334</v>
      </c>
      <c r="K25" s="64"/>
      <c r="L25" s="60">
        <f t="shared" si="3"/>
        <v>14129.333333333334</v>
      </c>
      <c r="N25" s="62"/>
    </row>
    <row r="26" spans="1:14">
      <c r="A26" s="9" t="s">
        <v>126</v>
      </c>
      <c r="B26" s="9" t="s">
        <v>127</v>
      </c>
      <c r="C26" s="63">
        <v>6687</v>
      </c>
      <c r="D26" s="63"/>
      <c r="E26" s="60">
        <v>975</v>
      </c>
      <c r="F26" s="63">
        <f t="shared" si="4"/>
        <v>7662</v>
      </c>
      <c r="G26" s="32"/>
      <c r="H26" s="63">
        <v>2229</v>
      </c>
      <c r="I26" s="63">
        <v>1115</v>
      </c>
      <c r="J26" s="63">
        <f t="shared" si="2"/>
        <v>11145</v>
      </c>
      <c r="K26" s="64"/>
      <c r="L26" s="60">
        <f t="shared" si="3"/>
        <v>14489</v>
      </c>
      <c r="N26" s="62"/>
    </row>
    <row r="27" spans="1:14">
      <c r="A27" s="9" t="s">
        <v>128</v>
      </c>
      <c r="B27" s="9" t="s">
        <v>125</v>
      </c>
      <c r="C27" s="63">
        <v>11149</v>
      </c>
      <c r="D27" s="63"/>
      <c r="E27" s="60">
        <v>975</v>
      </c>
      <c r="F27" s="63">
        <f t="shared" si="4"/>
        <v>12124</v>
      </c>
      <c r="G27" s="32"/>
      <c r="H27" s="63">
        <v>3716</v>
      </c>
      <c r="I27" s="63">
        <v>1858</v>
      </c>
      <c r="J27" s="63">
        <f t="shared" si="2"/>
        <v>18581.666666666668</v>
      </c>
      <c r="K27" s="64"/>
      <c r="L27" s="60">
        <f t="shared" si="3"/>
        <v>24155.666666666668</v>
      </c>
      <c r="N27" s="62"/>
    </row>
    <row r="28" spans="1:14">
      <c r="A28" s="9" t="s">
        <v>129</v>
      </c>
      <c r="B28" s="9" t="s">
        <v>130</v>
      </c>
      <c r="C28" s="63">
        <v>6687</v>
      </c>
      <c r="D28" s="63"/>
      <c r="E28" s="60">
        <v>975</v>
      </c>
      <c r="F28" s="63">
        <f t="shared" si="4"/>
        <v>7662</v>
      </c>
      <c r="G28" s="32"/>
      <c r="H28" s="63">
        <v>2229</v>
      </c>
      <c r="I28" s="63">
        <v>1115</v>
      </c>
      <c r="J28" s="63">
        <f t="shared" si="2"/>
        <v>11145</v>
      </c>
      <c r="K28" s="64"/>
      <c r="L28" s="60">
        <f t="shared" si="3"/>
        <v>14489</v>
      </c>
      <c r="N28" s="62"/>
    </row>
    <row r="29" spans="1:14">
      <c r="A29" s="9" t="s">
        <v>131</v>
      </c>
      <c r="B29" s="9" t="s">
        <v>130</v>
      </c>
      <c r="C29" s="63">
        <v>7668</v>
      </c>
      <c r="D29" s="63"/>
      <c r="E29" s="60">
        <v>975</v>
      </c>
      <c r="F29" s="63">
        <f t="shared" si="4"/>
        <v>8643</v>
      </c>
      <c r="G29" s="32"/>
      <c r="H29" s="63">
        <v>2556</v>
      </c>
      <c r="I29" s="63">
        <v>1278</v>
      </c>
      <c r="J29" s="63">
        <f t="shared" si="2"/>
        <v>12780</v>
      </c>
      <c r="K29" s="64"/>
      <c r="L29" s="60">
        <f t="shared" si="3"/>
        <v>16614</v>
      </c>
      <c r="N29" s="62"/>
    </row>
    <row r="30" spans="1:14">
      <c r="A30" s="9" t="s">
        <v>132</v>
      </c>
      <c r="B30" s="9" t="s">
        <v>133</v>
      </c>
      <c r="C30" s="63">
        <v>7569</v>
      </c>
      <c r="D30" s="63"/>
      <c r="E30" s="60">
        <v>975</v>
      </c>
      <c r="F30" s="63">
        <f t="shared" si="4"/>
        <v>8544</v>
      </c>
      <c r="G30" s="32"/>
      <c r="H30" s="63">
        <v>2523</v>
      </c>
      <c r="I30" s="63">
        <v>1262</v>
      </c>
      <c r="J30" s="63">
        <f t="shared" si="2"/>
        <v>12615</v>
      </c>
      <c r="K30" s="64"/>
      <c r="L30" s="60">
        <f t="shared" si="3"/>
        <v>16400</v>
      </c>
      <c r="N30" s="62"/>
    </row>
    <row r="31" spans="1:14">
      <c r="A31" s="9" t="s">
        <v>134</v>
      </c>
      <c r="B31" s="9" t="s">
        <v>135</v>
      </c>
      <c r="C31" s="63">
        <v>11615</v>
      </c>
      <c r="D31" s="63"/>
      <c r="E31" s="60">
        <v>975</v>
      </c>
      <c r="F31" s="63">
        <f t="shared" si="4"/>
        <v>12590</v>
      </c>
      <c r="G31" s="32"/>
      <c r="H31" s="63">
        <v>3872</v>
      </c>
      <c r="I31" s="63">
        <v>1936</v>
      </c>
      <c r="J31" s="63">
        <f t="shared" si="2"/>
        <v>19358.333333333336</v>
      </c>
      <c r="K31" s="64"/>
      <c r="L31" s="60">
        <f t="shared" si="3"/>
        <v>25166.333333333336</v>
      </c>
      <c r="N31" s="62"/>
    </row>
    <row r="32" spans="1:14">
      <c r="A32" s="9" t="s">
        <v>136</v>
      </c>
      <c r="B32" s="9" t="s">
        <v>135</v>
      </c>
      <c r="C32" s="63">
        <v>13533</v>
      </c>
      <c r="D32" s="63"/>
      <c r="E32" s="60">
        <v>975</v>
      </c>
      <c r="F32" s="63">
        <f t="shared" si="4"/>
        <v>14508</v>
      </c>
      <c r="G32" s="32"/>
      <c r="H32" s="63">
        <v>4511</v>
      </c>
      <c r="I32" s="63">
        <v>2256</v>
      </c>
      <c r="J32" s="63">
        <f t="shared" si="2"/>
        <v>22555</v>
      </c>
      <c r="K32" s="64"/>
      <c r="L32" s="60">
        <f t="shared" si="3"/>
        <v>29322</v>
      </c>
      <c r="N32" s="62"/>
    </row>
    <row r="33" spans="1:14">
      <c r="A33" s="9" t="s">
        <v>137</v>
      </c>
      <c r="B33" s="9" t="s">
        <v>138</v>
      </c>
      <c r="C33" s="63">
        <v>14313</v>
      </c>
      <c r="D33" s="63"/>
      <c r="E33" s="60">
        <v>975</v>
      </c>
      <c r="F33" s="63">
        <f t="shared" si="4"/>
        <v>15288</v>
      </c>
      <c r="G33" s="32"/>
      <c r="H33" s="63">
        <v>4771</v>
      </c>
      <c r="I33" s="63">
        <v>2386</v>
      </c>
      <c r="J33" s="63">
        <f t="shared" si="2"/>
        <v>23855</v>
      </c>
      <c r="K33" s="64"/>
      <c r="L33" s="60">
        <f t="shared" si="3"/>
        <v>31012</v>
      </c>
      <c r="N33" s="62"/>
    </row>
    <row r="34" spans="1:14">
      <c r="A34" s="9" t="s">
        <v>139</v>
      </c>
      <c r="B34" s="9" t="s">
        <v>135</v>
      </c>
      <c r="C34" s="63">
        <v>14822</v>
      </c>
      <c r="D34" s="63"/>
      <c r="E34" s="60">
        <v>975</v>
      </c>
      <c r="F34" s="63">
        <f t="shared" si="4"/>
        <v>15797</v>
      </c>
      <c r="G34" s="32"/>
      <c r="H34" s="63">
        <v>4941</v>
      </c>
      <c r="I34" s="63">
        <v>2470</v>
      </c>
      <c r="J34" s="63">
        <f t="shared" si="2"/>
        <v>24703.333333333332</v>
      </c>
      <c r="K34" s="64"/>
      <c r="L34" s="60">
        <f t="shared" si="3"/>
        <v>32114.333333333332</v>
      </c>
      <c r="N34" s="62"/>
    </row>
    <row r="35" spans="1:14">
      <c r="A35" s="9" t="s">
        <v>140</v>
      </c>
      <c r="B35" s="9" t="s">
        <v>135</v>
      </c>
      <c r="C35" s="63">
        <v>17363</v>
      </c>
      <c r="D35" s="63"/>
      <c r="E35" s="60">
        <v>975</v>
      </c>
      <c r="F35" s="63">
        <f t="shared" si="4"/>
        <v>18338</v>
      </c>
      <c r="G35" s="32"/>
      <c r="H35" s="63">
        <v>5788</v>
      </c>
      <c r="I35" s="63">
        <v>2894</v>
      </c>
      <c r="J35" s="63">
        <f t="shared" si="2"/>
        <v>28938.333333333332</v>
      </c>
      <c r="K35" s="64"/>
      <c r="L35" s="60">
        <f t="shared" si="3"/>
        <v>37620.333333333328</v>
      </c>
      <c r="N35" s="62"/>
    </row>
    <row r="36" spans="1:14">
      <c r="A36" s="9" t="s">
        <v>141</v>
      </c>
      <c r="B36" s="9" t="s">
        <v>135</v>
      </c>
      <c r="C36" s="63">
        <v>17558</v>
      </c>
      <c r="D36" s="63"/>
      <c r="E36" s="60">
        <v>975</v>
      </c>
      <c r="F36" s="63">
        <f t="shared" si="4"/>
        <v>18533</v>
      </c>
      <c r="G36" s="32"/>
      <c r="H36" s="63">
        <v>5853</v>
      </c>
      <c r="I36" s="63">
        <v>2926</v>
      </c>
      <c r="J36" s="63">
        <f t="shared" si="2"/>
        <v>29263.333333333332</v>
      </c>
      <c r="K36" s="64"/>
      <c r="L36" s="60">
        <f t="shared" si="3"/>
        <v>38042.333333333328</v>
      </c>
      <c r="N36" s="62"/>
    </row>
    <row r="37" spans="1:14">
      <c r="A37" s="9" t="s">
        <v>142</v>
      </c>
      <c r="B37" s="9" t="s">
        <v>143</v>
      </c>
      <c r="C37" s="63">
        <v>7991</v>
      </c>
      <c r="D37" s="63"/>
      <c r="E37" s="60">
        <v>975</v>
      </c>
      <c r="F37" s="63">
        <f t="shared" si="4"/>
        <v>8966</v>
      </c>
      <c r="G37" s="32"/>
      <c r="H37" s="63">
        <v>2664</v>
      </c>
      <c r="I37" s="63">
        <v>1332</v>
      </c>
      <c r="J37" s="63">
        <f t="shared" si="2"/>
        <v>13318.333333333334</v>
      </c>
      <c r="K37" s="64"/>
      <c r="L37" s="60">
        <f t="shared" si="3"/>
        <v>17314.333333333336</v>
      </c>
      <c r="N37" s="62"/>
    </row>
    <row r="38" spans="1:14">
      <c r="A38" s="9" t="s">
        <v>144</v>
      </c>
      <c r="B38" s="9" t="s">
        <v>143</v>
      </c>
      <c r="C38" s="63">
        <v>8599</v>
      </c>
      <c r="D38" s="63"/>
      <c r="E38" s="60">
        <v>975</v>
      </c>
      <c r="F38" s="63">
        <f t="shared" si="4"/>
        <v>9574</v>
      </c>
      <c r="G38" s="32"/>
      <c r="H38" s="63">
        <v>2866</v>
      </c>
      <c r="I38" s="63">
        <v>1433</v>
      </c>
      <c r="J38" s="63">
        <f t="shared" si="2"/>
        <v>14331.666666666666</v>
      </c>
      <c r="K38" s="64"/>
      <c r="L38" s="60">
        <f t="shared" si="3"/>
        <v>18630.666666666664</v>
      </c>
      <c r="N38" s="62"/>
    </row>
    <row r="39" spans="1:14">
      <c r="A39" s="9" t="s">
        <v>145</v>
      </c>
      <c r="B39" s="9" t="s">
        <v>143</v>
      </c>
      <c r="C39" s="63">
        <v>9308</v>
      </c>
      <c r="D39" s="63"/>
      <c r="E39" s="60">
        <v>975</v>
      </c>
      <c r="F39" s="63">
        <f t="shared" si="4"/>
        <v>10283</v>
      </c>
      <c r="G39" s="32"/>
      <c r="H39" s="63">
        <v>3103</v>
      </c>
      <c r="I39" s="63">
        <v>1551</v>
      </c>
      <c r="J39" s="63">
        <f t="shared" si="2"/>
        <v>15513.333333333332</v>
      </c>
      <c r="K39" s="64"/>
      <c r="L39" s="60">
        <f t="shared" si="3"/>
        <v>20167.333333333332</v>
      </c>
      <c r="N39" s="62"/>
    </row>
    <row r="40" spans="1:14">
      <c r="A40" s="9" t="s">
        <v>146</v>
      </c>
      <c r="B40" s="9" t="s">
        <v>143</v>
      </c>
      <c r="C40" s="63">
        <v>9922</v>
      </c>
      <c r="D40" s="63"/>
      <c r="E40" s="60">
        <v>975</v>
      </c>
      <c r="F40" s="63">
        <f t="shared" si="4"/>
        <v>10897</v>
      </c>
      <c r="G40" s="32"/>
      <c r="H40" s="63">
        <v>3307</v>
      </c>
      <c r="I40" s="63">
        <v>1654</v>
      </c>
      <c r="J40" s="63">
        <f t="shared" si="2"/>
        <v>16536.666666666668</v>
      </c>
      <c r="K40" s="64"/>
      <c r="L40" s="60">
        <f t="shared" si="3"/>
        <v>21497.666666666668</v>
      </c>
      <c r="N40" s="62"/>
    </row>
    <row r="41" spans="1:14">
      <c r="A41" s="9" t="s">
        <v>147</v>
      </c>
      <c r="B41" s="9" t="s">
        <v>143</v>
      </c>
      <c r="C41" s="63">
        <v>10222</v>
      </c>
      <c r="D41" s="63"/>
      <c r="E41" s="60">
        <v>975</v>
      </c>
      <c r="F41" s="63">
        <f t="shared" si="4"/>
        <v>11197</v>
      </c>
      <c r="G41" s="32"/>
      <c r="H41" s="63">
        <v>3407</v>
      </c>
      <c r="I41" s="63">
        <v>1704</v>
      </c>
      <c r="J41" s="63">
        <f t="shared" si="2"/>
        <v>17036.666666666668</v>
      </c>
      <c r="K41" s="64"/>
      <c r="L41" s="60">
        <f t="shared" si="3"/>
        <v>22147.666666666668</v>
      </c>
      <c r="N41" s="62"/>
    </row>
    <row r="42" spans="1:14">
      <c r="A42" s="9" t="s">
        <v>148</v>
      </c>
      <c r="B42" s="9" t="s">
        <v>143</v>
      </c>
      <c r="C42" s="63">
        <v>11233</v>
      </c>
      <c r="D42" s="63"/>
      <c r="E42" s="60">
        <v>975</v>
      </c>
      <c r="F42" s="63">
        <f t="shared" si="4"/>
        <v>12208</v>
      </c>
      <c r="G42" s="32"/>
      <c r="H42" s="63">
        <v>3744</v>
      </c>
      <c r="I42" s="63">
        <v>1872</v>
      </c>
      <c r="J42" s="63">
        <f t="shared" si="2"/>
        <v>18721.666666666668</v>
      </c>
      <c r="K42" s="64"/>
      <c r="L42" s="60">
        <f t="shared" si="3"/>
        <v>24337.666666666668</v>
      </c>
      <c r="N42" s="62"/>
    </row>
    <row r="43" spans="1:14">
      <c r="A43" s="9" t="s">
        <v>149</v>
      </c>
      <c r="B43" s="9" t="s">
        <v>143</v>
      </c>
      <c r="C43" s="63">
        <v>11601</v>
      </c>
      <c r="D43" s="63"/>
      <c r="E43" s="60">
        <v>975</v>
      </c>
      <c r="F43" s="63">
        <f t="shared" si="4"/>
        <v>12576</v>
      </c>
      <c r="G43" s="32"/>
      <c r="H43" s="63">
        <v>3867</v>
      </c>
      <c r="I43" s="63">
        <v>1934</v>
      </c>
      <c r="J43" s="63">
        <f t="shared" si="2"/>
        <v>19335</v>
      </c>
      <c r="K43" s="64"/>
      <c r="L43" s="60">
        <f t="shared" si="3"/>
        <v>25136</v>
      </c>
      <c r="N43" s="62"/>
    </row>
    <row r="44" spans="1:14">
      <c r="A44" s="9" t="s">
        <v>150</v>
      </c>
      <c r="B44" s="9" t="s">
        <v>143</v>
      </c>
      <c r="C44" s="63">
        <v>17114</v>
      </c>
      <c r="D44" s="63"/>
      <c r="E44" s="60">
        <v>975</v>
      </c>
      <c r="F44" s="63">
        <f t="shared" si="4"/>
        <v>18089</v>
      </c>
      <c r="G44" s="32"/>
      <c r="H44" s="63">
        <v>5705</v>
      </c>
      <c r="I44" s="63">
        <v>2852</v>
      </c>
      <c r="J44" s="63">
        <f t="shared" si="2"/>
        <v>28523.333333333336</v>
      </c>
      <c r="K44" s="64"/>
      <c r="L44" s="60">
        <f t="shared" si="3"/>
        <v>37080.333333333336</v>
      </c>
      <c r="N44" s="62"/>
    </row>
    <row r="45" spans="1:14">
      <c r="A45" s="9" t="s">
        <v>151</v>
      </c>
      <c r="B45" s="9" t="s">
        <v>152</v>
      </c>
      <c r="C45" s="63">
        <v>17260</v>
      </c>
      <c r="D45" s="63"/>
      <c r="E45" s="60">
        <v>975</v>
      </c>
      <c r="F45" s="63">
        <f t="shared" si="4"/>
        <v>18235</v>
      </c>
      <c r="G45" s="32"/>
      <c r="H45" s="63">
        <v>5753</v>
      </c>
      <c r="I45" s="63">
        <v>2877</v>
      </c>
      <c r="J45" s="63">
        <f t="shared" si="2"/>
        <v>28766.666666666668</v>
      </c>
      <c r="K45" s="64"/>
      <c r="L45" s="60">
        <f t="shared" si="3"/>
        <v>37396.666666666672</v>
      </c>
      <c r="N45" s="62"/>
    </row>
    <row r="46" spans="1:14">
      <c r="A46" s="9" t="s">
        <v>153</v>
      </c>
      <c r="B46" s="9" t="s">
        <v>154</v>
      </c>
      <c r="C46" s="63">
        <v>9727</v>
      </c>
      <c r="D46" s="63"/>
      <c r="E46" s="60">
        <v>975</v>
      </c>
      <c r="F46" s="63">
        <f t="shared" si="4"/>
        <v>10702</v>
      </c>
      <c r="G46" s="32"/>
      <c r="H46" s="63">
        <v>3242</v>
      </c>
      <c r="I46" s="63">
        <v>1621</v>
      </c>
      <c r="J46" s="63">
        <f t="shared" si="2"/>
        <v>16211.666666666668</v>
      </c>
      <c r="K46" s="64"/>
      <c r="L46" s="60">
        <f t="shared" si="3"/>
        <v>21074.666666666668</v>
      </c>
      <c r="N46" s="62"/>
    </row>
    <row r="47" spans="1:14">
      <c r="A47" s="9" t="s">
        <v>155</v>
      </c>
      <c r="B47" s="9" t="s">
        <v>54</v>
      </c>
      <c r="C47" s="63">
        <v>11425</v>
      </c>
      <c r="D47" s="63"/>
      <c r="E47" s="60">
        <v>975</v>
      </c>
      <c r="F47" s="63">
        <f t="shared" si="4"/>
        <v>12400</v>
      </c>
      <c r="G47" s="32"/>
      <c r="H47" s="63">
        <v>3808</v>
      </c>
      <c r="I47" s="63">
        <v>1904</v>
      </c>
      <c r="J47" s="63">
        <f t="shared" si="2"/>
        <v>19041.666666666664</v>
      </c>
      <c r="K47" s="64"/>
      <c r="L47" s="60">
        <f t="shared" si="3"/>
        <v>24753.666666666664</v>
      </c>
      <c r="N47" s="62"/>
    </row>
    <row r="48" spans="1:14">
      <c r="A48" s="9" t="s">
        <v>156</v>
      </c>
      <c r="B48" s="9" t="s">
        <v>154</v>
      </c>
      <c r="C48" s="63">
        <v>13798</v>
      </c>
      <c r="D48" s="63"/>
      <c r="E48" s="60">
        <v>975</v>
      </c>
      <c r="F48" s="63">
        <f t="shared" si="4"/>
        <v>14773</v>
      </c>
      <c r="G48" s="32"/>
      <c r="H48" s="63">
        <v>4599</v>
      </c>
      <c r="I48" s="63">
        <v>2300</v>
      </c>
      <c r="J48" s="63">
        <f t="shared" si="2"/>
        <v>22996.666666666668</v>
      </c>
      <c r="K48" s="64"/>
      <c r="L48" s="60">
        <f t="shared" si="3"/>
        <v>29895.666666666668</v>
      </c>
      <c r="N48" s="62"/>
    </row>
    <row r="49" spans="1:14">
      <c r="A49" s="9" t="s">
        <v>157</v>
      </c>
      <c r="B49" s="9" t="s">
        <v>154</v>
      </c>
      <c r="C49" s="63">
        <v>15878</v>
      </c>
      <c r="D49" s="63"/>
      <c r="E49" s="60">
        <v>975</v>
      </c>
      <c r="F49" s="63">
        <f t="shared" si="4"/>
        <v>16853</v>
      </c>
      <c r="G49" s="32"/>
      <c r="H49" s="63">
        <v>5293</v>
      </c>
      <c r="I49" s="63">
        <v>2646</v>
      </c>
      <c r="J49" s="63">
        <f t="shared" si="2"/>
        <v>26463.333333333332</v>
      </c>
      <c r="K49" s="64"/>
      <c r="L49" s="60">
        <f t="shared" si="3"/>
        <v>34402.333333333328</v>
      </c>
      <c r="N49" s="62"/>
    </row>
    <row r="50" spans="1:14">
      <c r="A50" s="9" t="s">
        <v>158</v>
      </c>
      <c r="B50" s="9" t="s">
        <v>154</v>
      </c>
      <c r="C50" s="63">
        <v>17260</v>
      </c>
      <c r="D50" s="63"/>
      <c r="E50" s="60">
        <v>975</v>
      </c>
      <c r="F50" s="63">
        <f t="shared" si="4"/>
        <v>18235</v>
      </c>
      <c r="G50" s="32"/>
      <c r="H50" s="63">
        <v>5753</v>
      </c>
      <c r="I50" s="63">
        <v>2877</v>
      </c>
      <c r="J50" s="63">
        <f t="shared" si="2"/>
        <v>28766.666666666668</v>
      </c>
      <c r="K50" s="64"/>
      <c r="L50" s="60">
        <f t="shared" si="3"/>
        <v>37396.666666666672</v>
      </c>
      <c r="N50" s="62"/>
    </row>
    <row r="51" spans="1:14">
      <c r="A51" s="9" t="s">
        <v>159</v>
      </c>
      <c r="B51" s="9" t="s">
        <v>160</v>
      </c>
      <c r="C51" s="63">
        <v>12416</v>
      </c>
      <c r="D51" s="63"/>
      <c r="E51" s="60">
        <v>975</v>
      </c>
      <c r="F51" s="63">
        <f t="shared" si="4"/>
        <v>13391</v>
      </c>
      <c r="G51" s="32"/>
      <c r="H51" s="63">
        <v>4139</v>
      </c>
      <c r="I51" s="63">
        <v>2069</v>
      </c>
      <c r="J51" s="63">
        <f t="shared" si="2"/>
        <v>20693.333333333332</v>
      </c>
      <c r="K51" s="64"/>
      <c r="L51" s="60">
        <f t="shared" si="3"/>
        <v>26901.333333333332</v>
      </c>
      <c r="N51" s="62"/>
    </row>
    <row r="52" spans="1:14">
      <c r="A52" s="9" t="s">
        <v>161</v>
      </c>
      <c r="B52" s="9" t="s">
        <v>162</v>
      </c>
      <c r="C52" s="63">
        <v>7956</v>
      </c>
      <c r="D52" s="63"/>
      <c r="E52" s="60">
        <v>975</v>
      </c>
      <c r="F52" s="63">
        <f t="shared" si="4"/>
        <v>8931</v>
      </c>
      <c r="G52" s="32"/>
      <c r="H52" s="63">
        <v>2652</v>
      </c>
      <c r="I52" s="63">
        <v>1326</v>
      </c>
      <c r="J52" s="63">
        <f t="shared" si="2"/>
        <v>13260</v>
      </c>
      <c r="K52" s="64"/>
      <c r="L52" s="60">
        <f t="shared" si="3"/>
        <v>17238</v>
      </c>
      <c r="N52" s="62"/>
    </row>
    <row r="53" spans="1:14">
      <c r="A53" s="9" t="s">
        <v>163</v>
      </c>
      <c r="B53" s="9" t="s">
        <v>162</v>
      </c>
      <c r="C53" s="63">
        <v>8599</v>
      </c>
      <c r="D53" s="63"/>
      <c r="E53" s="60">
        <v>975</v>
      </c>
      <c r="F53" s="63">
        <f t="shared" si="4"/>
        <v>9574</v>
      </c>
      <c r="G53" s="32"/>
      <c r="H53" s="63">
        <v>2866</v>
      </c>
      <c r="I53" s="63">
        <v>1433</v>
      </c>
      <c r="J53" s="63">
        <f t="shared" si="2"/>
        <v>14331.666666666666</v>
      </c>
      <c r="K53" s="64"/>
      <c r="L53" s="60">
        <f t="shared" si="3"/>
        <v>18630.666666666664</v>
      </c>
      <c r="N53" s="62"/>
    </row>
    <row r="54" spans="1:14">
      <c r="A54" s="9" t="s">
        <v>164</v>
      </c>
      <c r="B54" s="9" t="s">
        <v>165</v>
      </c>
      <c r="C54" s="63">
        <v>7956</v>
      </c>
      <c r="D54" s="63"/>
      <c r="E54" s="60">
        <v>975</v>
      </c>
      <c r="F54" s="63">
        <f t="shared" si="4"/>
        <v>8931</v>
      </c>
      <c r="G54" s="32"/>
      <c r="H54" s="63">
        <v>2652</v>
      </c>
      <c r="I54" s="63">
        <v>1326</v>
      </c>
      <c r="J54" s="63">
        <f t="shared" si="2"/>
        <v>13260</v>
      </c>
      <c r="K54" s="64"/>
      <c r="L54" s="60">
        <f t="shared" si="3"/>
        <v>17238</v>
      </c>
      <c r="N54" s="62"/>
    </row>
    <row r="55" spans="1:14">
      <c r="A55" s="9" t="s">
        <v>166</v>
      </c>
      <c r="B55" s="9" t="s">
        <v>167</v>
      </c>
      <c r="C55" s="63">
        <v>5902</v>
      </c>
      <c r="D55" s="63"/>
      <c r="E55" s="60">
        <v>975</v>
      </c>
      <c r="F55" s="63">
        <f t="shared" si="4"/>
        <v>6877</v>
      </c>
      <c r="G55" s="32"/>
      <c r="H55" s="63">
        <v>1967</v>
      </c>
      <c r="I55" s="63">
        <v>984</v>
      </c>
      <c r="J55" s="63">
        <f t="shared" si="2"/>
        <v>9836.6666666666661</v>
      </c>
      <c r="K55" s="64"/>
      <c r="L55" s="60">
        <f t="shared" si="3"/>
        <v>12787.666666666666</v>
      </c>
      <c r="N55" s="62"/>
    </row>
    <row r="56" spans="1:14">
      <c r="A56" s="9" t="s">
        <v>168</v>
      </c>
      <c r="B56" s="9" t="s">
        <v>169</v>
      </c>
      <c r="C56" s="63">
        <v>6525</v>
      </c>
      <c r="D56" s="63"/>
      <c r="E56" s="60">
        <v>975</v>
      </c>
      <c r="F56" s="63">
        <f t="shared" si="4"/>
        <v>7500</v>
      </c>
      <c r="G56" s="32"/>
      <c r="H56" s="63">
        <v>2175</v>
      </c>
      <c r="I56" s="63">
        <v>1088</v>
      </c>
      <c r="J56" s="63">
        <f t="shared" si="2"/>
        <v>10875</v>
      </c>
      <c r="K56" s="64"/>
      <c r="L56" s="60">
        <f t="shared" si="3"/>
        <v>14138</v>
      </c>
      <c r="N56" s="62"/>
    </row>
    <row r="57" spans="1:14">
      <c r="A57" s="9" t="s">
        <v>170</v>
      </c>
      <c r="B57" s="9" t="s">
        <v>167</v>
      </c>
      <c r="C57" s="63">
        <v>6687</v>
      </c>
      <c r="D57" s="63"/>
      <c r="E57" s="60">
        <v>975</v>
      </c>
      <c r="F57" s="63">
        <f t="shared" si="4"/>
        <v>7662</v>
      </c>
      <c r="G57" s="32"/>
      <c r="H57" s="63">
        <v>2229</v>
      </c>
      <c r="I57" s="63">
        <v>1115</v>
      </c>
      <c r="J57" s="63">
        <f t="shared" si="2"/>
        <v>11145</v>
      </c>
      <c r="K57" s="64"/>
      <c r="L57" s="60">
        <f t="shared" si="3"/>
        <v>14489</v>
      </c>
      <c r="N57" s="62"/>
    </row>
    <row r="58" spans="1:14">
      <c r="A58" s="9" t="s">
        <v>171</v>
      </c>
      <c r="B58" s="9" t="s">
        <v>167</v>
      </c>
      <c r="C58" s="63">
        <v>7244</v>
      </c>
      <c r="D58" s="63"/>
      <c r="E58" s="60">
        <v>975</v>
      </c>
      <c r="F58" s="63">
        <f t="shared" si="4"/>
        <v>8219</v>
      </c>
      <c r="G58" s="32"/>
      <c r="H58" s="63">
        <v>2415</v>
      </c>
      <c r="I58" s="63">
        <v>1207</v>
      </c>
      <c r="J58" s="63">
        <f t="shared" si="2"/>
        <v>12073.333333333334</v>
      </c>
      <c r="K58" s="64"/>
      <c r="L58" s="60">
        <f t="shared" si="3"/>
        <v>15695.333333333334</v>
      </c>
      <c r="N58" s="62"/>
    </row>
    <row r="59" spans="1:14">
      <c r="A59" s="9" t="s">
        <v>172</v>
      </c>
      <c r="B59" s="9" t="s">
        <v>167</v>
      </c>
      <c r="C59" s="63">
        <v>7134</v>
      </c>
      <c r="D59" s="63"/>
      <c r="E59" s="60">
        <v>975</v>
      </c>
      <c r="F59" s="63">
        <f t="shared" si="4"/>
        <v>8109</v>
      </c>
      <c r="G59" s="32"/>
      <c r="H59" s="63">
        <v>2378</v>
      </c>
      <c r="I59" s="63">
        <v>1189</v>
      </c>
      <c r="J59" s="63">
        <f t="shared" si="2"/>
        <v>11890</v>
      </c>
      <c r="K59" s="64"/>
      <c r="L59" s="60">
        <f t="shared" si="3"/>
        <v>15457</v>
      </c>
      <c r="N59" s="62"/>
    </row>
    <row r="60" spans="1:14">
      <c r="A60" s="9" t="s">
        <v>173</v>
      </c>
      <c r="B60" s="9" t="s">
        <v>167</v>
      </c>
      <c r="C60" s="63">
        <v>8211</v>
      </c>
      <c r="D60" s="63"/>
      <c r="E60" s="60">
        <v>975</v>
      </c>
      <c r="F60" s="63">
        <f t="shared" si="4"/>
        <v>9186</v>
      </c>
      <c r="G60" s="32"/>
      <c r="H60" s="63">
        <v>2737</v>
      </c>
      <c r="I60" s="63">
        <v>1369</v>
      </c>
      <c r="J60" s="63">
        <f t="shared" si="2"/>
        <v>13685</v>
      </c>
      <c r="K60" s="64"/>
      <c r="L60" s="60">
        <f t="shared" si="3"/>
        <v>17791</v>
      </c>
      <c r="N60" s="62"/>
    </row>
    <row r="61" spans="1:14">
      <c r="A61" s="9" t="s">
        <v>174</v>
      </c>
      <c r="B61" s="9" t="s">
        <v>167</v>
      </c>
      <c r="C61" s="63">
        <v>8895</v>
      </c>
      <c r="D61" s="63"/>
      <c r="E61" s="60">
        <v>975</v>
      </c>
      <c r="F61" s="63">
        <f t="shared" si="4"/>
        <v>9870</v>
      </c>
      <c r="G61" s="32"/>
      <c r="H61" s="63">
        <v>2965</v>
      </c>
      <c r="I61" s="63">
        <v>1483</v>
      </c>
      <c r="J61" s="63">
        <f t="shared" si="2"/>
        <v>14825</v>
      </c>
      <c r="K61" s="64"/>
      <c r="L61" s="60">
        <f t="shared" si="3"/>
        <v>19273</v>
      </c>
      <c r="N61" s="62"/>
    </row>
    <row r="62" spans="1:14">
      <c r="A62" s="9" t="s">
        <v>175</v>
      </c>
      <c r="B62" s="9" t="s">
        <v>176</v>
      </c>
      <c r="C62" s="63">
        <v>7668</v>
      </c>
      <c r="D62" s="63"/>
      <c r="E62" s="60">
        <v>975</v>
      </c>
      <c r="F62" s="63">
        <f t="shared" si="4"/>
        <v>8643</v>
      </c>
      <c r="G62" s="32"/>
      <c r="H62" s="63">
        <v>2556</v>
      </c>
      <c r="I62" s="63">
        <v>1278</v>
      </c>
      <c r="J62" s="63">
        <f t="shared" si="2"/>
        <v>12780</v>
      </c>
      <c r="K62" s="64"/>
      <c r="L62" s="60">
        <f t="shared" si="3"/>
        <v>16614</v>
      </c>
      <c r="N62" s="62"/>
    </row>
    <row r="63" spans="1:14">
      <c r="A63" s="9" t="s">
        <v>177</v>
      </c>
      <c r="B63" s="9" t="s">
        <v>176</v>
      </c>
      <c r="C63" s="63">
        <v>7956</v>
      </c>
      <c r="D63" s="63"/>
      <c r="E63" s="60">
        <v>975</v>
      </c>
      <c r="F63" s="63">
        <f t="shared" si="4"/>
        <v>8931</v>
      </c>
      <c r="G63" s="32"/>
      <c r="H63" s="63">
        <v>2652</v>
      </c>
      <c r="I63" s="63">
        <v>1326</v>
      </c>
      <c r="J63" s="63">
        <f t="shared" si="2"/>
        <v>13260</v>
      </c>
      <c r="K63" s="64"/>
      <c r="L63" s="60">
        <f t="shared" si="3"/>
        <v>17238</v>
      </c>
      <c r="N63" s="62"/>
    </row>
    <row r="64" spans="1:14">
      <c r="A64" s="9" t="s">
        <v>178</v>
      </c>
      <c r="B64" s="9" t="s">
        <v>176</v>
      </c>
      <c r="C64" s="63">
        <v>8960</v>
      </c>
      <c r="D64" s="63"/>
      <c r="E64" s="60">
        <v>975</v>
      </c>
      <c r="F64" s="63">
        <f t="shared" si="4"/>
        <v>9935</v>
      </c>
      <c r="G64" s="32"/>
      <c r="H64" s="63">
        <v>2987</v>
      </c>
      <c r="I64" s="63">
        <v>1493</v>
      </c>
      <c r="J64" s="63">
        <f t="shared" si="2"/>
        <v>14933.333333333334</v>
      </c>
      <c r="K64" s="64"/>
      <c r="L64" s="60">
        <f t="shared" si="3"/>
        <v>19413.333333333336</v>
      </c>
      <c r="N64" s="62"/>
    </row>
    <row r="65" spans="1:14">
      <c r="A65" s="9" t="s">
        <v>179</v>
      </c>
      <c r="B65" s="9" t="s">
        <v>176</v>
      </c>
      <c r="C65" s="63">
        <v>9727</v>
      </c>
      <c r="D65" s="63"/>
      <c r="E65" s="60">
        <v>975</v>
      </c>
      <c r="F65" s="63">
        <f t="shared" si="4"/>
        <v>10702</v>
      </c>
      <c r="G65" s="32"/>
      <c r="H65" s="63">
        <v>3242</v>
      </c>
      <c r="I65" s="63">
        <v>1621</v>
      </c>
      <c r="J65" s="63">
        <f t="shared" si="2"/>
        <v>16211.666666666668</v>
      </c>
      <c r="K65" s="64"/>
      <c r="L65" s="60">
        <f t="shared" si="3"/>
        <v>21074.666666666668</v>
      </c>
      <c r="N65" s="62"/>
    </row>
    <row r="66" spans="1:14">
      <c r="A66" s="9" t="s">
        <v>180</v>
      </c>
      <c r="B66" s="9" t="s">
        <v>176</v>
      </c>
      <c r="C66" s="63">
        <v>10815</v>
      </c>
      <c r="D66" s="63"/>
      <c r="E66" s="60">
        <v>975</v>
      </c>
      <c r="F66" s="63">
        <f t="shared" si="4"/>
        <v>11790</v>
      </c>
      <c r="G66" s="32"/>
      <c r="H66" s="63">
        <v>3605</v>
      </c>
      <c r="I66" s="63">
        <v>1803</v>
      </c>
      <c r="J66" s="63">
        <f t="shared" si="2"/>
        <v>18025</v>
      </c>
      <c r="K66" s="64"/>
      <c r="L66" s="60">
        <f t="shared" si="3"/>
        <v>23433</v>
      </c>
      <c r="N66" s="62"/>
    </row>
    <row r="67" spans="1:14">
      <c r="A67" s="9" t="s">
        <v>181</v>
      </c>
      <c r="B67" s="9" t="s">
        <v>176</v>
      </c>
      <c r="C67" s="63">
        <v>11601</v>
      </c>
      <c r="D67" s="63"/>
      <c r="E67" s="60">
        <v>975</v>
      </c>
      <c r="F67" s="63">
        <f t="shared" si="4"/>
        <v>12576</v>
      </c>
      <c r="G67" s="32"/>
      <c r="H67" s="63">
        <v>3867</v>
      </c>
      <c r="I67" s="63">
        <v>1934</v>
      </c>
      <c r="J67" s="63">
        <f t="shared" si="2"/>
        <v>19335</v>
      </c>
      <c r="K67" s="64"/>
      <c r="L67" s="60">
        <f t="shared" si="3"/>
        <v>25136</v>
      </c>
      <c r="N67" s="62"/>
    </row>
    <row r="68" spans="1:14">
      <c r="A68" s="9" t="s">
        <v>182</v>
      </c>
      <c r="B68" s="9" t="s">
        <v>183</v>
      </c>
      <c r="C68" s="63">
        <v>11233</v>
      </c>
      <c r="D68" s="63"/>
      <c r="E68" s="60">
        <v>975</v>
      </c>
      <c r="F68" s="63">
        <f t="shared" si="4"/>
        <v>12208</v>
      </c>
      <c r="G68" s="32"/>
      <c r="H68" s="63">
        <v>3744</v>
      </c>
      <c r="I68" s="63">
        <v>1872</v>
      </c>
      <c r="J68" s="63">
        <f t="shared" si="2"/>
        <v>18721.666666666668</v>
      </c>
      <c r="K68" s="64"/>
      <c r="L68" s="60">
        <f t="shared" si="3"/>
        <v>24337.666666666668</v>
      </c>
      <c r="N68" s="62"/>
    </row>
    <row r="69" spans="1:14">
      <c r="A69" s="9" t="s">
        <v>184</v>
      </c>
      <c r="B69" s="9" t="s">
        <v>185</v>
      </c>
      <c r="C69" s="63">
        <v>13182</v>
      </c>
      <c r="D69" s="63"/>
      <c r="E69" s="60">
        <v>975</v>
      </c>
      <c r="F69" s="63">
        <f t="shared" si="4"/>
        <v>14157</v>
      </c>
      <c r="G69" s="32"/>
      <c r="H69" s="63">
        <v>4394</v>
      </c>
      <c r="I69" s="63">
        <v>2197</v>
      </c>
      <c r="J69" s="63">
        <f t="shared" si="2"/>
        <v>21970</v>
      </c>
      <c r="K69" s="64"/>
      <c r="L69" s="60">
        <f t="shared" si="3"/>
        <v>28561</v>
      </c>
      <c r="N69" s="62"/>
    </row>
    <row r="70" spans="1:14" ht="15" customHeight="1">
      <c r="A70" s="9" t="s">
        <v>186</v>
      </c>
      <c r="B70" s="9" t="s">
        <v>187</v>
      </c>
      <c r="C70" s="60">
        <v>17260</v>
      </c>
      <c r="D70" s="63"/>
      <c r="E70" s="60">
        <v>975</v>
      </c>
      <c r="F70" s="63">
        <f t="shared" si="4"/>
        <v>18235</v>
      </c>
      <c r="G70" s="32"/>
      <c r="H70" s="63">
        <v>5753</v>
      </c>
      <c r="I70" s="63">
        <v>2877</v>
      </c>
      <c r="J70" s="63">
        <f t="shared" si="2"/>
        <v>28766.666666666668</v>
      </c>
      <c r="K70" s="61"/>
      <c r="L70" s="60">
        <f t="shared" si="3"/>
        <v>37396.666666666672</v>
      </c>
      <c r="N70" s="62"/>
    </row>
    <row r="71" spans="1:14" ht="15" customHeight="1">
      <c r="A71" s="9" t="s">
        <v>188</v>
      </c>
      <c r="B71" s="9" t="s">
        <v>187</v>
      </c>
      <c r="C71" s="60">
        <v>19369</v>
      </c>
      <c r="D71" s="63"/>
      <c r="E71" s="60">
        <v>975</v>
      </c>
      <c r="F71" s="63">
        <f t="shared" si="4"/>
        <v>20344</v>
      </c>
      <c r="G71" s="32"/>
      <c r="H71" s="63">
        <v>6456</v>
      </c>
      <c r="I71" s="63">
        <v>3228</v>
      </c>
      <c r="J71" s="63">
        <f t="shared" si="2"/>
        <v>32281.666666666668</v>
      </c>
      <c r="K71" s="61"/>
      <c r="L71" s="60">
        <f t="shared" si="3"/>
        <v>41965.666666666672</v>
      </c>
      <c r="N71" s="62"/>
    </row>
    <row r="72" spans="1:14" ht="15" customHeight="1">
      <c r="A72" s="9" t="s">
        <v>189</v>
      </c>
      <c r="B72" s="9" t="s">
        <v>187</v>
      </c>
      <c r="C72" s="60">
        <v>24327</v>
      </c>
      <c r="D72" s="63"/>
      <c r="E72" s="60">
        <v>975</v>
      </c>
      <c r="F72" s="63">
        <f t="shared" si="4"/>
        <v>25302</v>
      </c>
      <c r="G72" s="32"/>
      <c r="H72" s="63">
        <v>8109</v>
      </c>
      <c r="I72" s="63">
        <v>4055</v>
      </c>
      <c r="J72" s="63">
        <v>32436</v>
      </c>
      <c r="K72" s="61"/>
      <c r="L72" s="60">
        <f t="shared" si="3"/>
        <v>44600</v>
      </c>
      <c r="N72" s="62"/>
    </row>
    <row r="73" spans="1:14" ht="15" customHeight="1">
      <c r="A73" s="9" t="s">
        <v>190</v>
      </c>
      <c r="B73" s="9" t="s">
        <v>191</v>
      </c>
      <c r="C73" s="60">
        <v>12964</v>
      </c>
      <c r="D73" s="63"/>
      <c r="E73" s="60">
        <v>975</v>
      </c>
      <c r="F73" s="63">
        <f t="shared" si="4"/>
        <v>13939</v>
      </c>
      <c r="G73" s="32"/>
      <c r="H73" s="63">
        <v>4321</v>
      </c>
      <c r="I73" s="63">
        <v>2161</v>
      </c>
      <c r="J73" s="63">
        <v>17285</v>
      </c>
      <c r="K73" s="61"/>
      <c r="L73" s="60">
        <f t="shared" si="3"/>
        <v>23767</v>
      </c>
      <c r="N73" s="62"/>
    </row>
    <row r="74" spans="1:14" ht="15" customHeight="1">
      <c r="A74" s="9" t="s">
        <v>192</v>
      </c>
      <c r="B74" s="9" t="s">
        <v>191</v>
      </c>
      <c r="C74" s="60">
        <v>15878</v>
      </c>
      <c r="D74" s="63"/>
      <c r="E74" s="60">
        <v>975</v>
      </c>
      <c r="F74" s="63">
        <f t="shared" si="4"/>
        <v>16853</v>
      </c>
      <c r="G74" s="32"/>
      <c r="H74" s="63">
        <v>5293</v>
      </c>
      <c r="I74" s="63">
        <v>2646</v>
      </c>
      <c r="J74" s="63">
        <f t="shared" ref="J74:J77" si="5">+C74/30*50</f>
        <v>26463.333333333332</v>
      </c>
      <c r="K74" s="61"/>
      <c r="L74" s="60">
        <f t="shared" si="3"/>
        <v>34402.333333333328</v>
      </c>
      <c r="N74" s="62"/>
    </row>
    <row r="75" spans="1:14" ht="15" customHeight="1">
      <c r="A75" s="9" t="s">
        <v>193</v>
      </c>
      <c r="B75" s="9" t="s">
        <v>191</v>
      </c>
      <c r="C75" s="60">
        <v>17260</v>
      </c>
      <c r="D75" s="63"/>
      <c r="E75" s="60">
        <v>975</v>
      </c>
      <c r="F75" s="63">
        <f t="shared" si="4"/>
        <v>18235</v>
      </c>
      <c r="G75" s="32"/>
      <c r="H75" s="63">
        <v>5753</v>
      </c>
      <c r="I75" s="63">
        <v>2877</v>
      </c>
      <c r="J75" s="63">
        <f t="shared" si="5"/>
        <v>28766.666666666668</v>
      </c>
      <c r="K75" s="61"/>
      <c r="L75" s="60">
        <f t="shared" si="3"/>
        <v>37396.666666666672</v>
      </c>
      <c r="N75" s="62"/>
    </row>
    <row r="76" spans="1:14" ht="15" customHeight="1">
      <c r="A76" s="9" t="s">
        <v>194</v>
      </c>
      <c r="B76" s="9" t="s">
        <v>187</v>
      </c>
      <c r="C76" s="60">
        <v>19369</v>
      </c>
      <c r="D76" s="63"/>
      <c r="E76" s="60">
        <v>975</v>
      </c>
      <c r="F76" s="63">
        <f t="shared" si="4"/>
        <v>20344</v>
      </c>
      <c r="G76" s="32"/>
      <c r="H76" s="63">
        <v>6456</v>
      </c>
      <c r="I76" s="63">
        <v>3228</v>
      </c>
      <c r="J76" s="63">
        <f t="shared" si="5"/>
        <v>32281.666666666668</v>
      </c>
      <c r="K76" s="61"/>
      <c r="L76" s="60">
        <f t="shared" si="3"/>
        <v>41965.666666666672</v>
      </c>
      <c r="N76" s="62"/>
    </row>
    <row r="77" spans="1:14" ht="15" customHeight="1">
      <c r="A77" s="9" t="s">
        <v>195</v>
      </c>
      <c r="B77" s="9" t="s">
        <v>196</v>
      </c>
      <c r="C77" s="60">
        <v>20983</v>
      </c>
      <c r="D77" s="63"/>
      <c r="E77" s="60">
        <v>975</v>
      </c>
      <c r="F77" s="63">
        <f t="shared" si="4"/>
        <v>21958</v>
      </c>
      <c r="G77" s="32"/>
      <c r="H77" s="63">
        <v>6994</v>
      </c>
      <c r="I77" s="63">
        <v>3497</v>
      </c>
      <c r="J77" s="63">
        <f t="shared" si="5"/>
        <v>34971.666666666664</v>
      </c>
      <c r="K77" s="61"/>
      <c r="L77" s="60">
        <f t="shared" si="3"/>
        <v>45462.666666666664</v>
      </c>
      <c r="N77" s="62"/>
    </row>
    <row r="78" spans="1:14" ht="15" customHeight="1">
      <c r="A78" s="9" t="s">
        <v>197</v>
      </c>
      <c r="B78" s="9" t="s">
        <v>191</v>
      </c>
      <c r="C78" s="60">
        <v>24327</v>
      </c>
      <c r="D78" s="63"/>
      <c r="E78" s="60">
        <v>975</v>
      </c>
      <c r="F78" s="63">
        <f t="shared" si="4"/>
        <v>25302</v>
      </c>
      <c r="G78" s="32"/>
      <c r="H78" s="63">
        <v>8109</v>
      </c>
      <c r="I78" s="63">
        <v>4055</v>
      </c>
      <c r="J78" s="63">
        <v>32436</v>
      </c>
      <c r="K78" s="61"/>
      <c r="L78" s="60">
        <f t="shared" si="3"/>
        <v>44600</v>
      </c>
      <c r="N78" s="62"/>
    </row>
    <row r="79" spans="1:14" ht="15" customHeight="1">
      <c r="A79" s="9" t="s">
        <v>198</v>
      </c>
      <c r="B79" s="9" t="s">
        <v>191</v>
      </c>
      <c r="C79" s="60">
        <v>26764</v>
      </c>
      <c r="D79" s="63"/>
      <c r="E79" s="60">
        <v>975</v>
      </c>
      <c r="F79" s="63">
        <f t="shared" si="4"/>
        <v>27739</v>
      </c>
      <c r="G79" s="32"/>
      <c r="H79" s="63">
        <v>8921</v>
      </c>
      <c r="I79" s="63">
        <v>4461</v>
      </c>
      <c r="J79" s="63">
        <v>35685</v>
      </c>
      <c r="K79" s="61"/>
      <c r="L79" s="60">
        <f t="shared" si="3"/>
        <v>49067</v>
      </c>
      <c r="N79" s="62"/>
    </row>
    <row r="80" spans="1:14">
      <c r="A80" s="9" t="s">
        <v>199</v>
      </c>
      <c r="B80" s="9" t="s">
        <v>200</v>
      </c>
      <c r="C80" s="63">
        <v>6687</v>
      </c>
      <c r="D80" s="63"/>
      <c r="E80" s="60">
        <v>975</v>
      </c>
      <c r="F80" s="63">
        <f t="shared" si="4"/>
        <v>7662</v>
      </c>
      <c r="G80" s="32"/>
      <c r="H80" s="63">
        <v>2229</v>
      </c>
      <c r="I80" s="63">
        <v>1115</v>
      </c>
      <c r="J80" s="63">
        <f t="shared" ref="J80:J123" si="6">+C80/30*50</f>
        <v>11145</v>
      </c>
      <c r="K80" s="64"/>
      <c r="L80" s="60">
        <f t="shared" si="3"/>
        <v>14489</v>
      </c>
      <c r="N80" s="62"/>
    </row>
    <row r="81" spans="1:14">
      <c r="A81" s="9" t="s">
        <v>201</v>
      </c>
      <c r="B81" s="9" t="s">
        <v>202</v>
      </c>
      <c r="C81" s="63">
        <v>7668</v>
      </c>
      <c r="D81" s="63"/>
      <c r="E81" s="60">
        <v>975</v>
      </c>
      <c r="F81" s="63">
        <f t="shared" si="4"/>
        <v>8643</v>
      </c>
      <c r="G81" s="32"/>
      <c r="H81" s="63">
        <v>2556</v>
      </c>
      <c r="I81" s="63">
        <v>1278</v>
      </c>
      <c r="J81" s="63">
        <f t="shared" si="6"/>
        <v>12780</v>
      </c>
      <c r="K81" s="64"/>
      <c r="L81" s="60">
        <f t="shared" si="3"/>
        <v>16614</v>
      </c>
      <c r="N81" s="62"/>
    </row>
    <row r="82" spans="1:14">
      <c r="A82" s="9" t="s">
        <v>203</v>
      </c>
      <c r="B82" s="9" t="s">
        <v>200</v>
      </c>
      <c r="C82" s="63">
        <v>8567</v>
      </c>
      <c r="D82" s="63"/>
      <c r="E82" s="60">
        <v>975</v>
      </c>
      <c r="F82" s="63">
        <f t="shared" si="4"/>
        <v>9542</v>
      </c>
      <c r="G82" s="32"/>
      <c r="H82" s="63">
        <v>2856</v>
      </c>
      <c r="I82" s="63">
        <v>1428</v>
      </c>
      <c r="J82" s="63">
        <f t="shared" si="6"/>
        <v>14278.333333333334</v>
      </c>
      <c r="K82" s="64"/>
      <c r="L82" s="60">
        <f t="shared" si="3"/>
        <v>18562.333333333336</v>
      </c>
      <c r="N82" s="62"/>
    </row>
    <row r="83" spans="1:14">
      <c r="A83" s="9" t="s">
        <v>204</v>
      </c>
      <c r="B83" s="9" t="s">
        <v>202</v>
      </c>
      <c r="C83" s="63">
        <v>8599</v>
      </c>
      <c r="D83" s="63"/>
      <c r="E83" s="60">
        <v>975</v>
      </c>
      <c r="F83" s="63">
        <f t="shared" si="4"/>
        <v>9574</v>
      </c>
      <c r="G83" s="32"/>
      <c r="H83" s="63">
        <v>2866</v>
      </c>
      <c r="I83" s="63">
        <v>1433</v>
      </c>
      <c r="J83" s="63">
        <f t="shared" si="6"/>
        <v>14331.666666666666</v>
      </c>
      <c r="K83" s="64"/>
      <c r="L83" s="60">
        <f t="shared" si="3"/>
        <v>18630.666666666664</v>
      </c>
      <c r="N83" s="62"/>
    </row>
    <row r="84" spans="1:14">
      <c r="A84" s="9" t="s">
        <v>205</v>
      </c>
      <c r="B84" s="9" t="s">
        <v>200</v>
      </c>
      <c r="C84" s="63">
        <v>8701</v>
      </c>
      <c r="D84" s="63"/>
      <c r="E84" s="60">
        <v>975</v>
      </c>
      <c r="F84" s="63">
        <f t="shared" si="4"/>
        <v>9676</v>
      </c>
      <c r="G84" s="32"/>
      <c r="H84" s="63">
        <v>2900</v>
      </c>
      <c r="I84" s="63">
        <v>1450</v>
      </c>
      <c r="J84" s="63">
        <f t="shared" si="6"/>
        <v>14501.666666666668</v>
      </c>
      <c r="K84" s="64"/>
      <c r="L84" s="60">
        <f t="shared" si="3"/>
        <v>18851.666666666668</v>
      </c>
      <c r="N84" s="62"/>
    </row>
    <row r="85" spans="1:14">
      <c r="A85" s="9" t="s">
        <v>206</v>
      </c>
      <c r="B85" s="9" t="s">
        <v>200</v>
      </c>
      <c r="C85" s="63">
        <v>10106</v>
      </c>
      <c r="D85" s="63"/>
      <c r="E85" s="60">
        <v>975</v>
      </c>
      <c r="F85" s="63">
        <f t="shared" si="4"/>
        <v>11081</v>
      </c>
      <c r="G85" s="32"/>
      <c r="H85" s="63">
        <v>3369</v>
      </c>
      <c r="I85" s="63">
        <v>1684</v>
      </c>
      <c r="J85" s="63">
        <f t="shared" si="6"/>
        <v>16843.333333333332</v>
      </c>
      <c r="K85" s="64"/>
      <c r="L85" s="60">
        <f t="shared" si="3"/>
        <v>21896.333333333332</v>
      </c>
      <c r="N85" s="62"/>
    </row>
    <row r="86" spans="1:14">
      <c r="A86" s="9" t="s">
        <v>207</v>
      </c>
      <c r="B86" s="9" t="s">
        <v>202</v>
      </c>
      <c r="C86" s="63">
        <v>16381</v>
      </c>
      <c r="D86" s="63"/>
      <c r="E86" s="60">
        <v>975</v>
      </c>
      <c r="F86" s="63">
        <f t="shared" si="4"/>
        <v>17356</v>
      </c>
      <c r="G86" s="32"/>
      <c r="H86" s="63">
        <v>5460</v>
      </c>
      <c r="I86" s="63">
        <v>2730</v>
      </c>
      <c r="J86" s="63">
        <f t="shared" si="6"/>
        <v>27301.666666666664</v>
      </c>
      <c r="K86" s="64"/>
      <c r="L86" s="60">
        <f t="shared" si="3"/>
        <v>35491.666666666664</v>
      </c>
      <c r="N86" s="62"/>
    </row>
    <row r="87" spans="1:14">
      <c r="A87" s="9" t="s">
        <v>208</v>
      </c>
      <c r="B87" s="9" t="s">
        <v>209</v>
      </c>
      <c r="C87" s="63">
        <v>10625</v>
      </c>
      <c r="D87" s="63"/>
      <c r="E87" s="60">
        <v>975</v>
      </c>
      <c r="F87" s="63">
        <f t="shared" si="4"/>
        <v>11600</v>
      </c>
      <c r="G87" s="32"/>
      <c r="H87" s="63">
        <v>3542</v>
      </c>
      <c r="I87" s="63">
        <v>1771</v>
      </c>
      <c r="J87" s="63">
        <f t="shared" si="6"/>
        <v>17708.333333333336</v>
      </c>
      <c r="K87" s="64"/>
      <c r="L87" s="60">
        <f t="shared" ref="L87:L123" si="7">SUM(H87:K87)</f>
        <v>23021.333333333336</v>
      </c>
      <c r="N87" s="62"/>
    </row>
    <row r="88" spans="1:14">
      <c r="A88" s="9" t="s">
        <v>210</v>
      </c>
      <c r="B88" s="9" t="s">
        <v>211</v>
      </c>
      <c r="C88" s="63">
        <v>10944</v>
      </c>
      <c r="D88" s="63"/>
      <c r="E88" s="60">
        <v>975</v>
      </c>
      <c r="F88" s="63">
        <f t="shared" ref="F88:F123" si="8">SUM(C88:E88)</f>
        <v>11919</v>
      </c>
      <c r="G88" s="32"/>
      <c r="H88" s="63">
        <v>3648</v>
      </c>
      <c r="I88" s="63">
        <v>1824</v>
      </c>
      <c r="J88" s="63">
        <f t="shared" si="6"/>
        <v>18240</v>
      </c>
      <c r="K88" s="64"/>
      <c r="L88" s="60">
        <f t="shared" si="7"/>
        <v>23712</v>
      </c>
      <c r="N88" s="62"/>
    </row>
    <row r="89" spans="1:14">
      <c r="A89" s="9" t="s">
        <v>212</v>
      </c>
      <c r="B89" s="9" t="s">
        <v>213</v>
      </c>
      <c r="C89" s="63">
        <v>9727</v>
      </c>
      <c r="D89" s="63"/>
      <c r="E89" s="60">
        <v>975</v>
      </c>
      <c r="F89" s="63">
        <f t="shared" si="8"/>
        <v>10702</v>
      </c>
      <c r="G89" s="32"/>
      <c r="H89" s="63">
        <v>3242</v>
      </c>
      <c r="I89" s="63">
        <v>1621</v>
      </c>
      <c r="J89" s="63">
        <f t="shared" si="6"/>
        <v>16211.666666666668</v>
      </c>
      <c r="K89" s="64"/>
      <c r="L89" s="60">
        <f t="shared" si="7"/>
        <v>21074.666666666668</v>
      </c>
      <c r="N89" s="62"/>
    </row>
    <row r="90" spans="1:14">
      <c r="A90" s="9" t="s">
        <v>214</v>
      </c>
      <c r="B90" s="9" t="s">
        <v>215</v>
      </c>
      <c r="C90" s="63">
        <v>5708</v>
      </c>
      <c r="D90" s="63"/>
      <c r="E90" s="60">
        <v>975</v>
      </c>
      <c r="F90" s="63">
        <f t="shared" si="8"/>
        <v>6683</v>
      </c>
      <c r="G90" s="32"/>
      <c r="H90" s="63">
        <v>1903</v>
      </c>
      <c r="I90" s="63">
        <v>951</v>
      </c>
      <c r="J90" s="63">
        <f t="shared" si="6"/>
        <v>9513.3333333333339</v>
      </c>
      <c r="K90" s="64"/>
      <c r="L90" s="60">
        <f t="shared" si="7"/>
        <v>12367.333333333334</v>
      </c>
      <c r="N90" s="62"/>
    </row>
    <row r="91" spans="1:14">
      <c r="A91" s="9" t="s">
        <v>216</v>
      </c>
      <c r="B91" s="9" t="s">
        <v>215</v>
      </c>
      <c r="C91" s="63">
        <v>5902</v>
      </c>
      <c r="D91" s="63"/>
      <c r="E91" s="60">
        <v>975</v>
      </c>
      <c r="F91" s="63">
        <f t="shared" si="8"/>
        <v>6877</v>
      </c>
      <c r="G91" s="32"/>
      <c r="H91" s="63">
        <v>1967</v>
      </c>
      <c r="I91" s="63">
        <v>984</v>
      </c>
      <c r="J91" s="63">
        <f t="shared" si="6"/>
        <v>9836.6666666666661</v>
      </c>
      <c r="K91" s="64"/>
      <c r="L91" s="60">
        <f t="shared" si="7"/>
        <v>12787.666666666666</v>
      </c>
      <c r="N91" s="62"/>
    </row>
    <row r="92" spans="1:14">
      <c r="A92" s="9" t="s">
        <v>217</v>
      </c>
      <c r="B92" s="9" t="s">
        <v>215</v>
      </c>
      <c r="C92" s="63">
        <v>6080</v>
      </c>
      <c r="D92" s="63"/>
      <c r="E92" s="60">
        <v>975</v>
      </c>
      <c r="F92" s="63">
        <f t="shared" si="8"/>
        <v>7055</v>
      </c>
      <c r="G92" s="32"/>
      <c r="H92" s="63">
        <v>2027</v>
      </c>
      <c r="I92" s="63">
        <v>1013</v>
      </c>
      <c r="J92" s="63">
        <f t="shared" si="6"/>
        <v>10133.333333333332</v>
      </c>
      <c r="K92" s="64"/>
      <c r="L92" s="60">
        <f t="shared" si="7"/>
        <v>13173.333333333332</v>
      </c>
      <c r="N92" s="62"/>
    </row>
    <row r="93" spans="1:14">
      <c r="A93" s="9" t="s">
        <v>218</v>
      </c>
      <c r="B93" s="9" t="s">
        <v>215</v>
      </c>
      <c r="C93" s="63">
        <v>6687</v>
      </c>
      <c r="D93" s="63"/>
      <c r="E93" s="60">
        <v>975</v>
      </c>
      <c r="F93" s="63">
        <f t="shared" si="8"/>
        <v>7662</v>
      </c>
      <c r="G93" s="32"/>
      <c r="H93" s="63">
        <v>2229</v>
      </c>
      <c r="I93" s="63">
        <v>1115</v>
      </c>
      <c r="J93" s="63">
        <f t="shared" si="6"/>
        <v>11145</v>
      </c>
      <c r="K93" s="64"/>
      <c r="L93" s="60">
        <f t="shared" si="7"/>
        <v>14489</v>
      </c>
      <c r="N93" s="62"/>
    </row>
    <row r="94" spans="1:14">
      <c r="A94" s="9" t="s">
        <v>219</v>
      </c>
      <c r="B94" s="9" t="s">
        <v>220</v>
      </c>
      <c r="C94" s="63">
        <v>6906</v>
      </c>
      <c r="D94" s="63"/>
      <c r="E94" s="60">
        <v>975</v>
      </c>
      <c r="F94" s="63">
        <f t="shared" si="8"/>
        <v>7881</v>
      </c>
      <c r="G94" s="32"/>
      <c r="H94" s="63">
        <v>2302</v>
      </c>
      <c r="I94" s="63">
        <v>1151</v>
      </c>
      <c r="J94" s="63">
        <f t="shared" si="6"/>
        <v>11510</v>
      </c>
      <c r="K94" s="64"/>
      <c r="L94" s="60">
        <f t="shared" si="7"/>
        <v>14963</v>
      </c>
      <c r="N94" s="62"/>
    </row>
    <row r="95" spans="1:14">
      <c r="A95" s="9" t="s">
        <v>221</v>
      </c>
      <c r="B95" s="9" t="s">
        <v>215</v>
      </c>
      <c r="C95" s="63">
        <v>7337</v>
      </c>
      <c r="D95" s="63"/>
      <c r="E95" s="60">
        <v>975</v>
      </c>
      <c r="F95" s="63">
        <f t="shared" si="8"/>
        <v>8312</v>
      </c>
      <c r="G95" s="32"/>
      <c r="H95" s="63">
        <v>2446</v>
      </c>
      <c r="I95" s="63">
        <v>1223</v>
      </c>
      <c r="J95" s="63">
        <f t="shared" si="6"/>
        <v>12228.333333333334</v>
      </c>
      <c r="K95" s="64"/>
      <c r="L95" s="60">
        <f t="shared" si="7"/>
        <v>15897.333333333334</v>
      </c>
      <c r="N95" s="62"/>
    </row>
    <row r="96" spans="1:14">
      <c r="A96" s="9" t="s">
        <v>222</v>
      </c>
      <c r="B96" s="9" t="s">
        <v>220</v>
      </c>
      <c r="C96" s="63">
        <v>8546</v>
      </c>
      <c r="D96" s="63"/>
      <c r="E96" s="60">
        <v>975</v>
      </c>
      <c r="F96" s="63">
        <f t="shared" si="8"/>
        <v>9521</v>
      </c>
      <c r="G96" s="32"/>
      <c r="H96" s="63">
        <v>2849</v>
      </c>
      <c r="I96" s="63">
        <v>1424</v>
      </c>
      <c r="J96" s="63">
        <f t="shared" si="6"/>
        <v>14243.333333333334</v>
      </c>
      <c r="K96" s="64"/>
      <c r="L96" s="60">
        <f t="shared" si="7"/>
        <v>18516.333333333336</v>
      </c>
      <c r="N96" s="62"/>
    </row>
    <row r="97" spans="1:14">
      <c r="A97" s="9" t="s">
        <v>223</v>
      </c>
      <c r="B97" s="9" t="s">
        <v>224</v>
      </c>
      <c r="C97" s="63">
        <v>6080</v>
      </c>
      <c r="D97" s="63"/>
      <c r="E97" s="60">
        <v>975</v>
      </c>
      <c r="F97" s="63">
        <f t="shared" si="8"/>
        <v>7055</v>
      </c>
      <c r="G97" s="32"/>
      <c r="H97" s="63">
        <v>2027</v>
      </c>
      <c r="I97" s="63">
        <v>1013</v>
      </c>
      <c r="J97" s="63">
        <f t="shared" si="6"/>
        <v>10133.333333333332</v>
      </c>
      <c r="K97" s="64"/>
      <c r="L97" s="60">
        <f t="shared" si="7"/>
        <v>13173.333333333332</v>
      </c>
      <c r="N97" s="62"/>
    </row>
    <row r="98" spans="1:14">
      <c r="A98" s="9" t="s">
        <v>225</v>
      </c>
      <c r="B98" s="9" t="s">
        <v>224</v>
      </c>
      <c r="C98" s="63">
        <v>6687</v>
      </c>
      <c r="D98" s="63"/>
      <c r="E98" s="60">
        <v>975</v>
      </c>
      <c r="F98" s="63">
        <f t="shared" si="8"/>
        <v>7662</v>
      </c>
      <c r="G98" s="32"/>
      <c r="H98" s="63">
        <v>2229</v>
      </c>
      <c r="I98" s="63">
        <v>1115</v>
      </c>
      <c r="J98" s="63">
        <f t="shared" si="6"/>
        <v>11145</v>
      </c>
      <c r="K98" s="64"/>
      <c r="L98" s="60">
        <f t="shared" si="7"/>
        <v>14489</v>
      </c>
      <c r="N98" s="62"/>
    </row>
    <row r="99" spans="1:14">
      <c r="A99" s="9" t="s">
        <v>226</v>
      </c>
      <c r="B99" s="9" t="s">
        <v>224</v>
      </c>
      <c r="C99" s="63">
        <v>6906</v>
      </c>
      <c r="D99" s="63"/>
      <c r="E99" s="60">
        <v>975</v>
      </c>
      <c r="F99" s="63">
        <f t="shared" si="8"/>
        <v>7881</v>
      </c>
      <c r="G99" s="32"/>
      <c r="H99" s="63">
        <v>2302</v>
      </c>
      <c r="I99" s="63">
        <v>1151</v>
      </c>
      <c r="J99" s="63">
        <f t="shared" si="6"/>
        <v>11510</v>
      </c>
      <c r="K99" s="64"/>
      <c r="L99" s="60">
        <f t="shared" si="7"/>
        <v>14963</v>
      </c>
      <c r="N99" s="62"/>
    </row>
    <row r="100" spans="1:14">
      <c r="A100" s="9" t="s">
        <v>227</v>
      </c>
      <c r="B100" s="9" t="s">
        <v>228</v>
      </c>
      <c r="C100" s="63">
        <v>9922</v>
      </c>
      <c r="D100" s="63"/>
      <c r="E100" s="60">
        <v>975</v>
      </c>
      <c r="F100" s="63">
        <f t="shared" si="8"/>
        <v>10897</v>
      </c>
      <c r="G100" s="32"/>
      <c r="H100" s="63">
        <v>3307</v>
      </c>
      <c r="I100" s="63">
        <v>1654</v>
      </c>
      <c r="J100" s="63">
        <f t="shared" si="6"/>
        <v>16536.666666666668</v>
      </c>
      <c r="K100" s="64"/>
      <c r="L100" s="60">
        <f t="shared" si="7"/>
        <v>21497.666666666668</v>
      </c>
      <c r="N100" s="62"/>
    </row>
    <row r="101" spans="1:14">
      <c r="A101" s="9" t="s">
        <v>229</v>
      </c>
      <c r="B101" s="9" t="s">
        <v>230</v>
      </c>
      <c r="C101" s="63">
        <v>14822</v>
      </c>
      <c r="D101" s="63"/>
      <c r="E101" s="60">
        <v>975</v>
      </c>
      <c r="F101" s="63">
        <f t="shared" si="8"/>
        <v>15797</v>
      </c>
      <c r="G101" s="32"/>
      <c r="H101" s="63">
        <v>4941</v>
      </c>
      <c r="I101" s="63">
        <v>2470</v>
      </c>
      <c r="J101" s="63">
        <f t="shared" si="6"/>
        <v>24703.333333333332</v>
      </c>
      <c r="K101" s="64"/>
      <c r="L101" s="60">
        <f t="shared" si="7"/>
        <v>32114.333333333332</v>
      </c>
      <c r="N101" s="62"/>
    </row>
    <row r="102" spans="1:14">
      <c r="A102" s="9" t="s">
        <v>231</v>
      </c>
      <c r="B102" s="9" t="s">
        <v>232</v>
      </c>
      <c r="C102" s="63">
        <v>4165</v>
      </c>
      <c r="D102" s="63"/>
      <c r="E102" s="60">
        <v>975</v>
      </c>
      <c r="F102" s="63">
        <f t="shared" si="8"/>
        <v>5140</v>
      </c>
      <c r="G102" s="32"/>
      <c r="H102" s="63">
        <v>1388</v>
      </c>
      <c r="I102" s="63">
        <v>694</v>
      </c>
      <c r="J102" s="63">
        <f t="shared" si="6"/>
        <v>6941.666666666667</v>
      </c>
      <c r="K102" s="64"/>
      <c r="L102" s="60">
        <f t="shared" si="7"/>
        <v>9023.6666666666679</v>
      </c>
      <c r="N102" s="62"/>
    </row>
    <row r="103" spans="1:14">
      <c r="A103" s="9" t="s">
        <v>233</v>
      </c>
      <c r="B103" s="9" t="s">
        <v>234</v>
      </c>
      <c r="C103" s="63">
        <v>6907</v>
      </c>
      <c r="D103" s="63"/>
      <c r="E103" s="60">
        <v>975</v>
      </c>
      <c r="F103" s="63">
        <f t="shared" si="8"/>
        <v>7882</v>
      </c>
      <c r="G103" s="32"/>
      <c r="H103" s="63">
        <v>2302</v>
      </c>
      <c r="I103" s="63">
        <v>1151</v>
      </c>
      <c r="J103" s="63">
        <f t="shared" si="6"/>
        <v>11511.666666666666</v>
      </c>
      <c r="K103" s="64"/>
      <c r="L103" s="60">
        <f t="shared" si="7"/>
        <v>14964.666666666666</v>
      </c>
      <c r="N103" s="62"/>
    </row>
    <row r="104" spans="1:14">
      <c r="A104" s="9" t="s">
        <v>235</v>
      </c>
      <c r="B104" s="9" t="s">
        <v>236</v>
      </c>
      <c r="C104" s="63">
        <v>13579</v>
      </c>
      <c r="D104" s="63"/>
      <c r="E104" s="60">
        <v>975</v>
      </c>
      <c r="F104" s="63">
        <f t="shared" si="8"/>
        <v>14554</v>
      </c>
      <c r="G104" s="32"/>
      <c r="H104" s="63">
        <v>4526</v>
      </c>
      <c r="I104" s="63">
        <v>2263</v>
      </c>
      <c r="J104" s="63">
        <f t="shared" si="6"/>
        <v>22631.666666666668</v>
      </c>
      <c r="K104" s="64"/>
      <c r="L104" s="60">
        <f t="shared" si="7"/>
        <v>29420.666666666668</v>
      </c>
      <c r="N104" s="62"/>
    </row>
    <row r="105" spans="1:14">
      <c r="A105" s="9" t="s">
        <v>237</v>
      </c>
      <c r="B105" s="9" t="s">
        <v>236</v>
      </c>
      <c r="C105" s="63">
        <v>16049</v>
      </c>
      <c r="D105" s="63"/>
      <c r="E105" s="60">
        <v>975</v>
      </c>
      <c r="F105" s="63">
        <f t="shared" si="8"/>
        <v>17024</v>
      </c>
      <c r="G105" s="32"/>
      <c r="H105" s="63">
        <v>5350</v>
      </c>
      <c r="I105" s="63">
        <v>2675</v>
      </c>
      <c r="J105" s="63">
        <f t="shared" si="6"/>
        <v>26748.333333333336</v>
      </c>
      <c r="K105" s="64"/>
      <c r="L105" s="60">
        <f t="shared" si="7"/>
        <v>34773.333333333336</v>
      </c>
      <c r="N105" s="62"/>
    </row>
    <row r="106" spans="1:14">
      <c r="A106" s="9" t="s">
        <v>238</v>
      </c>
      <c r="B106" s="9" t="s">
        <v>239</v>
      </c>
      <c r="C106" s="63">
        <v>13182</v>
      </c>
      <c r="D106" s="63"/>
      <c r="E106" s="60">
        <v>975</v>
      </c>
      <c r="F106" s="63">
        <f t="shared" si="8"/>
        <v>14157</v>
      </c>
      <c r="G106" s="32"/>
      <c r="H106" s="63">
        <v>4394</v>
      </c>
      <c r="I106" s="63">
        <v>2197</v>
      </c>
      <c r="J106" s="63">
        <f t="shared" si="6"/>
        <v>21970</v>
      </c>
      <c r="K106" s="64"/>
      <c r="L106" s="60">
        <f t="shared" si="7"/>
        <v>28561</v>
      </c>
      <c r="N106" s="62"/>
    </row>
    <row r="107" spans="1:14">
      <c r="A107" s="9" t="s">
        <v>240</v>
      </c>
      <c r="B107" s="9" t="s">
        <v>241</v>
      </c>
      <c r="C107" s="63">
        <v>7668</v>
      </c>
      <c r="D107" s="63"/>
      <c r="E107" s="60">
        <v>975</v>
      </c>
      <c r="F107" s="63">
        <f t="shared" si="8"/>
        <v>8643</v>
      </c>
      <c r="G107" s="32"/>
      <c r="H107" s="63">
        <v>2556</v>
      </c>
      <c r="I107" s="63">
        <v>1278</v>
      </c>
      <c r="J107" s="63">
        <f t="shared" si="6"/>
        <v>12780</v>
      </c>
      <c r="K107" s="64"/>
      <c r="L107" s="60">
        <f t="shared" si="7"/>
        <v>16614</v>
      </c>
      <c r="N107" s="62"/>
    </row>
    <row r="108" spans="1:14">
      <c r="A108" s="9" t="s">
        <v>242</v>
      </c>
      <c r="B108" s="9" t="s">
        <v>243</v>
      </c>
      <c r="C108" s="63">
        <v>11615</v>
      </c>
      <c r="D108" s="63"/>
      <c r="E108" s="60">
        <v>975</v>
      </c>
      <c r="F108" s="63">
        <f t="shared" si="8"/>
        <v>12590</v>
      </c>
      <c r="G108" s="32"/>
      <c r="H108" s="63">
        <v>3872</v>
      </c>
      <c r="I108" s="63">
        <v>1936</v>
      </c>
      <c r="J108" s="63">
        <f t="shared" si="6"/>
        <v>19358.333333333336</v>
      </c>
      <c r="K108" s="64"/>
      <c r="L108" s="60">
        <f t="shared" si="7"/>
        <v>25166.333333333336</v>
      </c>
      <c r="N108" s="62"/>
    </row>
    <row r="109" spans="1:14">
      <c r="A109" s="9" t="s">
        <v>244</v>
      </c>
      <c r="B109" s="9" t="s">
        <v>245</v>
      </c>
      <c r="C109" s="63">
        <v>13000</v>
      </c>
      <c r="D109" s="63"/>
      <c r="E109" s="60">
        <v>975</v>
      </c>
      <c r="F109" s="63">
        <f t="shared" si="8"/>
        <v>13975</v>
      </c>
      <c r="G109" s="32"/>
      <c r="H109" s="63">
        <v>4333</v>
      </c>
      <c r="I109" s="63">
        <v>2167</v>
      </c>
      <c r="J109" s="63">
        <f t="shared" si="6"/>
        <v>21666.666666666664</v>
      </c>
      <c r="K109" s="64"/>
      <c r="L109" s="60">
        <f t="shared" si="7"/>
        <v>28166.666666666664</v>
      </c>
      <c r="N109" s="62"/>
    </row>
    <row r="110" spans="1:14">
      <c r="A110" s="9" t="s">
        <v>246</v>
      </c>
      <c r="B110" s="9" t="s">
        <v>247</v>
      </c>
      <c r="C110" s="63">
        <v>13000</v>
      </c>
      <c r="D110" s="63"/>
      <c r="E110" s="60">
        <v>975</v>
      </c>
      <c r="F110" s="63">
        <f t="shared" si="8"/>
        <v>13975</v>
      </c>
      <c r="G110" s="32"/>
      <c r="H110" s="63">
        <v>4333</v>
      </c>
      <c r="I110" s="63">
        <v>2167</v>
      </c>
      <c r="J110" s="63">
        <f t="shared" si="6"/>
        <v>21666.666666666664</v>
      </c>
      <c r="K110" s="64"/>
      <c r="L110" s="60">
        <f t="shared" si="7"/>
        <v>28166.666666666664</v>
      </c>
      <c r="N110" s="62"/>
    </row>
    <row r="111" spans="1:14">
      <c r="A111" s="9" t="s">
        <v>248</v>
      </c>
      <c r="B111" s="9" t="s">
        <v>249</v>
      </c>
      <c r="C111" s="63">
        <v>19683</v>
      </c>
      <c r="D111" s="63"/>
      <c r="E111" s="60">
        <v>975</v>
      </c>
      <c r="F111" s="63">
        <f t="shared" si="8"/>
        <v>20658</v>
      </c>
      <c r="G111" s="32"/>
      <c r="H111" s="63">
        <v>6561</v>
      </c>
      <c r="I111" s="63">
        <v>3281</v>
      </c>
      <c r="J111" s="63">
        <f t="shared" si="6"/>
        <v>32805</v>
      </c>
      <c r="K111" s="64"/>
      <c r="L111" s="60">
        <f t="shared" si="7"/>
        <v>42647</v>
      </c>
      <c r="N111" s="62"/>
    </row>
    <row r="112" spans="1:14">
      <c r="A112" s="9" t="s">
        <v>250</v>
      </c>
      <c r="B112" s="9" t="s">
        <v>251</v>
      </c>
      <c r="C112" s="63">
        <v>6521</v>
      </c>
      <c r="D112" s="63"/>
      <c r="E112" s="60">
        <v>975</v>
      </c>
      <c r="F112" s="63">
        <f t="shared" si="8"/>
        <v>7496</v>
      </c>
      <c r="G112" s="32"/>
      <c r="H112" s="63">
        <v>2174</v>
      </c>
      <c r="I112" s="63">
        <v>1087</v>
      </c>
      <c r="J112" s="63">
        <f t="shared" si="6"/>
        <v>10868.333333333334</v>
      </c>
      <c r="K112" s="64"/>
      <c r="L112" s="60">
        <f t="shared" si="7"/>
        <v>14129.333333333334</v>
      </c>
      <c r="N112" s="62"/>
    </row>
    <row r="113" spans="1:14">
      <c r="A113" s="9" t="s">
        <v>252</v>
      </c>
      <c r="B113" s="9" t="s">
        <v>251</v>
      </c>
      <c r="C113" s="63">
        <v>6687</v>
      </c>
      <c r="D113" s="63"/>
      <c r="E113" s="60">
        <v>975</v>
      </c>
      <c r="F113" s="63">
        <f t="shared" si="8"/>
        <v>7662</v>
      </c>
      <c r="G113" s="32"/>
      <c r="H113" s="63">
        <v>2229</v>
      </c>
      <c r="I113" s="63">
        <v>1115</v>
      </c>
      <c r="J113" s="63">
        <f t="shared" si="6"/>
        <v>11145</v>
      </c>
      <c r="K113" s="64"/>
      <c r="L113" s="60">
        <f t="shared" si="7"/>
        <v>14489</v>
      </c>
      <c r="N113" s="62"/>
    </row>
    <row r="114" spans="1:14">
      <c r="A114" s="9" t="s">
        <v>253</v>
      </c>
      <c r="B114" s="9" t="s">
        <v>251</v>
      </c>
      <c r="C114" s="63">
        <v>6907</v>
      </c>
      <c r="D114" s="63"/>
      <c r="E114" s="60">
        <v>975</v>
      </c>
      <c r="F114" s="63">
        <f t="shared" si="8"/>
        <v>7882</v>
      </c>
      <c r="G114" s="32"/>
      <c r="H114" s="63">
        <v>2302</v>
      </c>
      <c r="I114" s="63">
        <v>1151</v>
      </c>
      <c r="J114" s="63">
        <f t="shared" si="6"/>
        <v>11511.666666666666</v>
      </c>
      <c r="K114" s="64"/>
      <c r="L114" s="60">
        <f t="shared" si="7"/>
        <v>14964.666666666666</v>
      </c>
      <c r="N114" s="62"/>
    </row>
    <row r="115" spans="1:14">
      <c r="A115" s="9" t="s">
        <v>254</v>
      </c>
      <c r="B115" s="9" t="s">
        <v>251</v>
      </c>
      <c r="C115" s="63">
        <v>7176</v>
      </c>
      <c r="D115" s="63"/>
      <c r="E115" s="60">
        <v>975</v>
      </c>
      <c r="F115" s="63">
        <f t="shared" si="8"/>
        <v>8151</v>
      </c>
      <c r="G115" s="32"/>
      <c r="H115" s="63">
        <v>2392</v>
      </c>
      <c r="I115" s="63">
        <v>1196</v>
      </c>
      <c r="J115" s="63">
        <f t="shared" si="6"/>
        <v>11960</v>
      </c>
      <c r="K115" s="64"/>
      <c r="L115" s="60">
        <f t="shared" si="7"/>
        <v>15548</v>
      </c>
      <c r="N115" s="62"/>
    </row>
    <row r="116" spans="1:14">
      <c r="A116" s="9" t="s">
        <v>255</v>
      </c>
      <c r="B116" s="9" t="s">
        <v>251</v>
      </c>
      <c r="C116" s="63">
        <v>7668</v>
      </c>
      <c r="D116" s="63"/>
      <c r="E116" s="60">
        <v>975</v>
      </c>
      <c r="F116" s="63">
        <f t="shared" si="8"/>
        <v>8643</v>
      </c>
      <c r="G116" s="32"/>
      <c r="H116" s="63">
        <v>2556</v>
      </c>
      <c r="I116" s="63">
        <v>1278</v>
      </c>
      <c r="J116" s="63">
        <f t="shared" si="6"/>
        <v>12780</v>
      </c>
      <c r="K116" s="64"/>
      <c r="L116" s="60">
        <f t="shared" si="7"/>
        <v>16614</v>
      </c>
      <c r="N116" s="62"/>
    </row>
    <row r="117" spans="1:14">
      <c r="A117" s="9" t="s">
        <v>256</v>
      </c>
      <c r="B117" s="9" t="s">
        <v>257</v>
      </c>
      <c r="C117" s="63">
        <v>5099</v>
      </c>
      <c r="D117" s="63"/>
      <c r="E117" s="60">
        <v>975</v>
      </c>
      <c r="F117" s="63">
        <f t="shared" si="8"/>
        <v>6074</v>
      </c>
      <c r="G117" s="32"/>
      <c r="H117" s="63">
        <v>1700</v>
      </c>
      <c r="I117" s="63">
        <v>850</v>
      </c>
      <c r="J117" s="63">
        <f t="shared" si="6"/>
        <v>8498.3333333333339</v>
      </c>
      <c r="K117" s="64"/>
      <c r="L117" s="60">
        <f t="shared" si="7"/>
        <v>11048.333333333334</v>
      </c>
      <c r="N117" s="62"/>
    </row>
    <row r="118" spans="1:14">
      <c r="A118" s="9" t="s">
        <v>258</v>
      </c>
      <c r="B118" s="9" t="s">
        <v>259</v>
      </c>
      <c r="C118" s="63">
        <v>5708</v>
      </c>
      <c r="D118" s="63"/>
      <c r="E118" s="60">
        <v>975</v>
      </c>
      <c r="F118" s="63">
        <f t="shared" si="8"/>
        <v>6683</v>
      </c>
      <c r="G118" s="32"/>
      <c r="H118" s="63">
        <v>1903</v>
      </c>
      <c r="I118" s="63">
        <v>951</v>
      </c>
      <c r="J118" s="63">
        <f t="shared" si="6"/>
        <v>9513.3333333333339</v>
      </c>
      <c r="K118" s="64"/>
      <c r="L118" s="60">
        <f t="shared" si="7"/>
        <v>12367.333333333334</v>
      </c>
      <c r="N118" s="62"/>
    </row>
    <row r="119" spans="1:14">
      <c r="A119" s="9" t="s">
        <v>260</v>
      </c>
      <c r="B119" s="9" t="s">
        <v>259</v>
      </c>
      <c r="C119" s="63">
        <v>6687</v>
      </c>
      <c r="D119" s="63"/>
      <c r="E119" s="60">
        <v>975</v>
      </c>
      <c r="F119" s="63">
        <f t="shared" si="8"/>
        <v>7662</v>
      </c>
      <c r="G119" s="32"/>
      <c r="H119" s="63">
        <v>2229</v>
      </c>
      <c r="I119" s="63">
        <v>1115</v>
      </c>
      <c r="J119" s="63">
        <f t="shared" si="6"/>
        <v>11145</v>
      </c>
      <c r="K119" s="64"/>
      <c r="L119" s="60">
        <f t="shared" si="7"/>
        <v>14489</v>
      </c>
      <c r="N119" s="62"/>
    </row>
    <row r="120" spans="1:14">
      <c r="A120" s="9" t="s">
        <v>261</v>
      </c>
      <c r="B120" s="9" t="s">
        <v>259</v>
      </c>
      <c r="C120" s="63">
        <v>7134</v>
      </c>
      <c r="D120" s="63"/>
      <c r="E120" s="60">
        <v>975</v>
      </c>
      <c r="F120" s="63">
        <f t="shared" si="8"/>
        <v>8109</v>
      </c>
      <c r="G120" s="32"/>
      <c r="H120" s="63">
        <v>2378</v>
      </c>
      <c r="I120" s="63">
        <v>1189</v>
      </c>
      <c r="J120" s="63">
        <f t="shared" si="6"/>
        <v>11890</v>
      </c>
      <c r="K120" s="64"/>
      <c r="L120" s="60">
        <f t="shared" si="7"/>
        <v>15457</v>
      </c>
      <c r="N120" s="62"/>
    </row>
    <row r="121" spans="1:14">
      <c r="A121" s="9" t="s">
        <v>262</v>
      </c>
      <c r="B121" s="9" t="s">
        <v>263</v>
      </c>
      <c r="C121" s="63">
        <v>6687</v>
      </c>
      <c r="D121" s="63"/>
      <c r="E121" s="60">
        <v>975</v>
      </c>
      <c r="F121" s="63">
        <f t="shared" si="8"/>
        <v>7662</v>
      </c>
      <c r="G121" s="32"/>
      <c r="H121" s="63">
        <v>2229</v>
      </c>
      <c r="I121" s="63">
        <v>1115</v>
      </c>
      <c r="J121" s="63">
        <f t="shared" si="6"/>
        <v>11145</v>
      </c>
      <c r="K121" s="64"/>
      <c r="L121" s="60">
        <f t="shared" si="7"/>
        <v>14489</v>
      </c>
      <c r="N121" s="62"/>
    </row>
    <row r="122" spans="1:14">
      <c r="A122" s="9" t="s">
        <v>264</v>
      </c>
      <c r="B122" s="9" t="s">
        <v>263</v>
      </c>
      <c r="C122" s="63">
        <v>8562</v>
      </c>
      <c r="D122" s="63"/>
      <c r="E122" s="60">
        <v>975</v>
      </c>
      <c r="F122" s="63">
        <f t="shared" si="8"/>
        <v>9537</v>
      </c>
      <c r="G122" s="32"/>
      <c r="H122" s="63">
        <v>2854</v>
      </c>
      <c r="I122" s="63">
        <v>1427</v>
      </c>
      <c r="J122" s="63">
        <f t="shared" si="6"/>
        <v>14269.999999999998</v>
      </c>
      <c r="K122" s="64"/>
      <c r="L122" s="60">
        <f t="shared" si="7"/>
        <v>18551</v>
      </c>
      <c r="N122" s="62"/>
    </row>
    <row r="123" spans="1:14">
      <c r="A123" s="9" t="s">
        <v>265</v>
      </c>
      <c r="B123" s="9" t="s">
        <v>266</v>
      </c>
      <c r="C123" s="63">
        <v>8663</v>
      </c>
      <c r="D123" s="63"/>
      <c r="E123" s="60">
        <v>975</v>
      </c>
      <c r="F123" s="63">
        <f t="shared" si="8"/>
        <v>9638</v>
      </c>
      <c r="G123" s="32"/>
      <c r="H123" s="63">
        <v>2888</v>
      </c>
      <c r="I123" s="63">
        <v>1444</v>
      </c>
      <c r="J123" s="63">
        <f t="shared" si="6"/>
        <v>14438.333333333332</v>
      </c>
      <c r="K123" s="64"/>
      <c r="L123" s="60">
        <f t="shared" si="7"/>
        <v>18770.333333333332</v>
      </c>
      <c r="N123" s="62"/>
    </row>
  </sheetData>
  <mergeCells count="13">
    <mergeCell ref="H21:L21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A21:A22"/>
    <mergeCell ref="B21:B22"/>
    <mergeCell ref="C21:F21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E928-8648-4F0D-A143-2CE906BBA406}">
  <dimension ref="A1:N41"/>
  <sheetViews>
    <sheetView showGridLines="0" zoomScaleNormal="100" workbookViewId="0">
      <pane ySplit="5" topLeftCell="A6" activePane="bottomLeft" state="frozen"/>
      <selection activeCell="K27" sqref="K27"/>
      <selection pane="bottomLeft" activeCell="K27" sqref="K27"/>
    </sheetView>
  </sheetViews>
  <sheetFormatPr baseColWidth="10" defaultRowHeight="15"/>
  <cols>
    <col min="1" max="1" width="14.85546875" customWidth="1"/>
    <col min="2" max="2" width="38.5703125" bestFit="1" customWidth="1"/>
    <col min="3" max="5" width="11.42578125" style="34"/>
    <col min="6" max="6" width="13.7109375" style="34" bestFit="1" customWidth="1"/>
    <col min="7" max="7" width="1.7109375" style="34" customWidth="1"/>
    <col min="8" max="8" width="12.7109375" style="34" customWidth="1"/>
    <col min="9" max="13" width="11.42578125" style="34"/>
  </cols>
  <sheetData>
    <row r="1" spans="1:14" ht="15.75">
      <c r="A1" s="222" t="s">
        <v>3846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2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4">
      <c r="A8" s="242" t="s">
        <v>0</v>
      </c>
      <c r="B8" s="242" t="s">
        <v>3</v>
      </c>
      <c r="C8" s="243" t="s">
        <v>4</v>
      </c>
      <c r="D8" s="243"/>
      <c r="E8" s="243"/>
      <c r="F8" s="243"/>
      <c r="G8" s="336"/>
      <c r="H8" s="243" t="s">
        <v>5</v>
      </c>
      <c r="I8" s="243"/>
      <c r="J8" s="243"/>
      <c r="K8" s="243"/>
      <c r="L8" s="243"/>
      <c r="M8"/>
    </row>
    <row r="9" spans="1:14" ht="22.5">
      <c r="A9" s="242"/>
      <c r="B9" s="242"/>
      <c r="C9" s="244" t="s">
        <v>6</v>
      </c>
      <c r="D9" s="244" t="s">
        <v>7</v>
      </c>
      <c r="E9" s="244" t="s">
        <v>8</v>
      </c>
      <c r="F9" s="244" t="s">
        <v>9</v>
      </c>
      <c r="G9" s="337"/>
      <c r="H9" s="35" t="s">
        <v>10</v>
      </c>
      <c r="I9" s="35" t="s">
        <v>11</v>
      </c>
      <c r="J9" s="244" t="s">
        <v>12</v>
      </c>
      <c r="K9" s="35" t="s">
        <v>20</v>
      </c>
      <c r="L9" s="244" t="s">
        <v>9</v>
      </c>
      <c r="M9"/>
    </row>
    <row r="10" spans="1:14">
      <c r="A10" s="13" t="s">
        <v>3847</v>
      </c>
      <c r="B10" s="13" t="s">
        <v>3848</v>
      </c>
      <c r="C10" s="157">
        <v>63944.62</v>
      </c>
      <c r="D10" s="157">
        <v>0</v>
      </c>
      <c r="E10" s="157">
        <v>943</v>
      </c>
      <c r="F10" s="157">
        <v>64887.62</v>
      </c>
      <c r="G10" s="338"/>
      <c r="H10" s="157">
        <f>C10/30*10</f>
        <v>21314.873333333337</v>
      </c>
      <c r="I10" s="157">
        <v>0</v>
      </c>
      <c r="J10" s="157">
        <f>C10/30*40</f>
        <v>85259.493333333347</v>
      </c>
      <c r="K10" s="185">
        <f>2200+18595</f>
        <v>20795</v>
      </c>
      <c r="L10" s="157">
        <f>H10+I10+J10+K10</f>
        <v>127369.36666666668</v>
      </c>
      <c r="M10"/>
    </row>
    <row r="11" spans="1:14">
      <c r="A11" s="9" t="s">
        <v>906</v>
      </c>
      <c r="B11" s="9" t="s">
        <v>3849</v>
      </c>
      <c r="C11" s="63">
        <v>47965.26</v>
      </c>
      <c r="D11" s="63">
        <v>0</v>
      </c>
      <c r="E11" s="63">
        <v>943</v>
      </c>
      <c r="F11" s="63">
        <v>48908.26</v>
      </c>
      <c r="G11" s="338"/>
      <c r="H11" s="63">
        <f>C11/30*10</f>
        <v>15988.420000000002</v>
      </c>
      <c r="I11" s="63">
        <v>0</v>
      </c>
      <c r="J11" s="63">
        <f>C11/30*40</f>
        <v>63953.680000000008</v>
      </c>
      <c r="K11" s="127">
        <f>2200+13948</f>
        <v>16148</v>
      </c>
      <c r="L11" s="63">
        <f>H11+I11+J11+K11</f>
        <v>96090.1</v>
      </c>
      <c r="M11"/>
    </row>
    <row r="12" spans="1:14">
      <c r="A12" s="9" t="s">
        <v>1104</v>
      </c>
      <c r="B12" s="9" t="s">
        <v>3850</v>
      </c>
      <c r="C12" s="63">
        <v>24719.759999999998</v>
      </c>
      <c r="D12" s="63">
        <v>0</v>
      </c>
      <c r="E12" s="63">
        <v>943</v>
      </c>
      <c r="F12" s="63">
        <v>25662.76</v>
      </c>
      <c r="G12" s="338"/>
      <c r="H12" s="63">
        <f>C12/30*10</f>
        <v>8239.92</v>
      </c>
      <c r="I12" s="63">
        <v>0</v>
      </c>
      <c r="J12" s="63">
        <f>C12/30*40</f>
        <v>32959.68</v>
      </c>
      <c r="K12" s="127">
        <f>2200+7188</f>
        <v>9388</v>
      </c>
      <c r="L12" s="63">
        <f>H12+I12+J12+K12</f>
        <v>50587.6</v>
      </c>
      <c r="M12"/>
    </row>
    <row r="13" spans="1:14" ht="15.75">
      <c r="A13" s="2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15.75">
      <c r="A14" s="30" t="s">
        <v>43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>
      <c r="A15" s="242" t="s">
        <v>0</v>
      </c>
      <c r="B15" s="242" t="s">
        <v>3</v>
      </c>
      <c r="C15" s="243" t="s">
        <v>4</v>
      </c>
      <c r="D15" s="243"/>
      <c r="E15" s="243"/>
      <c r="F15" s="243"/>
      <c r="G15" s="336"/>
      <c r="H15" s="243" t="s">
        <v>5</v>
      </c>
      <c r="I15" s="243"/>
      <c r="J15" s="243"/>
      <c r="K15" s="243"/>
      <c r="L15" s="243"/>
      <c r="M15"/>
    </row>
    <row r="16" spans="1:14" ht="33.75">
      <c r="A16" s="242"/>
      <c r="B16" s="242"/>
      <c r="C16" s="244" t="s">
        <v>6</v>
      </c>
      <c r="D16" s="244" t="s">
        <v>7</v>
      </c>
      <c r="E16" s="244" t="s">
        <v>8</v>
      </c>
      <c r="F16" s="244" t="s">
        <v>9</v>
      </c>
      <c r="G16" s="337"/>
      <c r="H16" s="35" t="s">
        <v>10</v>
      </c>
      <c r="I16" s="35" t="s">
        <v>11</v>
      </c>
      <c r="J16" s="244" t="s">
        <v>12</v>
      </c>
      <c r="K16" s="35" t="s">
        <v>120</v>
      </c>
      <c r="L16" s="244" t="s">
        <v>9</v>
      </c>
      <c r="M16"/>
    </row>
    <row r="17" spans="1:13">
      <c r="A17" s="13" t="s">
        <v>3851</v>
      </c>
      <c r="B17" s="13" t="s">
        <v>3852</v>
      </c>
      <c r="C17" s="157">
        <v>21382.83</v>
      </c>
      <c r="D17" s="157">
        <v>695.6</v>
      </c>
      <c r="E17" s="185">
        <v>943</v>
      </c>
      <c r="F17" s="162">
        <v>23021.43</v>
      </c>
      <c r="G17" s="339"/>
      <c r="H17" s="157">
        <f t="shared" ref="H17:H34" si="0">C17/30*24</f>
        <v>17106.264000000003</v>
      </c>
      <c r="I17" s="157"/>
      <c r="J17" s="157">
        <f t="shared" ref="J17:J34" si="1">C17/30*40</f>
        <v>28510.440000000002</v>
      </c>
      <c r="K17" s="185">
        <f>J17*0.2181+2200</f>
        <v>8418.1269639999991</v>
      </c>
      <c r="L17" s="157">
        <f t="shared" ref="L17:L34" si="2">H17+I17+J17+K17</f>
        <v>54034.830964000008</v>
      </c>
      <c r="M17"/>
    </row>
    <row r="18" spans="1:13">
      <c r="A18" s="9" t="s">
        <v>3853</v>
      </c>
      <c r="B18" s="9" t="s">
        <v>3854</v>
      </c>
      <c r="C18" s="63">
        <f>494.52/4</f>
        <v>123.63</v>
      </c>
      <c r="D18" s="63">
        <v>17.39</v>
      </c>
      <c r="E18" s="127">
        <v>23.574999999999999</v>
      </c>
      <c r="F18" s="68">
        <v>535.48500000000001</v>
      </c>
      <c r="G18" s="339"/>
      <c r="H18" s="63">
        <f t="shared" si="0"/>
        <v>98.903999999999996</v>
      </c>
      <c r="I18" s="63"/>
      <c r="J18" s="63">
        <f t="shared" si="1"/>
        <v>164.83999999999997</v>
      </c>
      <c r="K18" s="127">
        <f>J18*0.2181+2200</f>
        <v>2235.9516039999999</v>
      </c>
      <c r="L18" s="63">
        <f t="shared" si="2"/>
        <v>2499.695604</v>
      </c>
      <c r="M18"/>
    </row>
    <row r="19" spans="1:13">
      <c r="A19" s="9" t="s">
        <v>3855</v>
      </c>
      <c r="B19" s="9" t="s">
        <v>3856</v>
      </c>
      <c r="C19" s="63">
        <v>15159.26</v>
      </c>
      <c r="D19" s="63">
        <v>0</v>
      </c>
      <c r="E19" s="127">
        <v>943</v>
      </c>
      <c r="F19" s="68">
        <v>16102.26</v>
      </c>
      <c r="G19" s="339"/>
      <c r="H19" s="63">
        <f t="shared" si="0"/>
        <v>12127.407999999999</v>
      </c>
      <c r="I19" s="63"/>
      <c r="J19" s="63">
        <f t="shared" si="1"/>
        <v>20212.346666666668</v>
      </c>
      <c r="K19" s="127">
        <f>J19*0.2181+2200</f>
        <v>6608.3128079999997</v>
      </c>
      <c r="L19" s="63">
        <f t="shared" si="2"/>
        <v>38948.06747466667</v>
      </c>
      <c r="M19"/>
    </row>
    <row r="20" spans="1:13">
      <c r="A20" s="9" t="s">
        <v>3857</v>
      </c>
      <c r="B20" s="9" t="s">
        <v>3858</v>
      </c>
      <c r="C20" s="63">
        <v>9477.89</v>
      </c>
      <c r="D20" s="63">
        <v>0</v>
      </c>
      <c r="E20" s="127">
        <v>943</v>
      </c>
      <c r="F20" s="68">
        <v>10420.89</v>
      </c>
      <c r="G20" s="339"/>
      <c r="H20" s="63">
        <f t="shared" si="0"/>
        <v>7582.3119999999999</v>
      </c>
      <c r="I20" s="63"/>
      <c r="J20" s="63">
        <f t="shared" si="1"/>
        <v>12637.186666666666</v>
      </c>
      <c r="K20" s="127">
        <f t="shared" ref="K20:K34" si="3">J20*0.2181+2200</f>
        <v>4956.1704119999995</v>
      </c>
      <c r="L20" s="63">
        <f t="shared" si="2"/>
        <v>25175.669078666666</v>
      </c>
      <c r="M20"/>
    </row>
    <row r="21" spans="1:13">
      <c r="A21" s="9" t="s">
        <v>3859</v>
      </c>
      <c r="B21" s="9" t="s">
        <v>3860</v>
      </c>
      <c r="C21" s="63">
        <v>10118.81</v>
      </c>
      <c r="D21" s="63">
        <v>0</v>
      </c>
      <c r="E21" s="127">
        <v>943</v>
      </c>
      <c r="F21" s="68">
        <v>11061.81</v>
      </c>
      <c r="G21" s="339"/>
      <c r="H21" s="63">
        <f t="shared" si="0"/>
        <v>8095.0479999999989</v>
      </c>
      <c r="I21" s="63"/>
      <c r="J21" s="63">
        <f t="shared" si="1"/>
        <v>13491.746666666666</v>
      </c>
      <c r="K21" s="127">
        <f t="shared" si="3"/>
        <v>5142.5499479999999</v>
      </c>
      <c r="L21" s="63">
        <f t="shared" si="2"/>
        <v>26729.344614666665</v>
      </c>
      <c r="M21"/>
    </row>
    <row r="22" spans="1:13">
      <c r="A22" s="9" t="s">
        <v>3861</v>
      </c>
      <c r="B22" s="9" t="s">
        <v>3862</v>
      </c>
      <c r="C22" s="63">
        <v>8155.99</v>
      </c>
      <c r="D22" s="63">
        <v>0</v>
      </c>
      <c r="E22" s="127">
        <v>943</v>
      </c>
      <c r="F22" s="68">
        <v>9098.99</v>
      </c>
      <c r="G22" s="339"/>
      <c r="H22" s="63">
        <f t="shared" si="0"/>
        <v>6524.7919999999995</v>
      </c>
      <c r="I22" s="63"/>
      <c r="J22" s="63">
        <f t="shared" si="1"/>
        <v>10874.653333333334</v>
      </c>
      <c r="K22" s="127">
        <f t="shared" si="3"/>
        <v>4571.7618920000004</v>
      </c>
      <c r="L22" s="63">
        <f t="shared" si="2"/>
        <v>21971.207225333332</v>
      </c>
      <c r="M22"/>
    </row>
    <row r="23" spans="1:13">
      <c r="A23" s="9" t="s">
        <v>3863</v>
      </c>
      <c r="B23" s="9" t="s">
        <v>3864</v>
      </c>
      <c r="C23" s="63">
        <v>8155.99</v>
      </c>
      <c r="D23" s="63">
        <v>0</v>
      </c>
      <c r="E23" s="127">
        <v>943</v>
      </c>
      <c r="F23" s="68">
        <v>9098.99</v>
      </c>
      <c r="G23" s="339"/>
      <c r="H23" s="63">
        <f t="shared" si="0"/>
        <v>6524.7919999999995</v>
      </c>
      <c r="I23" s="63"/>
      <c r="J23" s="63">
        <f t="shared" si="1"/>
        <v>10874.653333333334</v>
      </c>
      <c r="K23" s="127">
        <f t="shared" si="3"/>
        <v>4571.7618920000004</v>
      </c>
      <c r="L23" s="63">
        <f t="shared" si="2"/>
        <v>21971.207225333332</v>
      </c>
      <c r="M23"/>
    </row>
    <row r="24" spans="1:13">
      <c r="A24" s="9" t="s">
        <v>3865</v>
      </c>
      <c r="B24" s="9" t="s">
        <v>3866</v>
      </c>
      <c r="C24" s="63">
        <v>7335.88</v>
      </c>
      <c r="D24" s="63">
        <v>0</v>
      </c>
      <c r="E24" s="127">
        <v>943</v>
      </c>
      <c r="F24" s="68">
        <v>8278.880000000001</v>
      </c>
      <c r="G24" s="339"/>
      <c r="H24" s="63">
        <f t="shared" si="0"/>
        <v>5868.7039999999997</v>
      </c>
      <c r="I24" s="63"/>
      <c r="J24" s="63">
        <f t="shared" si="1"/>
        <v>9781.1733333333341</v>
      </c>
      <c r="K24" s="127">
        <f t="shared" si="3"/>
        <v>4333.2739039999997</v>
      </c>
      <c r="L24" s="63">
        <f t="shared" si="2"/>
        <v>19983.151237333332</v>
      </c>
      <c r="M24"/>
    </row>
    <row r="25" spans="1:13">
      <c r="A25" s="9" t="s">
        <v>3867</v>
      </c>
      <c r="B25" s="9" t="s">
        <v>3868</v>
      </c>
      <c r="C25" s="63">
        <v>9410.2900000000009</v>
      </c>
      <c r="D25" s="63">
        <v>0</v>
      </c>
      <c r="E25" s="127">
        <v>943</v>
      </c>
      <c r="F25" s="68">
        <v>10353.290000000001</v>
      </c>
      <c r="G25" s="339"/>
      <c r="H25" s="63">
        <f t="shared" si="0"/>
        <v>7528.2320000000018</v>
      </c>
      <c r="I25" s="63"/>
      <c r="J25" s="63">
        <f t="shared" si="1"/>
        <v>12547.053333333335</v>
      </c>
      <c r="K25" s="127">
        <f t="shared" si="3"/>
        <v>4936.5123320000002</v>
      </c>
      <c r="L25" s="63">
        <f t="shared" si="2"/>
        <v>25011.797665333339</v>
      </c>
      <c r="M25"/>
    </row>
    <row r="26" spans="1:13">
      <c r="A26" s="9" t="s">
        <v>3869</v>
      </c>
      <c r="B26" s="9" t="s">
        <v>3870</v>
      </c>
      <c r="C26" s="63">
        <v>7335.88</v>
      </c>
      <c r="D26" s="63">
        <v>0</v>
      </c>
      <c r="E26" s="127">
        <v>943</v>
      </c>
      <c r="F26" s="68">
        <v>8278.880000000001</v>
      </c>
      <c r="G26" s="339"/>
      <c r="H26" s="63">
        <f t="shared" si="0"/>
        <v>5868.7039999999997</v>
      </c>
      <c r="I26" s="63"/>
      <c r="J26" s="63">
        <f t="shared" si="1"/>
        <v>9781.1733333333341</v>
      </c>
      <c r="K26" s="127">
        <f t="shared" si="3"/>
        <v>4333.2739039999997</v>
      </c>
      <c r="L26" s="63">
        <f t="shared" si="2"/>
        <v>19983.151237333332</v>
      </c>
      <c r="M26"/>
    </row>
    <row r="27" spans="1:13">
      <c r="A27" s="9" t="s">
        <v>3871</v>
      </c>
      <c r="B27" s="9" t="s">
        <v>3872</v>
      </c>
      <c r="C27" s="63">
        <v>6961.06</v>
      </c>
      <c r="D27" s="63">
        <v>0</v>
      </c>
      <c r="E27" s="127">
        <v>943</v>
      </c>
      <c r="F27" s="68">
        <v>7904.06</v>
      </c>
      <c r="G27" s="339"/>
      <c r="H27" s="63">
        <f t="shared" si="0"/>
        <v>5568.848</v>
      </c>
      <c r="I27" s="63"/>
      <c r="J27" s="63">
        <f t="shared" si="1"/>
        <v>9281.4133333333339</v>
      </c>
      <c r="K27" s="127">
        <f t="shared" si="3"/>
        <v>4224.2762480000001</v>
      </c>
      <c r="L27" s="63">
        <f t="shared" si="2"/>
        <v>19074.537581333334</v>
      </c>
      <c r="M27"/>
    </row>
    <row r="28" spans="1:13">
      <c r="A28" s="9" t="s">
        <v>3873</v>
      </c>
      <c r="B28" s="9" t="s">
        <v>3874</v>
      </c>
      <c r="C28" s="63">
        <v>5447.47</v>
      </c>
      <c r="D28" s="63">
        <v>0</v>
      </c>
      <c r="E28" s="127">
        <v>943</v>
      </c>
      <c r="F28" s="68">
        <v>6390.47</v>
      </c>
      <c r="G28" s="339"/>
      <c r="H28" s="63">
        <f t="shared" si="0"/>
        <v>4357.9760000000006</v>
      </c>
      <c r="I28" s="63"/>
      <c r="J28" s="63">
        <f t="shared" si="1"/>
        <v>7263.2933333333331</v>
      </c>
      <c r="K28" s="127">
        <f t="shared" si="3"/>
        <v>3784.1242759999996</v>
      </c>
      <c r="L28" s="63">
        <f t="shared" si="2"/>
        <v>15405.393609333332</v>
      </c>
      <c r="M28"/>
    </row>
    <row r="29" spans="1:13">
      <c r="A29" s="9" t="s">
        <v>3875</v>
      </c>
      <c r="B29" s="9" t="s">
        <v>3876</v>
      </c>
      <c r="C29" s="63">
        <v>5516.85</v>
      </c>
      <c r="D29" s="63">
        <v>0</v>
      </c>
      <c r="E29" s="127">
        <v>943</v>
      </c>
      <c r="F29" s="68">
        <v>6459.85</v>
      </c>
      <c r="G29" s="339"/>
      <c r="H29" s="63">
        <f t="shared" si="0"/>
        <v>4413.4800000000005</v>
      </c>
      <c r="I29" s="63"/>
      <c r="J29" s="63">
        <f t="shared" si="1"/>
        <v>7355.8</v>
      </c>
      <c r="K29" s="127">
        <f t="shared" si="3"/>
        <v>3804.2999799999998</v>
      </c>
      <c r="L29" s="63">
        <f t="shared" si="2"/>
        <v>15573.57998</v>
      </c>
      <c r="M29"/>
    </row>
    <row r="30" spans="1:13">
      <c r="A30" s="9" t="s">
        <v>3877</v>
      </c>
      <c r="B30" s="9" t="s">
        <v>3878</v>
      </c>
      <c r="C30" s="63">
        <v>6980.02</v>
      </c>
      <c r="D30" s="63">
        <v>0</v>
      </c>
      <c r="E30" s="127">
        <v>943</v>
      </c>
      <c r="F30" s="68">
        <v>7923.02</v>
      </c>
      <c r="G30" s="339"/>
      <c r="H30" s="63">
        <f t="shared" si="0"/>
        <v>5584.0160000000005</v>
      </c>
      <c r="I30" s="63"/>
      <c r="J30" s="63">
        <f t="shared" si="1"/>
        <v>9306.6933333333345</v>
      </c>
      <c r="K30" s="127">
        <f t="shared" si="3"/>
        <v>4229.7898160000004</v>
      </c>
      <c r="L30" s="63">
        <f t="shared" si="2"/>
        <v>19120.499149333336</v>
      </c>
      <c r="M30"/>
    </row>
    <row r="31" spans="1:13">
      <c r="A31" s="9" t="s">
        <v>3879</v>
      </c>
      <c r="B31" s="9" t="s">
        <v>3880</v>
      </c>
      <c r="C31" s="63">
        <v>5633.08</v>
      </c>
      <c r="D31" s="63">
        <v>0</v>
      </c>
      <c r="E31" s="127">
        <v>943</v>
      </c>
      <c r="F31" s="68">
        <v>6576.08</v>
      </c>
      <c r="G31" s="339"/>
      <c r="H31" s="63">
        <f t="shared" si="0"/>
        <v>4506.4639999999999</v>
      </c>
      <c r="I31" s="63"/>
      <c r="J31" s="63">
        <f t="shared" si="1"/>
        <v>7510.7733333333326</v>
      </c>
      <c r="K31" s="127">
        <f t="shared" si="3"/>
        <v>3838.0996639999998</v>
      </c>
      <c r="L31" s="63">
        <f t="shared" si="2"/>
        <v>15855.336997333332</v>
      </c>
      <c r="M31"/>
    </row>
    <row r="32" spans="1:13">
      <c r="A32" s="9" t="s">
        <v>3881</v>
      </c>
      <c r="B32" s="9" t="s">
        <v>3882</v>
      </c>
      <c r="C32" s="63">
        <v>7335.88</v>
      </c>
      <c r="D32" s="63">
        <v>0</v>
      </c>
      <c r="E32" s="127">
        <v>943</v>
      </c>
      <c r="F32" s="68">
        <v>8278.880000000001</v>
      </c>
      <c r="G32" s="339"/>
      <c r="H32" s="63">
        <f t="shared" si="0"/>
        <v>5868.7039999999997</v>
      </c>
      <c r="I32" s="63"/>
      <c r="J32" s="63">
        <f t="shared" si="1"/>
        <v>9781.1733333333341</v>
      </c>
      <c r="K32" s="127">
        <f t="shared" si="3"/>
        <v>4333.2739039999997</v>
      </c>
      <c r="L32" s="63">
        <f t="shared" si="2"/>
        <v>19983.151237333332</v>
      </c>
      <c r="M32"/>
    </row>
    <row r="33" spans="1:13">
      <c r="A33" s="9" t="s">
        <v>3883</v>
      </c>
      <c r="B33" s="9" t="s">
        <v>3884</v>
      </c>
      <c r="C33" s="63">
        <v>5447.47</v>
      </c>
      <c r="D33" s="63">
        <v>0</v>
      </c>
      <c r="E33" s="127">
        <v>943</v>
      </c>
      <c r="F33" s="68">
        <v>6390.47</v>
      </c>
      <c r="G33" s="339"/>
      <c r="H33" s="63">
        <f t="shared" si="0"/>
        <v>4357.9760000000006</v>
      </c>
      <c r="I33" s="63"/>
      <c r="J33" s="63">
        <f t="shared" si="1"/>
        <v>7263.2933333333331</v>
      </c>
      <c r="K33" s="127">
        <f t="shared" si="3"/>
        <v>3784.1242759999996</v>
      </c>
      <c r="L33" s="63">
        <f t="shared" si="2"/>
        <v>15405.393609333332</v>
      </c>
      <c r="M33"/>
    </row>
    <row r="34" spans="1:13">
      <c r="A34" s="9" t="s">
        <v>3885</v>
      </c>
      <c r="B34" s="9" t="s">
        <v>3886</v>
      </c>
      <c r="C34" s="63">
        <v>5447.47</v>
      </c>
      <c r="D34" s="63">
        <v>0</v>
      </c>
      <c r="E34" s="127">
        <v>943</v>
      </c>
      <c r="F34" s="68">
        <v>6390.47</v>
      </c>
      <c r="G34" s="339"/>
      <c r="H34" s="63">
        <f t="shared" si="0"/>
        <v>4357.9760000000006</v>
      </c>
      <c r="I34" s="63"/>
      <c r="J34" s="63">
        <f t="shared" si="1"/>
        <v>7263.2933333333331</v>
      </c>
      <c r="K34" s="127">
        <f t="shared" si="3"/>
        <v>3784.1242759999996</v>
      </c>
      <c r="L34" s="63">
        <f t="shared" si="2"/>
        <v>15405.393609333332</v>
      </c>
      <c r="M34"/>
    </row>
    <row r="37" spans="1:13" ht="15.75">
      <c r="B37" s="3" t="s">
        <v>71</v>
      </c>
      <c r="C37" s="42"/>
      <c r="D37" s="42"/>
      <c r="E37" s="42"/>
      <c r="F37" s="42"/>
      <c r="G37" s="42"/>
      <c r="H37" s="42"/>
    </row>
    <row r="38" spans="1:13" s="44" customFormat="1">
      <c r="B38" s="43" t="s">
        <v>0</v>
      </c>
      <c r="C38" s="260" t="s">
        <v>14</v>
      </c>
      <c r="D38" s="260"/>
      <c r="E38" s="260"/>
      <c r="F38" s="260"/>
      <c r="G38" s="42"/>
      <c r="H38" s="34"/>
      <c r="I38" s="34"/>
      <c r="J38" s="34"/>
      <c r="K38" s="34"/>
      <c r="L38" s="34"/>
      <c r="M38" s="34"/>
    </row>
    <row r="39" spans="1:13">
      <c r="B39" s="311">
        <v>33</v>
      </c>
      <c r="C39" s="300" t="s">
        <v>3887</v>
      </c>
      <c r="D39" s="301"/>
      <c r="E39" s="301"/>
      <c r="F39" s="302"/>
      <c r="G39" s="340"/>
    </row>
    <row r="40" spans="1:13">
      <c r="B40" s="214">
        <v>17</v>
      </c>
      <c r="C40" s="111" t="s">
        <v>3888</v>
      </c>
      <c r="D40" s="341"/>
      <c r="E40" s="341"/>
      <c r="F40" s="342"/>
      <c r="G40" s="343"/>
    </row>
    <row r="41" spans="1:13">
      <c r="B41" s="214"/>
      <c r="C41" s="224" t="s">
        <v>3889</v>
      </c>
      <c r="D41" s="225"/>
      <c r="E41" s="225"/>
      <c r="F41" s="226"/>
      <c r="G41" s="343"/>
    </row>
  </sheetData>
  <mergeCells count="16">
    <mergeCell ref="C41:F41"/>
    <mergeCell ref="A15:A16"/>
    <mergeCell ref="B15:B16"/>
    <mergeCell ref="C15:F15"/>
    <mergeCell ref="H15:L15"/>
    <mergeCell ref="C38:F38"/>
    <mergeCell ref="C39:F39"/>
    <mergeCell ref="A1:M1"/>
    <mergeCell ref="A2:M2"/>
    <mergeCell ref="A3:M3"/>
    <mergeCell ref="A4:M4"/>
    <mergeCell ref="A5:M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5"/>
  <sheetViews>
    <sheetView showGridLines="0" zoomScaleNormal="100" workbookViewId="0">
      <pane ySplit="5" topLeftCell="A6" activePane="bottomLeft" state="frozen"/>
      <selection pane="bottomLeft" activeCell="I458" sqref="I458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 customWidth="1"/>
    <col min="7" max="7" width="1.7109375" style="34" customWidth="1"/>
    <col min="8" max="12" width="11.42578125" style="34" customWidth="1"/>
    <col min="257" max="257" width="14.85546875" customWidth="1"/>
    <col min="258" max="258" width="38.5703125" bestFit="1" customWidth="1"/>
    <col min="263" max="263" width="3.7109375" customWidth="1"/>
    <col min="513" max="513" width="14.85546875" customWidth="1"/>
    <col min="514" max="514" width="38.5703125" bestFit="1" customWidth="1"/>
    <col min="519" max="519" width="3.7109375" customWidth="1"/>
    <col min="769" max="769" width="14.85546875" customWidth="1"/>
    <col min="770" max="770" width="38.5703125" bestFit="1" customWidth="1"/>
    <col min="775" max="775" width="3.7109375" customWidth="1"/>
    <col min="1025" max="1025" width="14.85546875" customWidth="1"/>
    <col min="1026" max="1026" width="38.5703125" bestFit="1" customWidth="1"/>
    <col min="1031" max="1031" width="3.7109375" customWidth="1"/>
    <col min="1281" max="1281" width="14.85546875" customWidth="1"/>
    <col min="1282" max="1282" width="38.5703125" bestFit="1" customWidth="1"/>
    <col min="1287" max="1287" width="3.7109375" customWidth="1"/>
    <col min="1537" max="1537" width="14.85546875" customWidth="1"/>
    <col min="1538" max="1538" width="38.5703125" bestFit="1" customWidth="1"/>
    <col min="1543" max="1543" width="3.7109375" customWidth="1"/>
    <col min="1793" max="1793" width="14.85546875" customWidth="1"/>
    <col min="1794" max="1794" width="38.5703125" bestFit="1" customWidth="1"/>
    <col min="1799" max="1799" width="3.7109375" customWidth="1"/>
    <col min="2049" max="2049" width="14.85546875" customWidth="1"/>
    <col min="2050" max="2050" width="38.5703125" bestFit="1" customWidth="1"/>
    <col min="2055" max="2055" width="3.7109375" customWidth="1"/>
    <col min="2305" max="2305" width="14.85546875" customWidth="1"/>
    <col min="2306" max="2306" width="38.5703125" bestFit="1" customWidth="1"/>
    <col min="2311" max="2311" width="3.7109375" customWidth="1"/>
    <col min="2561" max="2561" width="14.85546875" customWidth="1"/>
    <col min="2562" max="2562" width="38.5703125" bestFit="1" customWidth="1"/>
    <col min="2567" max="2567" width="3.7109375" customWidth="1"/>
    <col min="2817" max="2817" width="14.85546875" customWidth="1"/>
    <col min="2818" max="2818" width="38.5703125" bestFit="1" customWidth="1"/>
    <col min="2823" max="2823" width="3.7109375" customWidth="1"/>
    <col min="3073" max="3073" width="14.85546875" customWidth="1"/>
    <col min="3074" max="3074" width="38.5703125" bestFit="1" customWidth="1"/>
    <col min="3079" max="3079" width="3.7109375" customWidth="1"/>
    <col min="3329" max="3329" width="14.85546875" customWidth="1"/>
    <col min="3330" max="3330" width="38.5703125" bestFit="1" customWidth="1"/>
    <col min="3335" max="3335" width="3.7109375" customWidth="1"/>
    <col min="3585" max="3585" width="14.85546875" customWidth="1"/>
    <col min="3586" max="3586" width="38.5703125" bestFit="1" customWidth="1"/>
    <col min="3591" max="3591" width="3.7109375" customWidth="1"/>
    <col min="3841" max="3841" width="14.85546875" customWidth="1"/>
    <col min="3842" max="3842" width="38.5703125" bestFit="1" customWidth="1"/>
    <col min="3847" max="3847" width="3.7109375" customWidth="1"/>
    <col min="4097" max="4097" width="14.85546875" customWidth="1"/>
    <col min="4098" max="4098" width="38.5703125" bestFit="1" customWidth="1"/>
    <col min="4103" max="4103" width="3.7109375" customWidth="1"/>
    <col min="4353" max="4353" width="14.85546875" customWidth="1"/>
    <col min="4354" max="4354" width="38.5703125" bestFit="1" customWidth="1"/>
    <col min="4359" max="4359" width="3.7109375" customWidth="1"/>
    <col min="4609" max="4609" width="14.85546875" customWidth="1"/>
    <col min="4610" max="4610" width="38.5703125" bestFit="1" customWidth="1"/>
    <col min="4615" max="4615" width="3.7109375" customWidth="1"/>
    <col min="4865" max="4865" width="14.85546875" customWidth="1"/>
    <col min="4866" max="4866" width="38.5703125" bestFit="1" customWidth="1"/>
    <col min="4871" max="4871" width="3.7109375" customWidth="1"/>
    <col min="5121" max="5121" width="14.85546875" customWidth="1"/>
    <col min="5122" max="5122" width="38.5703125" bestFit="1" customWidth="1"/>
    <col min="5127" max="5127" width="3.7109375" customWidth="1"/>
    <col min="5377" max="5377" width="14.85546875" customWidth="1"/>
    <col min="5378" max="5378" width="38.5703125" bestFit="1" customWidth="1"/>
    <col min="5383" max="5383" width="3.7109375" customWidth="1"/>
    <col min="5633" max="5633" width="14.85546875" customWidth="1"/>
    <col min="5634" max="5634" width="38.5703125" bestFit="1" customWidth="1"/>
    <col min="5639" max="5639" width="3.7109375" customWidth="1"/>
    <col min="5889" max="5889" width="14.85546875" customWidth="1"/>
    <col min="5890" max="5890" width="38.5703125" bestFit="1" customWidth="1"/>
    <col min="5895" max="5895" width="3.7109375" customWidth="1"/>
    <col min="6145" max="6145" width="14.85546875" customWidth="1"/>
    <col min="6146" max="6146" width="38.5703125" bestFit="1" customWidth="1"/>
    <col min="6151" max="6151" width="3.7109375" customWidth="1"/>
    <col min="6401" max="6401" width="14.85546875" customWidth="1"/>
    <col min="6402" max="6402" width="38.5703125" bestFit="1" customWidth="1"/>
    <col min="6407" max="6407" width="3.7109375" customWidth="1"/>
    <col min="6657" max="6657" width="14.85546875" customWidth="1"/>
    <col min="6658" max="6658" width="38.5703125" bestFit="1" customWidth="1"/>
    <col min="6663" max="6663" width="3.7109375" customWidth="1"/>
    <col min="6913" max="6913" width="14.85546875" customWidth="1"/>
    <col min="6914" max="6914" width="38.5703125" bestFit="1" customWidth="1"/>
    <col min="6919" max="6919" width="3.7109375" customWidth="1"/>
    <col min="7169" max="7169" width="14.85546875" customWidth="1"/>
    <col min="7170" max="7170" width="38.5703125" bestFit="1" customWidth="1"/>
    <col min="7175" max="7175" width="3.7109375" customWidth="1"/>
    <col min="7425" max="7425" width="14.85546875" customWidth="1"/>
    <col min="7426" max="7426" width="38.5703125" bestFit="1" customWidth="1"/>
    <col min="7431" max="7431" width="3.7109375" customWidth="1"/>
    <col min="7681" max="7681" width="14.85546875" customWidth="1"/>
    <col min="7682" max="7682" width="38.5703125" bestFit="1" customWidth="1"/>
    <col min="7687" max="7687" width="3.7109375" customWidth="1"/>
    <col min="7937" max="7937" width="14.85546875" customWidth="1"/>
    <col min="7938" max="7938" width="38.5703125" bestFit="1" customWidth="1"/>
    <col min="7943" max="7943" width="3.7109375" customWidth="1"/>
    <col min="8193" max="8193" width="14.85546875" customWidth="1"/>
    <col min="8194" max="8194" width="38.5703125" bestFit="1" customWidth="1"/>
    <col min="8199" max="8199" width="3.7109375" customWidth="1"/>
    <col min="8449" max="8449" width="14.85546875" customWidth="1"/>
    <col min="8450" max="8450" width="38.5703125" bestFit="1" customWidth="1"/>
    <col min="8455" max="8455" width="3.7109375" customWidth="1"/>
    <col min="8705" max="8705" width="14.85546875" customWidth="1"/>
    <col min="8706" max="8706" width="38.5703125" bestFit="1" customWidth="1"/>
    <col min="8711" max="8711" width="3.7109375" customWidth="1"/>
    <col min="8961" max="8961" width="14.85546875" customWidth="1"/>
    <col min="8962" max="8962" width="38.5703125" bestFit="1" customWidth="1"/>
    <col min="8967" max="8967" width="3.7109375" customWidth="1"/>
    <col min="9217" max="9217" width="14.85546875" customWidth="1"/>
    <col min="9218" max="9218" width="38.5703125" bestFit="1" customWidth="1"/>
    <col min="9223" max="9223" width="3.7109375" customWidth="1"/>
    <col min="9473" max="9473" width="14.85546875" customWidth="1"/>
    <col min="9474" max="9474" width="38.5703125" bestFit="1" customWidth="1"/>
    <col min="9479" max="9479" width="3.7109375" customWidth="1"/>
    <col min="9729" max="9729" width="14.85546875" customWidth="1"/>
    <col min="9730" max="9730" width="38.5703125" bestFit="1" customWidth="1"/>
    <col min="9735" max="9735" width="3.7109375" customWidth="1"/>
    <col min="9985" max="9985" width="14.85546875" customWidth="1"/>
    <col min="9986" max="9986" width="38.5703125" bestFit="1" customWidth="1"/>
    <col min="9991" max="9991" width="3.7109375" customWidth="1"/>
    <col min="10241" max="10241" width="14.85546875" customWidth="1"/>
    <col min="10242" max="10242" width="38.5703125" bestFit="1" customWidth="1"/>
    <col min="10247" max="10247" width="3.7109375" customWidth="1"/>
    <col min="10497" max="10497" width="14.85546875" customWidth="1"/>
    <col min="10498" max="10498" width="38.5703125" bestFit="1" customWidth="1"/>
    <col min="10503" max="10503" width="3.7109375" customWidth="1"/>
    <col min="10753" max="10753" width="14.85546875" customWidth="1"/>
    <col min="10754" max="10754" width="38.5703125" bestFit="1" customWidth="1"/>
    <col min="10759" max="10759" width="3.7109375" customWidth="1"/>
    <col min="11009" max="11009" width="14.85546875" customWidth="1"/>
    <col min="11010" max="11010" width="38.5703125" bestFit="1" customWidth="1"/>
    <col min="11015" max="11015" width="3.7109375" customWidth="1"/>
    <col min="11265" max="11265" width="14.85546875" customWidth="1"/>
    <col min="11266" max="11266" width="38.5703125" bestFit="1" customWidth="1"/>
    <col min="11271" max="11271" width="3.7109375" customWidth="1"/>
    <col min="11521" max="11521" width="14.85546875" customWidth="1"/>
    <col min="11522" max="11522" width="38.5703125" bestFit="1" customWidth="1"/>
    <col min="11527" max="11527" width="3.7109375" customWidth="1"/>
    <col min="11777" max="11777" width="14.85546875" customWidth="1"/>
    <col min="11778" max="11778" width="38.5703125" bestFit="1" customWidth="1"/>
    <col min="11783" max="11783" width="3.7109375" customWidth="1"/>
    <col min="12033" max="12033" width="14.85546875" customWidth="1"/>
    <col min="12034" max="12034" width="38.5703125" bestFit="1" customWidth="1"/>
    <col min="12039" max="12039" width="3.7109375" customWidth="1"/>
    <col min="12289" max="12289" width="14.85546875" customWidth="1"/>
    <col min="12290" max="12290" width="38.5703125" bestFit="1" customWidth="1"/>
    <col min="12295" max="12295" width="3.7109375" customWidth="1"/>
    <col min="12545" max="12545" width="14.85546875" customWidth="1"/>
    <col min="12546" max="12546" width="38.5703125" bestFit="1" customWidth="1"/>
    <col min="12551" max="12551" width="3.7109375" customWidth="1"/>
    <col min="12801" max="12801" width="14.85546875" customWidth="1"/>
    <col min="12802" max="12802" width="38.5703125" bestFit="1" customWidth="1"/>
    <col min="12807" max="12807" width="3.7109375" customWidth="1"/>
    <col min="13057" max="13057" width="14.85546875" customWidth="1"/>
    <col min="13058" max="13058" width="38.5703125" bestFit="1" customWidth="1"/>
    <col min="13063" max="13063" width="3.7109375" customWidth="1"/>
    <col min="13313" max="13313" width="14.85546875" customWidth="1"/>
    <col min="13314" max="13314" width="38.5703125" bestFit="1" customWidth="1"/>
    <col min="13319" max="13319" width="3.7109375" customWidth="1"/>
    <col min="13569" max="13569" width="14.85546875" customWidth="1"/>
    <col min="13570" max="13570" width="38.5703125" bestFit="1" customWidth="1"/>
    <col min="13575" max="13575" width="3.7109375" customWidth="1"/>
    <col min="13825" max="13825" width="14.85546875" customWidth="1"/>
    <col min="13826" max="13826" width="38.5703125" bestFit="1" customWidth="1"/>
    <col min="13831" max="13831" width="3.7109375" customWidth="1"/>
    <col min="14081" max="14081" width="14.85546875" customWidth="1"/>
    <col min="14082" max="14082" width="38.5703125" bestFit="1" customWidth="1"/>
    <col min="14087" max="14087" width="3.7109375" customWidth="1"/>
    <col min="14337" max="14337" width="14.85546875" customWidth="1"/>
    <col min="14338" max="14338" width="38.5703125" bestFit="1" customWidth="1"/>
    <col min="14343" max="14343" width="3.7109375" customWidth="1"/>
    <col min="14593" max="14593" width="14.85546875" customWidth="1"/>
    <col min="14594" max="14594" width="38.5703125" bestFit="1" customWidth="1"/>
    <col min="14599" max="14599" width="3.7109375" customWidth="1"/>
    <col min="14849" max="14849" width="14.85546875" customWidth="1"/>
    <col min="14850" max="14850" width="38.5703125" bestFit="1" customWidth="1"/>
    <col min="14855" max="14855" width="3.7109375" customWidth="1"/>
    <col min="15105" max="15105" width="14.85546875" customWidth="1"/>
    <col min="15106" max="15106" width="38.5703125" bestFit="1" customWidth="1"/>
    <col min="15111" max="15111" width="3.7109375" customWidth="1"/>
    <col min="15361" max="15361" width="14.85546875" customWidth="1"/>
    <col min="15362" max="15362" width="38.5703125" bestFit="1" customWidth="1"/>
    <col min="15367" max="15367" width="3.7109375" customWidth="1"/>
    <col min="15617" max="15617" width="14.85546875" customWidth="1"/>
    <col min="15618" max="15618" width="38.5703125" bestFit="1" customWidth="1"/>
    <col min="15623" max="15623" width="3.7109375" customWidth="1"/>
    <col min="15873" max="15873" width="14.85546875" customWidth="1"/>
    <col min="15874" max="15874" width="38.5703125" bestFit="1" customWidth="1"/>
    <col min="15879" max="15879" width="3.7109375" customWidth="1"/>
    <col min="16129" max="16129" width="14.85546875" customWidth="1"/>
    <col min="16130" max="16130" width="38.5703125" bestFit="1" customWidth="1"/>
    <col min="16135" max="16135" width="3.7109375" customWidth="1"/>
  </cols>
  <sheetData>
    <row r="1" spans="1:14" ht="15.75">
      <c r="A1" s="222" t="s">
        <v>267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 s="23" customFormat="1">
      <c r="A10" s="159" t="s">
        <v>268</v>
      </c>
      <c r="B10" s="160" t="s">
        <v>75</v>
      </c>
      <c r="C10" s="54">
        <v>13830</v>
      </c>
      <c r="D10" s="161">
        <v>0</v>
      </c>
      <c r="E10" s="161">
        <v>975</v>
      </c>
      <c r="F10" s="162">
        <f>C10+D10+E10</f>
        <v>14805</v>
      </c>
      <c r="G10" s="69"/>
      <c r="H10" s="54">
        <v>4610</v>
      </c>
      <c r="I10" s="54">
        <v>2305</v>
      </c>
      <c r="J10" s="54">
        <v>23050</v>
      </c>
      <c r="K10" s="163">
        <f>5532+3688</f>
        <v>9220</v>
      </c>
      <c r="L10" s="157">
        <f>H10+I10+J10+K10</f>
        <v>39185</v>
      </c>
    </row>
    <row r="11" spans="1:14" s="23" customFormat="1">
      <c r="A11" s="65" t="s">
        <v>269</v>
      </c>
      <c r="B11" s="66" t="s">
        <v>39</v>
      </c>
      <c r="C11" s="71">
        <v>98990.1</v>
      </c>
      <c r="D11" s="67">
        <v>0</v>
      </c>
      <c r="E11" s="67">
        <v>0</v>
      </c>
      <c r="F11" s="68">
        <f t="shared" ref="F11:F24" si="0">C11+D11+E11</f>
        <v>98990.1</v>
      </c>
      <c r="G11" s="69"/>
      <c r="H11" s="72">
        <f>I11*2</f>
        <v>32996.699999999997</v>
      </c>
      <c r="I11" s="72">
        <v>16498.349999999999</v>
      </c>
      <c r="J11" s="73">
        <v>131986.79999999999</v>
      </c>
      <c r="K11" s="70">
        <v>0</v>
      </c>
      <c r="L11" s="63">
        <f t="shared" ref="L11:L24" si="1">H11+I11+J11+K11</f>
        <v>181481.84999999998</v>
      </c>
    </row>
    <row r="12" spans="1:14" s="23" customFormat="1">
      <c r="A12" s="65" t="s">
        <v>270</v>
      </c>
      <c r="B12" s="74" t="s">
        <v>26</v>
      </c>
      <c r="C12" s="56">
        <v>17670</v>
      </c>
      <c r="D12" s="67">
        <v>0</v>
      </c>
      <c r="E12" s="67">
        <v>975</v>
      </c>
      <c r="F12" s="68">
        <f t="shared" si="0"/>
        <v>18645</v>
      </c>
      <c r="G12" s="69"/>
      <c r="H12" s="56">
        <v>5890</v>
      </c>
      <c r="I12" s="56">
        <v>2945</v>
      </c>
      <c r="J12" s="75">
        <v>29450</v>
      </c>
      <c r="K12" s="70">
        <v>11780</v>
      </c>
      <c r="L12" s="63">
        <f t="shared" si="1"/>
        <v>50065</v>
      </c>
    </row>
    <row r="13" spans="1:14" s="23" customFormat="1">
      <c r="A13" s="65" t="s">
        <v>271</v>
      </c>
      <c r="B13" s="74" t="s">
        <v>26</v>
      </c>
      <c r="C13" s="56">
        <v>20250</v>
      </c>
      <c r="D13" s="67">
        <v>0</v>
      </c>
      <c r="E13" s="67">
        <v>975</v>
      </c>
      <c r="F13" s="68">
        <f t="shared" si="0"/>
        <v>21225</v>
      </c>
      <c r="G13" s="69"/>
      <c r="H13" s="56">
        <v>6750</v>
      </c>
      <c r="I13" s="56">
        <v>3375</v>
      </c>
      <c r="J13" s="75">
        <v>33750</v>
      </c>
      <c r="K13" s="56">
        <v>0</v>
      </c>
      <c r="L13" s="63">
        <f t="shared" si="1"/>
        <v>43875</v>
      </c>
    </row>
    <row r="14" spans="1:14" s="23" customFormat="1">
      <c r="A14" s="65" t="s">
        <v>272</v>
      </c>
      <c r="B14" s="74" t="s">
        <v>26</v>
      </c>
      <c r="C14" s="56">
        <v>24360</v>
      </c>
      <c r="D14" s="67">
        <v>0</v>
      </c>
      <c r="E14" s="67">
        <v>0</v>
      </c>
      <c r="F14" s="68">
        <f t="shared" si="0"/>
        <v>24360</v>
      </c>
      <c r="G14" s="69"/>
      <c r="H14" s="56">
        <v>8120</v>
      </c>
      <c r="I14" s="56">
        <v>4060</v>
      </c>
      <c r="J14" s="75">
        <v>32480</v>
      </c>
      <c r="K14" s="56">
        <v>0</v>
      </c>
      <c r="L14" s="63">
        <f t="shared" si="1"/>
        <v>44660</v>
      </c>
    </row>
    <row r="15" spans="1:14" s="33" customFormat="1">
      <c r="A15" s="65" t="s">
        <v>273</v>
      </c>
      <c r="B15" s="74" t="s">
        <v>274</v>
      </c>
      <c r="C15" s="56">
        <v>49380</v>
      </c>
      <c r="D15" s="67">
        <v>0</v>
      </c>
      <c r="E15" s="67">
        <v>0</v>
      </c>
      <c r="F15" s="68">
        <f t="shared" si="0"/>
        <v>49380</v>
      </c>
      <c r="G15" s="69"/>
      <c r="H15" s="56">
        <v>16460</v>
      </c>
      <c r="I15" s="56">
        <v>8230</v>
      </c>
      <c r="J15" s="75">
        <v>65840</v>
      </c>
      <c r="K15" s="56">
        <v>0</v>
      </c>
      <c r="L15" s="63">
        <f t="shared" si="1"/>
        <v>90530</v>
      </c>
      <c r="N15" s="23"/>
    </row>
    <row r="16" spans="1:14" s="23" customFormat="1">
      <c r="A16" s="65" t="s">
        <v>275</v>
      </c>
      <c r="B16" s="74" t="s">
        <v>276</v>
      </c>
      <c r="C16" s="56">
        <v>21600</v>
      </c>
      <c r="D16" s="67">
        <v>0</v>
      </c>
      <c r="E16" s="67">
        <v>0</v>
      </c>
      <c r="F16" s="68">
        <f t="shared" si="0"/>
        <v>21600</v>
      </c>
      <c r="G16" s="69"/>
      <c r="H16" s="56">
        <v>7200</v>
      </c>
      <c r="I16" s="56">
        <v>3600</v>
      </c>
      <c r="J16" s="75">
        <v>28800</v>
      </c>
      <c r="K16" s="56">
        <v>0</v>
      </c>
      <c r="L16" s="63">
        <f t="shared" si="1"/>
        <v>39600</v>
      </c>
    </row>
    <row r="17" spans="1:14" s="23" customFormat="1">
      <c r="A17" s="65" t="s">
        <v>277</v>
      </c>
      <c r="B17" s="74" t="s">
        <v>278</v>
      </c>
      <c r="C17" s="56">
        <v>24360</v>
      </c>
      <c r="D17" s="67">
        <v>0</v>
      </c>
      <c r="E17" s="67">
        <v>0</v>
      </c>
      <c r="F17" s="68">
        <f t="shared" si="0"/>
        <v>24360</v>
      </c>
      <c r="G17" s="69"/>
      <c r="H17" s="56">
        <v>8120</v>
      </c>
      <c r="I17" s="56">
        <v>4060</v>
      </c>
      <c r="J17" s="75">
        <v>32480</v>
      </c>
      <c r="K17" s="56">
        <v>0</v>
      </c>
      <c r="L17" s="63">
        <f t="shared" si="1"/>
        <v>44660</v>
      </c>
    </row>
    <row r="18" spans="1:14" s="23" customFormat="1">
      <c r="A18" s="65" t="s">
        <v>279</v>
      </c>
      <c r="B18" s="74" t="s">
        <v>280</v>
      </c>
      <c r="C18" s="56">
        <v>31980</v>
      </c>
      <c r="D18" s="67">
        <v>0</v>
      </c>
      <c r="E18" s="67">
        <v>0</v>
      </c>
      <c r="F18" s="68">
        <f t="shared" si="0"/>
        <v>31980</v>
      </c>
      <c r="G18" s="69"/>
      <c r="H18" s="56">
        <v>10660</v>
      </c>
      <c r="I18" s="56">
        <v>5330</v>
      </c>
      <c r="J18" s="75">
        <v>42640</v>
      </c>
      <c r="K18" s="56">
        <v>0</v>
      </c>
      <c r="L18" s="63">
        <f t="shared" si="1"/>
        <v>58630</v>
      </c>
    </row>
    <row r="19" spans="1:14">
      <c r="A19" s="76" t="s">
        <v>281</v>
      </c>
      <c r="B19" s="9" t="s">
        <v>75</v>
      </c>
      <c r="C19" s="56">
        <v>31980</v>
      </c>
      <c r="D19" s="67">
        <v>0</v>
      </c>
      <c r="E19" s="67">
        <v>0</v>
      </c>
      <c r="F19" s="68">
        <f t="shared" si="0"/>
        <v>31980</v>
      </c>
      <c r="G19" s="77"/>
      <c r="H19" s="56">
        <v>10660</v>
      </c>
      <c r="I19" s="56">
        <v>5330</v>
      </c>
      <c r="J19" s="75">
        <v>42640</v>
      </c>
      <c r="K19" s="56">
        <v>0</v>
      </c>
      <c r="L19" s="63">
        <f t="shared" si="1"/>
        <v>58630</v>
      </c>
      <c r="M19" s="23"/>
      <c r="N19" s="23"/>
    </row>
    <row r="20" spans="1:14">
      <c r="A20" s="76" t="s">
        <v>282</v>
      </c>
      <c r="B20" s="9" t="s">
        <v>75</v>
      </c>
      <c r="C20" s="63">
        <v>49380</v>
      </c>
      <c r="D20" s="67">
        <v>0</v>
      </c>
      <c r="E20" s="67">
        <v>0</v>
      </c>
      <c r="F20" s="68">
        <f t="shared" si="0"/>
        <v>49380</v>
      </c>
      <c r="G20" s="77"/>
      <c r="H20" s="63">
        <v>16460</v>
      </c>
      <c r="I20" s="63">
        <v>8230</v>
      </c>
      <c r="J20" s="78">
        <v>65840</v>
      </c>
      <c r="K20" s="56">
        <v>0</v>
      </c>
      <c r="L20" s="63">
        <f t="shared" si="1"/>
        <v>90530</v>
      </c>
      <c r="M20" s="23"/>
      <c r="N20" s="23"/>
    </row>
    <row r="21" spans="1:14">
      <c r="A21" s="76" t="s">
        <v>283</v>
      </c>
      <c r="B21" s="9" t="s">
        <v>276</v>
      </c>
      <c r="C21" s="56">
        <v>31980</v>
      </c>
      <c r="D21" s="67">
        <v>0</v>
      </c>
      <c r="E21" s="67">
        <v>0</v>
      </c>
      <c r="F21" s="68">
        <f t="shared" si="0"/>
        <v>31980</v>
      </c>
      <c r="G21" s="77"/>
      <c r="H21" s="56">
        <v>10660</v>
      </c>
      <c r="I21" s="56">
        <v>5330</v>
      </c>
      <c r="J21" s="75">
        <v>42640</v>
      </c>
      <c r="K21" s="56">
        <v>0</v>
      </c>
      <c r="L21" s="63">
        <f t="shared" si="1"/>
        <v>58630</v>
      </c>
      <c r="M21" s="23"/>
      <c r="N21" s="23"/>
    </row>
    <row r="22" spans="1:14">
      <c r="A22" s="76" t="s">
        <v>284</v>
      </c>
      <c r="B22" s="9" t="s">
        <v>26</v>
      </c>
      <c r="C22" s="63">
        <v>6900</v>
      </c>
      <c r="D22" s="67">
        <v>0</v>
      </c>
      <c r="E22" s="67">
        <v>975</v>
      </c>
      <c r="F22" s="68">
        <f t="shared" si="0"/>
        <v>7875</v>
      </c>
      <c r="G22" s="77"/>
      <c r="H22" s="63">
        <v>2300</v>
      </c>
      <c r="I22" s="63">
        <v>1150</v>
      </c>
      <c r="J22" s="78">
        <v>11500</v>
      </c>
      <c r="K22" s="56">
        <v>0</v>
      </c>
      <c r="L22" s="63">
        <f t="shared" si="1"/>
        <v>14950</v>
      </c>
      <c r="M22" s="23"/>
      <c r="N22" s="23"/>
    </row>
    <row r="23" spans="1:14">
      <c r="A23" s="65" t="s">
        <v>285</v>
      </c>
      <c r="B23" s="74" t="s">
        <v>286</v>
      </c>
      <c r="C23" s="56">
        <v>49380</v>
      </c>
      <c r="D23" s="67">
        <v>0</v>
      </c>
      <c r="E23" s="67">
        <v>0</v>
      </c>
      <c r="F23" s="68">
        <f t="shared" si="0"/>
        <v>49380</v>
      </c>
      <c r="G23" s="77"/>
      <c r="H23" s="63">
        <v>16460</v>
      </c>
      <c r="I23" s="63">
        <v>8230</v>
      </c>
      <c r="J23" s="78">
        <v>65840</v>
      </c>
      <c r="K23" s="56">
        <v>0</v>
      </c>
      <c r="L23" s="63">
        <f t="shared" si="1"/>
        <v>90530</v>
      </c>
      <c r="M23" s="23"/>
      <c r="N23" s="23"/>
    </row>
    <row r="24" spans="1:14">
      <c r="A24" s="76" t="s">
        <v>287</v>
      </c>
      <c r="B24" s="9" t="s">
        <v>26</v>
      </c>
      <c r="C24" s="56">
        <v>31980</v>
      </c>
      <c r="D24" s="67">
        <v>0</v>
      </c>
      <c r="E24" s="67">
        <v>0</v>
      </c>
      <c r="F24" s="68">
        <f t="shared" si="0"/>
        <v>31980</v>
      </c>
      <c r="G24" s="77"/>
      <c r="H24" s="56">
        <v>10660</v>
      </c>
      <c r="I24" s="56">
        <v>5330</v>
      </c>
      <c r="J24" s="75">
        <v>42640</v>
      </c>
      <c r="K24" s="56">
        <v>0</v>
      </c>
      <c r="L24" s="63">
        <f t="shared" si="1"/>
        <v>58630</v>
      </c>
      <c r="M24" s="23"/>
      <c r="N24" s="23"/>
    </row>
    <row r="25" spans="1:14" ht="15.75">
      <c r="A25" s="2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4" ht="15.75">
      <c r="A26" s="30" t="s">
        <v>43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4">
      <c r="A27" s="217" t="s">
        <v>0</v>
      </c>
      <c r="B27" s="217" t="s">
        <v>3</v>
      </c>
      <c r="C27" s="218" t="s">
        <v>4</v>
      </c>
      <c r="D27" s="218"/>
      <c r="E27" s="218"/>
      <c r="F27" s="218"/>
      <c r="H27" s="218" t="s">
        <v>5</v>
      </c>
      <c r="I27" s="218"/>
      <c r="J27" s="218"/>
      <c r="K27" s="218"/>
      <c r="L27" s="218"/>
    </row>
    <row r="28" spans="1:14" ht="33.75">
      <c r="A28" s="217"/>
      <c r="B28" s="217"/>
      <c r="C28" s="152" t="s">
        <v>6</v>
      </c>
      <c r="D28" s="152" t="s">
        <v>7</v>
      </c>
      <c r="E28" s="152" t="s">
        <v>8</v>
      </c>
      <c r="F28" s="152" t="s">
        <v>9</v>
      </c>
      <c r="H28" s="151" t="s">
        <v>10</v>
      </c>
      <c r="I28" s="151" t="s">
        <v>11</v>
      </c>
      <c r="J28" s="152" t="s">
        <v>12</v>
      </c>
      <c r="K28" s="151" t="s">
        <v>120</v>
      </c>
      <c r="L28" s="152" t="s">
        <v>9</v>
      </c>
    </row>
    <row r="29" spans="1:14" s="33" customFormat="1">
      <c r="A29" s="159" t="s">
        <v>288</v>
      </c>
      <c r="B29" s="153" t="s">
        <v>289</v>
      </c>
      <c r="C29" s="54">
        <v>2430</v>
      </c>
      <c r="D29" s="161">
        <v>0</v>
      </c>
      <c r="E29" s="161">
        <v>0</v>
      </c>
      <c r="F29" s="162">
        <f>C29+D29+E29</f>
        <v>2430</v>
      </c>
      <c r="G29" s="69"/>
      <c r="H29" s="54">
        <v>0</v>
      </c>
      <c r="I29" s="54">
        <v>0</v>
      </c>
      <c r="J29" s="54">
        <v>0</v>
      </c>
      <c r="K29" s="54">
        <v>1215</v>
      </c>
      <c r="L29" s="157">
        <f>H29+I29+J29+K29</f>
        <v>1215</v>
      </c>
      <c r="M29" s="23"/>
    </row>
    <row r="30" spans="1:14" s="33" customFormat="1">
      <c r="A30" s="76" t="s">
        <v>290</v>
      </c>
      <c r="B30" s="9" t="s">
        <v>291</v>
      </c>
      <c r="C30" s="56">
        <v>10230</v>
      </c>
      <c r="D30" s="67">
        <v>0</v>
      </c>
      <c r="E30" s="67">
        <v>975</v>
      </c>
      <c r="F30" s="68">
        <f>C30+D30+E30</f>
        <v>11205</v>
      </c>
      <c r="G30" s="69"/>
      <c r="H30" s="56">
        <v>3410</v>
      </c>
      <c r="I30" s="56">
        <v>1705</v>
      </c>
      <c r="J30" s="56">
        <v>17050</v>
      </c>
      <c r="K30" s="79">
        <f>4092+2728</f>
        <v>6820</v>
      </c>
      <c r="L30" s="63">
        <f>H30+I30+J30+K30</f>
        <v>28985</v>
      </c>
      <c r="M30" s="23"/>
    </row>
    <row r="31" spans="1:14" s="33" customFormat="1">
      <c r="A31" s="65" t="s">
        <v>292</v>
      </c>
      <c r="B31" s="45" t="s">
        <v>293</v>
      </c>
      <c r="C31" s="56">
        <v>6270</v>
      </c>
      <c r="D31" s="67">
        <v>0</v>
      </c>
      <c r="E31" s="67">
        <v>975</v>
      </c>
      <c r="F31" s="68">
        <f t="shared" ref="F31:F94" si="2">C31+D31+E31</f>
        <v>7245</v>
      </c>
      <c r="G31" s="69"/>
      <c r="H31" s="56">
        <v>2090</v>
      </c>
      <c r="I31" s="56">
        <v>1045</v>
      </c>
      <c r="J31" s="56">
        <v>10450</v>
      </c>
      <c r="K31" s="56">
        <f>2508+1672</f>
        <v>4180</v>
      </c>
      <c r="L31" s="63">
        <f t="shared" ref="L31:L94" si="3">H31+I31+J31+K31</f>
        <v>17765</v>
      </c>
      <c r="M31" s="23"/>
    </row>
    <row r="32" spans="1:14" s="33" customFormat="1">
      <c r="A32" s="65" t="s">
        <v>294</v>
      </c>
      <c r="B32" s="45" t="s">
        <v>293</v>
      </c>
      <c r="C32" s="56">
        <v>6570</v>
      </c>
      <c r="D32" s="67">
        <v>0</v>
      </c>
      <c r="E32" s="67">
        <v>975</v>
      </c>
      <c r="F32" s="68">
        <f t="shared" si="2"/>
        <v>7545</v>
      </c>
      <c r="G32" s="69"/>
      <c r="H32" s="56">
        <v>2190</v>
      </c>
      <c r="I32" s="56">
        <v>1095</v>
      </c>
      <c r="J32" s="56">
        <v>10950</v>
      </c>
      <c r="K32" s="56">
        <f>2628+1752</f>
        <v>4380</v>
      </c>
      <c r="L32" s="63">
        <f t="shared" si="3"/>
        <v>18615</v>
      </c>
      <c r="M32" s="23"/>
    </row>
    <row r="33" spans="1:13" s="33" customFormat="1">
      <c r="A33" s="65" t="s">
        <v>295</v>
      </c>
      <c r="B33" s="45" t="s">
        <v>296</v>
      </c>
      <c r="C33" s="56">
        <v>5340</v>
      </c>
      <c r="D33" s="67">
        <v>0</v>
      </c>
      <c r="E33" s="67">
        <v>975</v>
      </c>
      <c r="F33" s="68">
        <f t="shared" si="2"/>
        <v>6315</v>
      </c>
      <c r="G33" s="69"/>
      <c r="H33" s="56">
        <v>1780</v>
      </c>
      <c r="I33" s="56">
        <v>890</v>
      </c>
      <c r="J33" s="56">
        <v>8900</v>
      </c>
      <c r="K33" s="56">
        <f>2136+1424</f>
        <v>3560</v>
      </c>
      <c r="L33" s="63">
        <f t="shared" si="3"/>
        <v>15130</v>
      </c>
      <c r="M33" s="23"/>
    </row>
    <row r="34" spans="1:13" s="33" customFormat="1">
      <c r="A34" s="65" t="s">
        <v>297</v>
      </c>
      <c r="B34" s="45" t="s">
        <v>296</v>
      </c>
      <c r="C34" s="56">
        <v>6120</v>
      </c>
      <c r="D34" s="67">
        <v>0</v>
      </c>
      <c r="E34" s="67">
        <v>975</v>
      </c>
      <c r="F34" s="68">
        <f t="shared" si="2"/>
        <v>7095</v>
      </c>
      <c r="G34" s="69"/>
      <c r="H34" s="56">
        <v>2040</v>
      </c>
      <c r="I34" s="56">
        <v>1020</v>
      </c>
      <c r="J34" s="56">
        <v>10200</v>
      </c>
      <c r="K34" s="56">
        <f>2448+1632</f>
        <v>4080</v>
      </c>
      <c r="L34" s="63">
        <f t="shared" si="3"/>
        <v>17340</v>
      </c>
      <c r="M34" s="23"/>
    </row>
    <row r="35" spans="1:13" s="33" customFormat="1">
      <c r="A35" s="65" t="s">
        <v>298</v>
      </c>
      <c r="B35" s="45" t="s">
        <v>296</v>
      </c>
      <c r="C35" s="56">
        <v>7560</v>
      </c>
      <c r="D35" s="67">
        <v>0</v>
      </c>
      <c r="E35" s="67">
        <v>975</v>
      </c>
      <c r="F35" s="68">
        <f t="shared" si="2"/>
        <v>8535</v>
      </c>
      <c r="G35" s="69"/>
      <c r="H35" s="56">
        <v>2520</v>
      </c>
      <c r="I35" s="56">
        <v>1260</v>
      </c>
      <c r="J35" s="56">
        <v>12600</v>
      </c>
      <c r="K35" s="56">
        <f>3024+2016</f>
        <v>5040</v>
      </c>
      <c r="L35" s="63">
        <f t="shared" si="3"/>
        <v>21420</v>
      </c>
      <c r="M35" s="23"/>
    </row>
    <row r="36" spans="1:13" s="33" customFormat="1">
      <c r="A36" s="65" t="s">
        <v>299</v>
      </c>
      <c r="B36" s="45" t="s">
        <v>296</v>
      </c>
      <c r="C36" s="56">
        <v>8010</v>
      </c>
      <c r="D36" s="67">
        <v>0</v>
      </c>
      <c r="E36" s="67">
        <v>975</v>
      </c>
      <c r="F36" s="68">
        <f t="shared" si="2"/>
        <v>8985</v>
      </c>
      <c r="G36" s="69"/>
      <c r="H36" s="56">
        <v>2670</v>
      </c>
      <c r="I36" s="56">
        <v>1335</v>
      </c>
      <c r="J36" s="56">
        <v>13350</v>
      </c>
      <c r="K36" s="56">
        <f>3204</f>
        <v>3204</v>
      </c>
      <c r="L36" s="63">
        <f t="shared" si="3"/>
        <v>20559</v>
      </c>
      <c r="M36" s="23"/>
    </row>
    <row r="37" spans="1:13" s="33" customFormat="1">
      <c r="A37" s="65" t="s">
        <v>300</v>
      </c>
      <c r="B37" s="45" t="s">
        <v>296</v>
      </c>
      <c r="C37" s="56">
        <v>8940</v>
      </c>
      <c r="D37" s="67">
        <v>0</v>
      </c>
      <c r="E37" s="67">
        <v>975</v>
      </c>
      <c r="F37" s="68">
        <f t="shared" si="2"/>
        <v>9915</v>
      </c>
      <c r="G37" s="69"/>
      <c r="H37" s="56">
        <v>2980</v>
      </c>
      <c r="I37" s="56">
        <v>1490</v>
      </c>
      <c r="J37" s="56">
        <v>14900</v>
      </c>
      <c r="K37" s="56">
        <f>3576+2384</f>
        <v>5960</v>
      </c>
      <c r="L37" s="63">
        <f t="shared" si="3"/>
        <v>25330</v>
      </c>
      <c r="M37" s="23"/>
    </row>
    <row r="38" spans="1:13" s="33" customFormat="1">
      <c r="A38" s="65" t="s">
        <v>301</v>
      </c>
      <c r="B38" s="45" t="s">
        <v>296</v>
      </c>
      <c r="C38" s="56">
        <v>9960</v>
      </c>
      <c r="D38" s="67">
        <v>0</v>
      </c>
      <c r="E38" s="67">
        <v>975</v>
      </c>
      <c r="F38" s="68">
        <f t="shared" si="2"/>
        <v>10935</v>
      </c>
      <c r="G38" s="69"/>
      <c r="H38" s="56">
        <v>3320</v>
      </c>
      <c r="I38" s="56">
        <v>1660</v>
      </c>
      <c r="J38" s="56">
        <v>16600</v>
      </c>
      <c r="K38" s="56">
        <f>3984+2656</f>
        <v>6640</v>
      </c>
      <c r="L38" s="63">
        <f t="shared" si="3"/>
        <v>28220</v>
      </c>
      <c r="M38" s="23"/>
    </row>
    <row r="39" spans="1:13" s="33" customFormat="1">
      <c r="A39" s="65" t="s">
        <v>302</v>
      </c>
      <c r="B39" s="45" t="s">
        <v>303</v>
      </c>
      <c r="C39" s="56">
        <v>5340</v>
      </c>
      <c r="D39" s="67">
        <v>0</v>
      </c>
      <c r="E39" s="67">
        <v>975</v>
      </c>
      <c r="F39" s="68">
        <f t="shared" si="2"/>
        <v>6315</v>
      </c>
      <c r="G39" s="69"/>
      <c r="H39" s="56">
        <v>1780</v>
      </c>
      <c r="I39" s="56">
        <v>890</v>
      </c>
      <c r="J39" s="56">
        <v>8900</v>
      </c>
      <c r="K39" s="56">
        <f>2136+1424</f>
        <v>3560</v>
      </c>
      <c r="L39" s="63">
        <f t="shared" si="3"/>
        <v>15130</v>
      </c>
      <c r="M39" s="23"/>
    </row>
    <row r="40" spans="1:13" s="33" customFormat="1">
      <c r="A40" s="65" t="s">
        <v>304</v>
      </c>
      <c r="B40" s="45" t="s">
        <v>303</v>
      </c>
      <c r="C40" s="56">
        <v>6120</v>
      </c>
      <c r="D40" s="67">
        <v>0</v>
      </c>
      <c r="E40" s="67">
        <v>975</v>
      </c>
      <c r="F40" s="68">
        <f t="shared" si="2"/>
        <v>7095</v>
      </c>
      <c r="G40" s="69"/>
      <c r="H40" s="56">
        <v>2040</v>
      </c>
      <c r="I40" s="56">
        <v>1020</v>
      </c>
      <c r="J40" s="56">
        <v>10200</v>
      </c>
      <c r="K40" s="56">
        <f>2448+1632</f>
        <v>4080</v>
      </c>
      <c r="L40" s="63">
        <f t="shared" si="3"/>
        <v>17340</v>
      </c>
      <c r="M40" s="23"/>
    </row>
    <row r="41" spans="1:13" s="33" customFormat="1">
      <c r="A41" s="65" t="s">
        <v>305</v>
      </c>
      <c r="B41" s="45" t="s">
        <v>303</v>
      </c>
      <c r="C41" s="56">
        <v>6480</v>
      </c>
      <c r="D41" s="67">
        <v>0</v>
      </c>
      <c r="E41" s="67">
        <v>975</v>
      </c>
      <c r="F41" s="68">
        <f t="shared" si="2"/>
        <v>7455</v>
      </c>
      <c r="G41" s="69"/>
      <c r="H41" s="56">
        <v>2160</v>
      </c>
      <c r="I41" s="56">
        <v>1080</v>
      </c>
      <c r="J41" s="56">
        <v>10800</v>
      </c>
      <c r="K41" s="56">
        <f>2592+1728</f>
        <v>4320</v>
      </c>
      <c r="L41" s="63">
        <f t="shared" si="3"/>
        <v>18360</v>
      </c>
      <c r="M41" s="23"/>
    </row>
    <row r="42" spans="1:13" s="33" customFormat="1">
      <c r="A42" s="65" t="s">
        <v>306</v>
      </c>
      <c r="B42" s="45" t="s">
        <v>303</v>
      </c>
      <c r="C42" s="56">
        <v>7020</v>
      </c>
      <c r="D42" s="67">
        <v>0</v>
      </c>
      <c r="E42" s="67">
        <v>975</v>
      </c>
      <c r="F42" s="68">
        <f t="shared" si="2"/>
        <v>7995</v>
      </c>
      <c r="G42" s="69"/>
      <c r="H42" s="56">
        <v>2340</v>
      </c>
      <c r="I42" s="56">
        <v>1170</v>
      </c>
      <c r="J42" s="56">
        <v>11700</v>
      </c>
      <c r="K42" s="56">
        <f>2808+1872</f>
        <v>4680</v>
      </c>
      <c r="L42" s="63">
        <f t="shared" si="3"/>
        <v>19890</v>
      </c>
      <c r="M42" s="23"/>
    </row>
    <row r="43" spans="1:13" s="33" customFormat="1">
      <c r="A43" s="65" t="s">
        <v>307</v>
      </c>
      <c r="B43" s="45" t="s">
        <v>303</v>
      </c>
      <c r="C43" s="56">
        <v>7560</v>
      </c>
      <c r="D43" s="67">
        <v>0</v>
      </c>
      <c r="E43" s="67">
        <v>975</v>
      </c>
      <c r="F43" s="68">
        <f t="shared" si="2"/>
        <v>8535</v>
      </c>
      <c r="G43" s="69"/>
      <c r="H43" s="56">
        <v>2520</v>
      </c>
      <c r="I43" s="56">
        <v>1260</v>
      </c>
      <c r="J43" s="56">
        <v>12600</v>
      </c>
      <c r="K43" s="56">
        <f>3024+2016</f>
        <v>5040</v>
      </c>
      <c r="L43" s="63">
        <f t="shared" si="3"/>
        <v>21420</v>
      </c>
      <c r="M43" s="23"/>
    </row>
    <row r="44" spans="1:13" s="33" customFormat="1">
      <c r="A44" s="65" t="s">
        <v>308</v>
      </c>
      <c r="B44" s="45" t="s">
        <v>303</v>
      </c>
      <c r="C44" s="56">
        <v>8010</v>
      </c>
      <c r="D44" s="67">
        <v>0</v>
      </c>
      <c r="E44" s="67">
        <v>975</v>
      </c>
      <c r="F44" s="68">
        <f t="shared" si="2"/>
        <v>8985</v>
      </c>
      <c r="G44" s="69"/>
      <c r="H44" s="56">
        <v>2670</v>
      </c>
      <c r="I44" s="56">
        <v>1335</v>
      </c>
      <c r="J44" s="56">
        <v>13350</v>
      </c>
      <c r="K44" s="56">
        <f>3204+2136</f>
        <v>5340</v>
      </c>
      <c r="L44" s="63">
        <f t="shared" si="3"/>
        <v>22695</v>
      </c>
      <c r="M44" s="23"/>
    </row>
    <row r="45" spans="1:13" s="33" customFormat="1">
      <c r="A45" s="65" t="s">
        <v>309</v>
      </c>
      <c r="B45" s="45" t="s">
        <v>303</v>
      </c>
      <c r="C45" s="56">
        <v>8700</v>
      </c>
      <c r="D45" s="67">
        <v>0</v>
      </c>
      <c r="E45" s="67">
        <v>975</v>
      </c>
      <c r="F45" s="68">
        <f t="shared" si="2"/>
        <v>9675</v>
      </c>
      <c r="G45" s="69"/>
      <c r="H45" s="56">
        <v>2900</v>
      </c>
      <c r="I45" s="56">
        <v>1450</v>
      </c>
      <c r="J45" s="56">
        <v>14500</v>
      </c>
      <c r="K45" s="56">
        <f>3480+2320</f>
        <v>5800</v>
      </c>
      <c r="L45" s="63">
        <f t="shared" si="3"/>
        <v>24650</v>
      </c>
      <c r="M45" s="23"/>
    </row>
    <row r="46" spans="1:13" s="33" customFormat="1">
      <c r="A46" s="65" t="s">
        <v>310</v>
      </c>
      <c r="B46" s="45" t="s">
        <v>303</v>
      </c>
      <c r="C46" s="56">
        <v>9330</v>
      </c>
      <c r="D46" s="67">
        <v>0</v>
      </c>
      <c r="E46" s="67">
        <v>975</v>
      </c>
      <c r="F46" s="68">
        <f t="shared" si="2"/>
        <v>10305</v>
      </c>
      <c r="G46" s="69"/>
      <c r="H46" s="56">
        <v>3110</v>
      </c>
      <c r="I46" s="56">
        <v>1555</v>
      </c>
      <c r="J46" s="56">
        <v>15550</v>
      </c>
      <c r="K46" s="56">
        <f>3732+2488</f>
        <v>6220</v>
      </c>
      <c r="L46" s="63">
        <f t="shared" si="3"/>
        <v>26435</v>
      </c>
      <c r="M46" s="23"/>
    </row>
    <row r="47" spans="1:13" s="33" customFormat="1">
      <c r="A47" s="65" t="s">
        <v>311</v>
      </c>
      <c r="B47" s="45" t="s">
        <v>303</v>
      </c>
      <c r="C47" s="56">
        <v>9540</v>
      </c>
      <c r="D47" s="67">
        <v>0</v>
      </c>
      <c r="E47" s="67">
        <v>975</v>
      </c>
      <c r="F47" s="68">
        <f t="shared" si="2"/>
        <v>10515</v>
      </c>
      <c r="G47" s="69"/>
      <c r="H47" s="56">
        <v>3180</v>
      </c>
      <c r="I47" s="56">
        <v>1590</v>
      </c>
      <c r="J47" s="56">
        <v>15900</v>
      </c>
      <c r="K47" s="56">
        <f>3816+2544</f>
        <v>6360</v>
      </c>
      <c r="L47" s="63">
        <f t="shared" si="3"/>
        <v>27030</v>
      </c>
      <c r="M47" s="23"/>
    </row>
    <row r="48" spans="1:13" s="33" customFormat="1">
      <c r="A48" s="65" t="s">
        <v>312</v>
      </c>
      <c r="B48" s="45" t="s">
        <v>303</v>
      </c>
      <c r="C48" s="56">
        <v>9960</v>
      </c>
      <c r="D48" s="67">
        <v>0</v>
      </c>
      <c r="E48" s="67">
        <v>975</v>
      </c>
      <c r="F48" s="68">
        <f t="shared" si="2"/>
        <v>10935</v>
      </c>
      <c r="G48" s="69"/>
      <c r="H48" s="56">
        <v>3320</v>
      </c>
      <c r="I48" s="56">
        <v>1660</v>
      </c>
      <c r="J48" s="56">
        <v>16600</v>
      </c>
      <c r="K48" s="56">
        <f>3984+2656</f>
        <v>6640</v>
      </c>
      <c r="L48" s="63">
        <f t="shared" si="3"/>
        <v>28220</v>
      </c>
      <c r="M48" s="23"/>
    </row>
    <row r="49" spans="1:13" s="33" customFormat="1">
      <c r="A49" s="65" t="s">
        <v>313</v>
      </c>
      <c r="B49" s="45" t="s">
        <v>303</v>
      </c>
      <c r="C49" s="56">
        <v>10620</v>
      </c>
      <c r="D49" s="67">
        <v>0</v>
      </c>
      <c r="E49" s="67">
        <v>975</v>
      </c>
      <c r="F49" s="68">
        <f t="shared" si="2"/>
        <v>11595</v>
      </c>
      <c r="G49" s="69"/>
      <c r="H49" s="56">
        <v>3540</v>
      </c>
      <c r="I49" s="56">
        <v>1770</v>
      </c>
      <c r="J49" s="56">
        <v>17700</v>
      </c>
      <c r="K49" s="56">
        <f>4248+2832</f>
        <v>7080</v>
      </c>
      <c r="L49" s="63">
        <f t="shared" si="3"/>
        <v>30090</v>
      </c>
      <c r="M49" s="23"/>
    </row>
    <row r="50" spans="1:13" s="33" customFormat="1">
      <c r="A50" s="65" t="s">
        <v>314</v>
      </c>
      <c r="B50" s="45" t="s">
        <v>303</v>
      </c>
      <c r="C50" s="56">
        <v>12720</v>
      </c>
      <c r="D50" s="67">
        <v>0</v>
      </c>
      <c r="E50" s="67">
        <v>975</v>
      </c>
      <c r="F50" s="68">
        <f t="shared" si="2"/>
        <v>13695</v>
      </c>
      <c r="G50" s="69"/>
      <c r="H50" s="56">
        <v>4240</v>
      </c>
      <c r="I50" s="56">
        <v>2120</v>
      </c>
      <c r="J50" s="56">
        <v>21200</v>
      </c>
      <c r="K50" s="56">
        <f>5088+3392</f>
        <v>8480</v>
      </c>
      <c r="L50" s="63">
        <f t="shared" si="3"/>
        <v>36040</v>
      </c>
      <c r="M50" s="23"/>
    </row>
    <row r="51" spans="1:13" s="33" customFormat="1">
      <c r="A51" s="65" t="s">
        <v>315</v>
      </c>
      <c r="B51" s="9" t="s">
        <v>316</v>
      </c>
      <c r="C51" s="56">
        <v>8010</v>
      </c>
      <c r="D51" s="67">
        <v>0</v>
      </c>
      <c r="E51" s="67">
        <v>975</v>
      </c>
      <c r="F51" s="68">
        <f t="shared" si="2"/>
        <v>8985</v>
      </c>
      <c r="G51" s="69"/>
      <c r="H51" s="56">
        <v>2670</v>
      </c>
      <c r="I51" s="56">
        <v>1335</v>
      </c>
      <c r="J51" s="56">
        <v>13350</v>
      </c>
      <c r="K51" s="56">
        <f>3204+2136</f>
        <v>5340</v>
      </c>
      <c r="L51" s="63">
        <f t="shared" si="3"/>
        <v>22695</v>
      </c>
      <c r="M51" s="23"/>
    </row>
    <row r="52" spans="1:13" s="33" customFormat="1">
      <c r="A52" s="76" t="s">
        <v>317</v>
      </c>
      <c r="B52" s="9" t="s">
        <v>54</v>
      </c>
      <c r="C52" s="56">
        <v>9960</v>
      </c>
      <c r="D52" s="67">
        <v>0</v>
      </c>
      <c r="E52" s="67">
        <v>975</v>
      </c>
      <c r="F52" s="68">
        <f t="shared" si="2"/>
        <v>10935</v>
      </c>
      <c r="G52" s="69"/>
      <c r="H52" s="56">
        <v>3320</v>
      </c>
      <c r="I52" s="56">
        <v>1660</v>
      </c>
      <c r="J52" s="56">
        <v>16600</v>
      </c>
      <c r="K52" s="56">
        <f>3984+2656</f>
        <v>6640</v>
      </c>
      <c r="L52" s="63">
        <f t="shared" si="3"/>
        <v>28220</v>
      </c>
      <c r="M52" s="23"/>
    </row>
    <row r="53" spans="1:13" s="33" customFormat="1">
      <c r="A53" s="76" t="s">
        <v>318</v>
      </c>
      <c r="B53" s="9" t="s">
        <v>319</v>
      </c>
      <c r="C53" s="63">
        <v>8010</v>
      </c>
      <c r="D53" s="67">
        <v>0</v>
      </c>
      <c r="E53" s="67">
        <v>975</v>
      </c>
      <c r="F53" s="68">
        <f t="shared" si="2"/>
        <v>8985</v>
      </c>
      <c r="G53" s="69"/>
      <c r="H53" s="56">
        <v>2670</v>
      </c>
      <c r="I53" s="56">
        <v>1335</v>
      </c>
      <c r="J53" s="56">
        <v>13350</v>
      </c>
      <c r="K53" s="56">
        <f>3204+2136</f>
        <v>5340</v>
      </c>
      <c r="L53" s="63">
        <f t="shared" si="3"/>
        <v>22695</v>
      </c>
      <c r="M53" s="23"/>
    </row>
    <row r="54" spans="1:13" s="33" customFormat="1">
      <c r="A54" s="65" t="s">
        <v>320</v>
      </c>
      <c r="B54" s="9" t="s">
        <v>319</v>
      </c>
      <c r="C54" s="56">
        <v>10230</v>
      </c>
      <c r="D54" s="67">
        <v>0</v>
      </c>
      <c r="E54" s="67">
        <v>975</v>
      </c>
      <c r="F54" s="68">
        <f t="shared" si="2"/>
        <v>11205</v>
      </c>
      <c r="G54" s="69"/>
      <c r="H54" s="56">
        <v>3410</v>
      </c>
      <c r="I54" s="56">
        <v>1705</v>
      </c>
      <c r="J54" s="56">
        <v>17050</v>
      </c>
      <c r="K54" s="56">
        <f>4092+2728</f>
        <v>6820</v>
      </c>
      <c r="L54" s="63">
        <f t="shared" si="3"/>
        <v>28985</v>
      </c>
      <c r="M54" s="23"/>
    </row>
    <row r="55" spans="1:13" s="33" customFormat="1">
      <c r="A55" s="65" t="s">
        <v>321</v>
      </c>
      <c r="B55" s="45" t="s">
        <v>322</v>
      </c>
      <c r="C55" s="63">
        <v>9150</v>
      </c>
      <c r="D55" s="67">
        <v>0</v>
      </c>
      <c r="E55" s="67">
        <v>975</v>
      </c>
      <c r="F55" s="68">
        <f t="shared" si="2"/>
        <v>10125</v>
      </c>
      <c r="G55" s="69"/>
      <c r="H55" s="56">
        <v>3050</v>
      </c>
      <c r="I55" s="56">
        <v>1525</v>
      </c>
      <c r="J55" s="56">
        <v>15250</v>
      </c>
      <c r="K55" s="56">
        <f>3660+2440</f>
        <v>6100</v>
      </c>
      <c r="L55" s="63">
        <f t="shared" si="3"/>
        <v>25925</v>
      </c>
      <c r="M55" s="23"/>
    </row>
    <row r="56" spans="1:13" s="33" customFormat="1">
      <c r="A56" s="65" t="s">
        <v>323</v>
      </c>
      <c r="B56" s="45" t="s">
        <v>322</v>
      </c>
      <c r="C56" s="56">
        <v>10320</v>
      </c>
      <c r="D56" s="67">
        <v>0</v>
      </c>
      <c r="E56" s="67">
        <v>975</v>
      </c>
      <c r="F56" s="68">
        <f t="shared" si="2"/>
        <v>11295</v>
      </c>
      <c r="G56" s="69"/>
      <c r="H56" s="56">
        <v>3440</v>
      </c>
      <c r="I56" s="56">
        <v>1720</v>
      </c>
      <c r="J56" s="56">
        <v>17200</v>
      </c>
      <c r="K56" s="56">
        <f>4128+2752</f>
        <v>6880</v>
      </c>
      <c r="L56" s="63">
        <f t="shared" si="3"/>
        <v>29240</v>
      </c>
      <c r="M56" s="23"/>
    </row>
    <row r="57" spans="1:13" s="33" customFormat="1">
      <c r="A57" s="65" t="s">
        <v>324</v>
      </c>
      <c r="B57" s="45" t="s">
        <v>322</v>
      </c>
      <c r="C57" s="63">
        <v>16050</v>
      </c>
      <c r="D57" s="67">
        <v>0</v>
      </c>
      <c r="E57" s="67">
        <v>975</v>
      </c>
      <c r="F57" s="68">
        <f t="shared" si="2"/>
        <v>17025</v>
      </c>
      <c r="G57" s="69"/>
      <c r="H57" s="56">
        <v>5350</v>
      </c>
      <c r="I57" s="56">
        <v>2675</v>
      </c>
      <c r="J57" s="56">
        <v>26750</v>
      </c>
      <c r="K57" s="56">
        <f>6420+4280</f>
        <v>10700</v>
      </c>
      <c r="L57" s="63">
        <f t="shared" si="3"/>
        <v>45475</v>
      </c>
      <c r="M57" s="23"/>
    </row>
    <row r="58" spans="1:13" s="33" customFormat="1">
      <c r="A58" s="65" t="s">
        <v>325</v>
      </c>
      <c r="B58" s="45" t="s">
        <v>326</v>
      </c>
      <c r="C58" s="63">
        <v>6120</v>
      </c>
      <c r="D58" s="67">
        <v>0</v>
      </c>
      <c r="E58" s="67">
        <v>975</v>
      </c>
      <c r="F58" s="68">
        <f t="shared" si="2"/>
        <v>7095</v>
      </c>
      <c r="G58" s="69"/>
      <c r="H58" s="56">
        <v>2040</v>
      </c>
      <c r="I58" s="56">
        <v>1020</v>
      </c>
      <c r="J58" s="56">
        <v>10200</v>
      </c>
      <c r="K58" s="56">
        <f>2448+1632</f>
        <v>4080</v>
      </c>
      <c r="L58" s="63">
        <f t="shared" si="3"/>
        <v>17340</v>
      </c>
      <c r="M58" s="23"/>
    </row>
    <row r="59" spans="1:13" s="33" customFormat="1">
      <c r="A59" s="65" t="s">
        <v>327</v>
      </c>
      <c r="B59" s="45" t="s">
        <v>326</v>
      </c>
      <c r="C59" s="56">
        <v>8160</v>
      </c>
      <c r="D59" s="67">
        <v>0</v>
      </c>
      <c r="E59" s="67">
        <v>975</v>
      </c>
      <c r="F59" s="68">
        <f t="shared" si="2"/>
        <v>9135</v>
      </c>
      <c r="G59" s="69"/>
      <c r="H59" s="56">
        <v>2720</v>
      </c>
      <c r="I59" s="56">
        <v>1360</v>
      </c>
      <c r="J59" s="56">
        <v>13600</v>
      </c>
      <c r="K59" s="56">
        <f>3264+2176</f>
        <v>5440</v>
      </c>
      <c r="L59" s="63">
        <f t="shared" si="3"/>
        <v>23120</v>
      </c>
      <c r="M59" s="23"/>
    </row>
    <row r="60" spans="1:13" s="33" customFormat="1">
      <c r="A60" s="65" t="s">
        <v>328</v>
      </c>
      <c r="B60" s="45" t="s">
        <v>326</v>
      </c>
      <c r="C60" s="63">
        <v>9330</v>
      </c>
      <c r="D60" s="67">
        <v>0</v>
      </c>
      <c r="E60" s="67">
        <v>975</v>
      </c>
      <c r="F60" s="68">
        <f t="shared" si="2"/>
        <v>10305</v>
      </c>
      <c r="G60" s="69"/>
      <c r="H60" s="56">
        <v>3110</v>
      </c>
      <c r="I60" s="56">
        <v>1555</v>
      </c>
      <c r="J60" s="56">
        <v>15550</v>
      </c>
      <c r="K60" s="56">
        <f>3732+2488</f>
        <v>6220</v>
      </c>
      <c r="L60" s="63">
        <f t="shared" si="3"/>
        <v>26435</v>
      </c>
      <c r="M60" s="23"/>
    </row>
    <row r="61" spans="1:13" s="33" customFormat="1">
      <c r="A61" s="65" t="s">
        <v>329</v>
      </c>
      <c r="B61" s="9" t="s">
        <v>330</v>
      </c>
      <c r="C61" s="63">
        <v>7200</v>
      </c>
      <c r="D61" s="67">
        <v>0</v>
      </c>
      <c r="E61" s="67">
        <v>975</v>
      </c>
      <c r="F61" s="68">
        <f t="shared" si="2"/>
        <v>8175</v>
      </c>
      <c r="G61" s="69"/>
      <c r="H61" s="56">
        <v>2400</v>
      </c>
      <c r="I61" s="56">
        <v>1200</v>
      </c>
      <c r="J61" s="56">
        <v>12000</v>
      </c>
      <c r="K61" s="56">
        <v>4800</v>
      </c>
      <c r="L61" s="63">
        <f t="shared" si="3"/>
        <v>20400</v>
      </c>
      <c r="M61" s="23"/>
    </row>
    <row r="62" spans="1:13" s="33" customFormat="1">
      <c r="A62" s="76" t="s">
        <v>331</v>
      </c>
      <c r="B62" s="9" t="s">
        <v>332</v>
      </c>
      <c r="C62" s="56">
        <v>5340</v>
      </c>
      <c r="D62" s="67">
        <v>0</v>
      </c>
      <c r="E62" s="67">
        <v>975</v>
      </c>
      <c r="F62" s="68">
        <f t="shared" si="2"/>
        <v>6315</v>
      </c>
      <c r="G62" s="69"/>
      <c r="H62" s="56">
        <v>1780</v>
      </c>
      <c r="I62" s="56">
        <v>890</v>
      </c>
      <c r="J62" s="56">
        <v>8900</v>
      </c>
      <c r="K62" s="70">
        <v>3560</v>
      </c>
      <c r="L62" s="63">
        <f t="shared" si="3"/>
        <v>15130</v>
      </c>
      <c r="M62" s="23"/>
    </row>
    <row r="63" spans="1:13" s="33" customFormat="1">
      <c r="A63" s="65" t="s">
        <v>333</v>
      </c>
      <c r="B63" s="9" t="s">
        <v>332</v>
      </c>
      <c r="C63" s="56">
        <v>6120</v>
      </c>
      <c r="D63" s="67">
        <v>0</v>
      </c>
      <c r="E63" s="67">
        <v>975</v>
      </c>
      <c r="F63" s="68">
        <f t="shared" si="2"/>
        <v>7095</v>
      </c>
      <c r="G63" s="69"/>
      <c r="H63" s="56">
        <v>2040</v>
      </c>
      <c r="I63" s="56">
        <v>1020</v>
      </c>
      <c r="J63" s="56">
        <v>10200</v>
      </c>
      <c r="K63" s="70">
        <v>4080</v>
      </c>
      <c r="L63" s="63">
        <f t="shared" si="3"/>
        <v>17340</v>
      </c>
      <c r="M63" s="23"/>
    </row>
    <row r="64" spans="1:13" s="33" customFormat="1">
      <c r="A64" s="76" t="s">
        <v>334</v>
      </c>
      <c r="B64" s="9" t="s">
        <v>62</v>
      </c>
      <c r="C64" s="56">
        <v>6120</v>
      </c>
      <c r="D64" s="67">
        <v>0</v>
      </c>
      <c r="E64" s="67">
        <v>975</v>
      </c>
      <c r="F64" s="68">
        <f t="shared" si="2"/>
        <v>7095</v>
      </c>
      <c r="G64" s="69"/>
      <c r="H64" s="56">
        <v>2040</v>
      </c>
      <c r="I64" s="56">
        <v>1020</v>
      </c>
      <c r="J64" s="56">
        <v>10200</v>
      </c>
      <c r="K64" s="70">
        <v>4080</v>
      </c>
      <c r="L64" s="63">
        <f t="shared" si="3"/>
        <v>17340</v>
      </c>
      <c r="M64" s="23"/>
    </row>
    <row r="65" spans="1:13" s="33" customFormat="1">
      <c r="A65" s="65" t="s">
        <v>335</v>
      </c>
      <c r="B65" s="9" t="s">
        <v>62</v>
      </c>
      <c r="C65" s="56">
        <v>6480</v>
      </c>
      <c r="D65" s="67">
        <v>0</v>
      </c>
      <c r="E65" s="67">
        <v>975</v>
      </c>
      <c r="F65" s="68">
        <f t="shared" si="2"/>
        <v>7455</v>
      </c>
      <c r="G65" s="69"/>
      <c r="H65" s="56">
        <v>2160</v>
      </c>
      <c r="I65" s="56">
        <v>1080</v>
      </c>
      <c r="J65" s="56">
        <v>10800</v>
      </c>
      <c r="K65" s="70">
        <v>4320</v>
      </c>
      <c r="L65" s="63">
        <f t="shared" si="3"/>
        <v>18360</v>
      </c>
      <c r="M65" s="23"/>
    </row>
    <row r="66" spans="1:13" s="33" customFormat="1">
      <c r="A66" s="65" t="s">
        <v>336</v>
      </c>
      <c r="B66" s="9" t="s">
        <v>62</v>
      </c>
      <c r="C66" s="70">
        <v>7200</v>
      </c>
      <c r="D66" s="67">
        <v>0</v>
      </c>
      <c r="E66" s="67">
        <v>975</v>
      </c>
      <c r="F66" s="68">
        <f t="shared" si="2"/>
        <v>8175</v>
      </c>
      <c r="G66" s="69"/>
      <c r="H66" s="56">
        <v>2400</v>
      </c>
      <c r="I66" s="56">
        <v>1200</v>
      </c>
      <c r="J66" s="56">
        <v>12000</v>
      </c>
      <c r="K66" s="70">
        <v>4800</v>
      </c>
      <c r="L66" s="63">
        <f t="shared" si="3"/>
        <v>20400</v>
      </c>
      <c r="M66" s="23"/>
    </row>
    <row r="67" spans="1:13" s="33" customFormat="1">
      <c r="A67" s="65" t="s">
        <v>337</v>
      </c>
      <c r="B67" s="9" t="s">
        <v>62</v>
      </c>
      <c r="C67" s="56">
        <v>7500</v>
      </c>
      <c r="D67" s="67">
        <v>0</v>
      </c>
      <c r="E67" s="67">
        <v>975</v>
      </c>
      <c r="F67" s="68">
        <f t="shared" si="2"/>
        <v>8475</v>
      </c>
      <c r="G67" s="69"/>
      <c r="H67" s="56">
        <v>2500</v>
      </c>
      <c r="I67" s="56">
        <v>1250</v>
      </c>
      <c r="J67" s="56">
        <v>12500</v>
      </c>
      <c r="K67" s="70">
        <v>5000</v>
      </c>
      <c r="L67" s="63">
        <f t="shared" si="3"/>
        <v>21250</v>
      </c>
      <c r="M67" s="23"/>
    </row>
    <row r="68" spans="1:13" s="33" customFormat="1">
      <c r="A68" s="65" t="s">
        <v>338</v>
      </c>
      <c r="B68" s="9" t="s">
        <v>62</v>
      </c>
      <c r="C68" s="56">
        <v>8940</v>
      </c>
      <c r="D68" s="67">
        <v>0</v>
      </c>
      <c r="E68" s="67">
        <v>975</v>
      </c>
      <c r="F68" s="68">
        <f t="shared" si="2"/>
        <v>9915</v>
      </c>
      <c r="G68" s="69"/>
      <c r="H68" s="56">
        <v>2980</v>
      </c>
      <c r="I68" s="56">
        <v>1490</v>
      </c>
      <c r="J68" s="56">
        <v>14900</v>
      </c>
      <c r="K68" s="70">
        <v>5960</v>
      </c>
      <c r="L68" s="63">
        <f t="shared" si="3"/>
        <v>25330</v>
      </c>
      <c r="M68" s="23"/>
    </row>
    <row r="69" spans="1:13" s="33" customFormat="1">
      <c r="A69" s="76" t="s">
        <v>339</v>
      </c>
      <c r="B69" s="9" t="s">
        <v>340</v>
      </c>
      <c r="C69" s="56">
        <v>5730</v>
      </c>
      <c r="D69" s="67">
        <v>0</v>
      </c>
      <c r="E69" s="67">
        <v>975</v>
      </c>
      <c r="F69" s="68">
        <f t="shared" si="2"/>
        <v>6705</v>
      </c>
      <c r="G69" s="69"/>
      <c r="H69" s="56">
        <v>1910</v>
      </c>
      <c r="I69" s="56">
        <v>955</v>
      </c>
      <c r="J69" s="56">
        <v>9550</v>
      </c>
      <c r="K69" s="70">
        <v>3820</v>
      </c>
      <c r="L69" s="63">
        <f t="shared" si="3"/>
        <v>16235</v>
      </c>
      <c r="M69" s="23"/>
    </row>
    <row r="70" spans="1:13" s="33" customFormat="1">
      <c r="A70" s="65" t="s">
        <v>341</v>
      </c>
      <c r="B70" s="9" t="s">
        <v>340</v>
      </c>
      <c r="C70" s="63">
        <v>6330</v>
      </c>
      <c r="D70" s="67">
        <v>0</v>
      </c>
      <c r="E70" s="67">
        <v>975</v>
      </c>
      <c r="F70" s="68">
        <f t="shared" si="2"/>
        <v>7305</v>
      </c>
      <c r="G70" s="69"/>
      <c r="H70" s="56">
        <v>2110</v>
      </c>
      <c r="I70" s="56">
        <v>1055</v>
      </c>
      <c r="J70" s="56">
        <v>10550</v>
      </c>
      <c r="K70" s="70">
        <v>4220</v>
      </c>
      <c r="L70" s="63">
        <f t="shared" si="3"/>
        <v>17935</v>
      </c>
      <c r="M70" s="23"/>
    </row>
    <row r="71" spans="1:13" s="33" customFormat="1">
      <c r="A71" s="65" t="s">
        <v>342</v>
      </c>
      <c r="B71" s="66" t="s">
        <v>30</v>
      </c>
      <c r="C71" s="56">
        <v>12840</v>
      </c>
      <c r="D71" s="67">
        <v>0</v>
      </c>
      <c r="E71" s="67">
        <v>975</v>
      </c>
      <c r="F71" s="68">
        <f t="shared" si="2"/>
        <v>13815</v>
      </c>
      <c r="G71" s="69"/>
      <c r="H71" s="56">
        <v>4280</v>
      </c>
      <c r="I71" s="56">
        <v>2140</v>
      </c>
      <c r="J71" s="56">
        <v>21400</v>
      </c>
      <c r="K71" s="70">
        <v>8560</v>
      </c>
      <c r="L71" s="63">
        <f t="shared" si="3"/>
        <v>36380</v>
      </c>
      <c r="M71" s="23"/>
    </row>
    <row r="72" spans="1:13" s="33" customFormat="1">
      <c r="A72" s="65" t="s">
        <v>343</v>
      </c>
      <c r="B72" s="66" t="s">
        <v>30</v>
      </c>
      <c r="C72" s="56">
        <v>17310</v>
      </c>
      <c r="D72" s="67">
        <v>0</v>
      </c>
      <c r="E72" s="67">
        <v>975</v>
      </c>
      <c r="F72" s="68">
        <f t="shared" si="2"/>
        <v>18285</v>
      </c>
      <c r="G72" s="69"/>
      <c r="H72" s="56">
        <v>5770</v>
      </c>
      <c r="I72" s="56">
        <v>2885</v>
      </c>
      <c r="J72" s="56">
        <v>28850</v>
      </c>
      <c r="K72" s="70">
        <v>11540</v>
      </c>
      <c r="L72" s="63">
        <f t="shared" si="3"/>
        <v>49045</v>
      </c>
      <c r="M72" s="23"/>
    </row>
    <row r="73" spans="1:13" s="33" customFormat="1">
      <c r="A73" s="65" t="s">
        <v>344</v>
      </c>
      <c r="B73" s="66" t="s">
        <v>30</v>
      </c>
      <c r="C73" s="56">
        <v>17040</v>
      </c>
      <c r="D73" s="67">
        <v>0</v>
      </c>
      <c r="E73" s="67">
        <v>975</v>
      </c>
      <c r="F73" s="68">
        <f t="shared" si="2"/>
        <v>18015</v>
      </c>
      <c r="G73" s="69"/>
      <c r="H73" s="56">
        <v>5680</v>
      </c>
      <c r="I73" s="56">
        <v>2840</v>
      </c>
      <c r="J73" s="56">
        <v>28400</v>
      </c>
      <c r="K73" s="70">
        <v>11360</v>
      </c>
      <c r="L73" s="63">
        <f t="shared" si="3"/>
        <v>48280</v>
      </c>
      <c r="M73" s="23"/>
    </row>
    <row r="74" spans="1:13" s="33" customFormat="1">
      <c r="A74" s="65" t="s">
        <v>345</v>
      </c>
      <c r="B74" s="66" t="s">
        <v>346</v>
      </c>
      <c r="C74" s="56">
        <v>7050</v>
      </c>
      <c r="D74" s="67">
        <v>0</v>
      </c>
      <c r="E74" s="67">
        <v>975</v>
      </c>
      <c r="F74" s="68">
        <f t="shared" si="2"/>
        <v>8025</v>
      </c>
      <c r="G74" s="69"/>
      <c r="H74" s="56">
        <v>2350</v>
      </c>
      <c r="I74" s="56">
        <v>1175</v>
      </c>
      <c r="J74" s="56">
        <v>11750</v>
      </c>
      <c r="K74" s="70">
        <v>4700</v>
      </c>
      <c r="L74" s="63">
        <f t="shared" si="3"/>
        <v>19975</v>
      </c>
      <c r="M74" s="23"/>
    </row>
    <row r="75" spans="1:13" s="33" customFormat="1">
      <c r="A75" s="65" t="s">
        <v>347</v>
      </c>
      <c r="B75" s="66" t="s">
        <v>346</v>
      </c>
      <c r="C75" s="56">
        <v>8940</v>
      </c>
      <c r="D75" s="67">
        <v>0</v>
      </c>
      <c r="E75" s="67">
        <v>975</v>
      </c>
      <c r="F75" s="68">
        <f t="shared" si="2"/>
        <v>9915</v>
      </c>
      <c r="G75" s="69"/>
      <c r="H75" s="56">
        <v>2980</v>
      </c>
      <c r="I75" s="56">
        <v>1490</v>
      </c>
      <c r="J75" s="56">
        <v>14900</v>
      </c>
      <c r="K75" s="70">
        <v>5960</v>
      </c>
      <c r="L75" s="63">
        <f t="shared" si="3"/>
        <v>25330</v>
      </c>
      <c r="M75" s="23"/>
    </row>
    <row r="76" spans="1:13" s="33" customFormat="1">
      <c r="A76" s="65" t="s">
        <v>348</v>
      </c>
      <c r="B76" s="66" t="s">
        <v>349</v>
      </c>
      <c r="C76" s="56">
        <v>7500</v>
      </c>
      <c r="D76" s="67">
        <v>0</v>
      </c>
      <c r="E76" s="67">
        <v>975</v>
      </c>
      <c r="F76" s="68">
        <f t="shared" si="2"/>
        <v>8475</v>
      </c>
      <c r="G76" s="69"/>
      <c r="H76" s="56">
        <v>2500</v>
      </c>
      <c r="I76" s="56">
        <v>1250</v>
      </c>
      <c r="J76" s="56">
        <v>12500</v>
      </c>
      <c r="K76" s="70">
        <v>5000</v>
      </c>
      <c r="L76" s="63">
        <f t="shared" si="3"/>
        <v>21250</v>
      </c>
      <c r="M76" s="23"/>
    </row>
    <row r="77" spans="1:13" s="33" customFormat="1">
      <c r="A77" s="65" t="s">
        <v>350</v>
      </c>
      <c r="B77" s="80" t="s">
        <v>351</v>
      </c>
      <c r="C77" s="56">
        <v>8010</v>
      </c>
      <c r="D77" s="67">
        <v>0</v>
      </c>
      <c r="E77" s="67">
        <v>975</v>
      </c>
      <c r="F77" s="68">
        <f t="shared" si="2"/>
        <v>8985</v>
      </c>
      <c r="G77" s="69"/>
      <c r="H77" s="56">
        <v>2670</v>
      </c>
      <c r="I77" s="56">
        <v>1335</v>
      </c>
      <c r="J77" s="56">
        <v>13350</v>
      </c>
      <c r="K77" s="70">
        <v>5340</v>
      </c>
      <c r="L77" s="63">
        <f t="shared" si="3"/>
        <v>22695</v>
      </c>
      <c r="M77" s="23"/>
    </row>
    <row r="78" spans="1:13" s="33" customFormat="1">
      <c r="A78" s="65" t="s">
        <v>352</v>
      </c>
      <c r="B78" s="80" t="s">
        <v>353</v>
      </c>
      <c r="C78" s="63">
        <v>12690</v>
      </c>
      <c r="D78" s="67">
        <v>0</v>
      </c>
      <c r="E78" s="67">
        <v>975</v>
      </c>
      <c r="F78" s="68">
        <f t="shared" si="2"/>
        <v>13665</v>
      </c>
      <c r="G78" s="69"/>
      <c r="H78" s="56">
        <v>4230</v>
      </c>
      <c r="I78" s="56">
        <v>2115</v>
      </c>
      <c r="J78" s="56">
        <v>21150</v>
      </c>
      <c r="K78" s="70">
        <v>8460</v>
      </c>
      <c r="L78" s="63">
        <f t="shared" si="3"/>
        <v>35955</v>
      </c>
      <c r="M78" s="23"/>
    </row>
    <row r="79" spans="1:13" s="33" customFormat="1">
      <c r="A79" s="65" t="s">
        <v>354</v>
      </c>
      <c r="B79" s="80" t="s">
        <v>355</v>
      </c>
      <c r="C79" s="56">
        <v>7320</v>
      </c>
      <c r="D79" s="67">
        <v>0</v>
      </c>
      <c r="E79" s="67">
        <v>975</v>
      </c>
      <c r="F79" s="68">
        <f t="shared" si="2"/>
        <v>8295</v>
      </c>
      <c r="G79" s="69"/>
      <c r="H79" s="56">
        <v>2440</v>
      </c>
      <c r="I79" s="56">
        <v>1220</v>
      </c>
      <c r="J79" s="56">
        <v>12200</v>
      </c>
      <c r="K79" s="70">
        <v>4880</v>
      </c>
      <c r="L79" s="63">
        <f t="shared" si="3"/>
        <v>20740</v>
      </c>
      <c r="M79" s="23"/>
    </row>
    <row r="80" spans="1:13" s="33" customFormat="1">
      <c r="A80" s="65" t="s">
        <v>356</v>
      </c>
      <c r="B80" s="80" t="s">
        <v>357</v>
      </c>
      <c r="C80" s="56">
        <v>6780</v>
      </c>
      <c r="D80" s="67">
        <v>0</v>
      </c>
      <c r="E80" s="67">
        <v>975</v>
      </c>
      <c r="F80" s="68">
        <f t="shared" si="2"/>
        <v>7755</v>
      </c>
      <c r="G80" s="69"/>
      <c r="H80" s="56">
        <v>2260</v>
      </c>
      <c r="I80" s="56">
        <v>1130</v>
      </c>
      <c r="J80" s="56">
        <v>11300</v>
      </c>
      <c r="K80" s="70">
        <v>4520</v>
      </c>
      <c r="L80" s="63">
        <f t="shared" si="3"/>
        <v>19210</v>
      </c>
      <c r="M80" s="23"/>
    </row>
    <row r="81" spans="1:13" s="33" customFormat="1">
      <c r="A81" s="65" t="s">
        <v>358</v>
      </c>
      <c r="B81" s="80" t="s">
        <v>359</v>
      </c>
      <c r="C81" s="56">
        <v>8340</v>
      </c>
      <c r="D81" s="67">
        <v>0</v>
      </c>
      <c r="E81" s="67">
        <v>975</v>
      </c>
      <c r="F81" s="68">
        <f t="shared" si="2"/>
        <v>9315</v>
      </c>
      <c r="G81" s="69"/>
      <c r="H81" s="56">
        <v>2780</v>
      </c>
      <c r="I81" s="56">
        <v>1390</v>
      </c>
      <c r="J81" s="56">
        <v>13900</v>
      </c>
      <c r="K81" s="70">
        <v>5560</v>
      </c>
      <c r="L81" s="63">
        <f t="shared" si="3"/>
        <v>23630</v>
      </c>
      <c r="M81" s="23"/>
    </row>
    <row r="82" spans="1:13" s="33" customFormat="1">
      <c r="A82" s="65" t="s">
        <v>360</v>
      </c>
      <c r="B82" s="45" t="s">
        <v>361</v>
      </c>
      <c r="C82" s="56">
        <v>5340</v>
      </c>
      <c r="D82" s="67">
        <v>0</v>
      </c>
      <c r="E82" s="67">
        <v>975</v>
      </c>
      <c r="F82" s="68">
        <f t="shared" si="2"/>
        <v>6315</v>
      </c>
      <c r="G82" s="69"/>
      <c r="H82" s="56">
        <v>1780</v>
      </c>
      <c r="I82" s="56">
        <v>890</v>
      </c>
      <c r="J82" s="56">
        <v>8900</v>
      </c>
      <c r="K82" s="70">
        <v>3560</v>
      </c>
      <c r="L82" s="63">
        <f t="shared" si="3"/>
        <v>15130</v>
      </c>
      <c r="M82" s="23"/>
    </row>
    <row r="83" spans="1:13" s="33" customFormat="1">
      <c r="A83" s="65" t="s">
        <v>362</v>
      </c>
      <c r="B83" s="45" t="s">
        <v>361</v>
      </c>
      <c r="C83" s="56">
        <v>6090</v>
      </c>
      <c r="D83" s="67">
        <v>0</v>
      </c>
      <c r="E83" s="67">
        <v>975</v>
      </c>
      <c r="F83" s="68">
        <f t="shared" si="2"/>
        <v>7065</v>
      </c>
      <c r="G83" s="69"/>
      <c r="H83" s="56">
        <v>2030</v>
      </c>
      <c r="I83" s="56">
        <v>1015</v>
      </c>
      <c r="J83" s="56">
        <v>10150</v>
      </c>
      <c r="K83" s="70">
        <v>4060</v>
      </c>
      <c r="L83" s="63">
        <f t="shared" si="3"/>
        <v>17255</v>
      </c>
      <c r="M83" s="23"/>
    </row>
    <row r="84" spans="1:13" s="33" customFormat="1">
      <c r="A84" s="65" t="s">
        <v>363</v>
      </c>
      <c r="B84" s="45" t="s">
        <v>364</v>
      </c>
      <c r="C84" s="56">
        <v>10950</v>
      </c>
      <c r="D84" s="67">
        <v>0</v>
      </c>
      <c r="E84" s="67">
        <v>975</v>
      </c>
      <c r="F84" s="68">
        <f t="shared" si="2"/>
        <v>11925</v>
      </c>
      <c r="G84" s="69"/>
      <c r="H84" s="56">
        <v>3650</v>
      </c>
      <c r="I84" s="56">
        <v>1825</v>
      </c>
      <c r="J84" s="56">
        <v>18250</v>
      </c>
      <c r="K84" s="70">
        <v>7300</v>
      </c>
      <c r="L84" s="63">
        <f t="shared" si="3"/>
        <v>31025</v>
      </c>
      <c r="M84" s="23"/>
    </row>
    <row r="85" spans="1:13" s="33" customFormat="1">
      <c r="A85" s="65" t="s">
        <v>365</v>
      </c>
      <c r="B85" s="45" t="s">
        <v>364</v>
      </c>
      <c r="C85" s="56">
        <v>16050</v>
      </c>
      <c r="D85" s="67">
        <v>0</v>
      </c>
      <c r="E85" s="67">
        <v>975</v>
      </c>
      <c r="F85" s="68">
        <f t="shared" si="2"/>
        <v>17025</v>
      </c>
      <c r="G85" s="69"/>
      <c r="H85" s="56">
        <v>5350</v>
      </c>
      <c r="I85" s="56">
        <v>2675</v>
      </c>
      <c r="J85" s="56">
        <v>26750</v>
      </c>
      <c r="K85" s="70">
        <v>10700</v>
      </c>
      <c r="L85" s="63">
        <f t="shared" si="3"/>
        <v>45475</v>
      </c>
      <c r="M85" s="23"/>
    </row>
    <row r="86" spans="1:13" s="33" customFormat="1">
      <c r="A86" s="76" t="s">
        <v>366</v>
      </c>
      <c r="B86" s="9" t="s">
        <v>367</v>
      </c>
      <c r="C86" s="63">
        <v>5910</v>
      </c>
      <c r="D86" s="67">
        <v>0</v>
      </c>
      <c r="E86" s="67">
        <v>975</v>
      </c>
      <c r="F86" s="68">
        <f t="shared" si="2"/>
        <v>6885</v>
      </c>
      <c r="G86" s="69"/>
      <c r="H86" s="56">
        <v>1970</v>
      </c>
      <c r="I86" s="56">
        <v>985</v>
      </c>
      <c r="J86" s="56">
        <v>9850</v>
      </c>
      <c r="K86" s="70">
        <v>3940</v>
      </c>
      <c r="L86" s="63">
        <f t="shared" si="3"/>
        <v>16745</v>
      </c>
      <c r="M86" s="23"/>
    </row>
    <row r="87" spans="1:13" s="33" customFormat="1">
      <c r="A87" s="76" t="s">
        <v>368</v>
      </c>
      <c r="B87" s="9" t="s">
        <v>369</v>
      </c>
      <c r="C87" s="63">
        <v>5340</v>
      </c>
      <c r="D87" s="67">
        <v>0</v>
      </c>
      <c r="E87" s="67">
        <v>975</v>
      </c>
      <c r="F87" s="68">
        <f t="shared" si="2"/>
        <v>6315</v>
      </c>
      <c r="G87" s="69"/>
      <c r="H87" s="56">
        <v>1780</v>
      </c>
      <c r="I87" s="56">
        <v>890</v>
      </c>
      <c r="J87" s="56">
        <v>8900</v>
      </c>
      <c r="K87" s="70">
        <v>3560</v>
      </c>
      <c r="L87" s="63">
        <f t="shared" si="3"/>
        <v>15130</v>
      </c>
      <c r="M87" s="23"/>
    </row>
    <row r="88" spans="1:13" s="33" customFormat="1">
      <c r="A88" s="65" t="s">
        <v>370</v>
      </c>
      <c r="B88" s="9" t="s">
        <v>369</v>
      </c>
      <c r="C88" s="63">
        <v>6990</v>
      </c>
      <c r="D88" s="67">
        <v>0</v>
      </c>
      <c r="E88" s="67">
        <v>975</v>
      </c>
      <c r="F88" s="68">
        <f t="shared" si="2"/>
        <v>7965</v>
      </c>
      <c r="G88" s="69"/>
      <c r="H88" s="56">
        <v>2330</v>
      </c>
      <c r="I88" s="56">
        <v>1165</v>
      </c>
      <c r="J88" s="56">
        <v>11650</v>
      </c>
      <c r="K88" s="70">
        <v>4660</v>
      </c>
      <c r="L88" s="63">
        <f t="shared" si="3"/>
        <v>19805</v>
      </c>
      <c r="M88" s="23"/>
    </row>
    <row r="89" spans="1:13" s="33" customFormat="1">
      <c r="A89" s="76" t="s">
        <v>371</v>
      </c>
      <c r="B89" s="9" t="s">
        <v>372</v>
      </c>
      <c r="C89" s="63">
        <v>12570</v>
      </c>
      <c r="D89" s="67">
        <v>0</v>
      </c>
      <c r="E89" s="67">
        <v>975</v>
      </c>
      <c r="F89" s="68">
        <f t="shared" si="2"/>
        <v>13545</v>
      </c>
      <c r="G89" s="69"/>
      <c r="H89" s="56">
        <v>4190</v>
      </c>
      <c r="I89" s="56">
        <v>2095</v>
      </c>
      <c r="J89" s="56">
        <v>20950</v>
      </c>
      <c r="K89" s="70">
        <v>8380</v>
      </c>
      <c r="L89" s="63">
        <f t="shared" si="3"/>
        <v>35615</v>
      </c>
      <c r="M89" s="23"/>
    </row>
    <row r="90" spans="1:13" s="33" customFormat="1">
      <c r="A90" s="76" t="s">
        <v>373</v>
      </c>
      <c r="B90" s="9" t="s">
        <v>374</v>
      </c>
      <c r="C90" s="63">
        <v>12570</v>
      </c>
      <c r="D90" s="67">
        <v>0</v>
      </c>
      <c r="E90" s="67">
        <v>975</v>
      </c>
      <c r="F90" s="68">
        <f t="shared" si="2"/>
        <v>13545</v>
      </c>
      <c r="G90" s="69"/>
      <c r="H90" s="56">
        <v>4190</v>
      </c>
      <c r="I90" s="56">
        <v>2095</v>
      </c>
      <c r="J90" s="56">
        <v>20950</v>
      </c>
      <c r="K90" s="70">
        <v>8380</v>
      </c>
      <c r="L90" s="63">
        <f t="shared" si="3"/>
        <v>35615</v>
      </c>
      <c r="M90" s="23"/>
    </row>
    <row r="91" spans="1:13" s="33" customFormat="1">
      <c r="A91" s="76" t="s">
        <v>375</v>
      </c>
      <c r="B91" s="9" t="s">
        <v>376</v>
      </c>
      <c r="C91" s="56">
        <v>6570</v>
      </c>
      <c r="D91" s="67">
        <v>0</v>
      </c>
      <c r="E91" s="67">
        <v>975</v>
      </c>
      <c r="F91" s="68">
        <f t="shared" si="2"/>
        <v>7545</v>
      </c>
      <c r="G91" s="69"/>
      <c r="H91" s="56">
        <v>2190</v>
      </c>
      <c r="I91" s="56">
        <v>1095</v>
      </c>
      <c r="J91" s="56">
        <v>10950</v>
      </c>
      <c r="K91" s="70">
        <v>4380</v>
      </c>
      <c r="L91" s="63">
        <f t="shared" si="3"/>
        <v>18615</v>
      </c>
      <c r="M91" s="23"/>
    </row>
    <row r="92" spans="1:13" s="33" customFormat="1">
      <c r="A92" s="76" t="s">
        <v>377</v>
      </c>
      <c r="B92" s="9" t="s">
        <v>378</v>
      </c>
      <c r="C92" s="56">
        <v>11280</v>
      </c>
      <c r="D92" s="67">
        <v>0</v>
      </c>
      <c r="E92" s="67">
        <v>975</v>
      </c>
      <c r="F92" s="68">
        <f t="shared" si="2"/>
        <v>12255</v>
      </c>
      <c r="G92" s="69"/>
      <c r="H92" s="56">
        <v>3760</v>
      </c>
      <c r="I92" s="56">
        <v>1880</v>
      </c>
      <c r="J92" s="56">
        <v>18800</v>
      </c>
      <c r="K92" s="70">
        <v>7520</v>
      </c>
      <c r="L92" s="63">
        <f t="shared" si="3"/>
        <v>31960</v>
      </c>
      <c r="M92" s="23"/>
    </row>
    <row r="93" spans="1:13" s="33" customFormat="1">
      <c r="A93" s="65" t="s">
        <v>379</v>
      </c>
      <c r="B93" s="74" t="s">
        <v>380</v>
      </c>
      <c r="C93" s="56">
        <v>6120</v>
      </c>
      <c r="D93" s="67">
        <v>0</v>
      </c>
      <c r="E93" s="67">
        <v>975</v>
      </c>
      <c r="F93" s="68">
        <f t="shared" si="2"/>
        <v>7095</v>
      </c>
      <c r="G93" s="69"/>
      <c r="H93" s="56">
        <v>2040</v>
      </c>
      <c r="I93" s="56">
        <v>1020</v>
      </c>
      <c r="J93" s="56">
        <v>10200</v>
      </c>
      <c r="K93" s="70">
        <v>4080</v>
      </c>
      <c r="L93" s="63">
        <f t="shared" si="3"/>
        <v>17340</v>
      </c>
      <c r="M93" s="23"/>
    </row>
    <row r="94" spans="1:13" s="33" customFormat="1">
      <c r="A94" s="65" t="s">
        <v>381</v>
      </c>
      <c r="B94" s="74" t="s">
        <v>380</v>
      </c>
      <c r="C94" s="56">
        <v>7560</v>
      </c>
      <c r="D94" s="67">
        <v>0</v>
      </c>
      <c r="E94" s="67">
        <v>975</v>
      </c>
      <c r="F94" s="68">
        <f t="shared" si="2"/>
        <v>8535</v>
      </c>
      <c r="G94" s="69"/>
      <c r="H94" s="56">
        <v>2520</v>
      </c>
      <c r="I94" s="56">
        <v>1260</v>
      </c>
      <c r="J94" s="56">
        <v>12600</v>
      </c>
      <c r="K94" s="70">
        <v>5040</v>
      </c>
      <c r="L94" s="63">
        <f t="shared" si="3"/>
        <v>21420</v>
      </c>
      <c r="M94" s="23"/>
    </row>
    <row r="95" spans="1:13" s="33" customFormat="1">
      <c r="A95" s="65" t="s">
        <v>382</v>
      </c>
      <c r="B95" s="74" t="s">
        <v>380</v>
      </c>
      <c r="C95" s="56">
        <v>8160</v>
      </c>
      <c r="D95" s="67">
        <v>0</v>
      </c>
      <c r="E95" s="67">
        <v>975</v>
      </c>
      <c r="F95" s="68">
        <f t="shared" ref="F95:F158" si="4">C95+D95+E95</f>
        <v>9135</v>
      </c>
      <c r="G95" s="69"/>
      <c r="H95" s="56">
        <v>2720</v>
      </c>
      <c r="I95" s="56">
        <v>1360</v>
      </c>
      <c r="J95" s="56">
        <v>13600</v>
      </c>
      <c r="K95" s="70">
        <v>5440</v>
      </c>
      <c r="L95" s="63">
        <f t="shared" ref="L95:L158" si="5">H95+I95+J95+K95</f>
        <v>23120</v>
      </c>
      <c r="M95" s="23"/>
    </row>
    <row r="96" spans="1:13" s="33" customFormat="1">
      <c r="A96" s="65" t="s">
        <v>383</v>
      </c>
      <c r="B96" s="74" t="s">
        <v>380</v>
      </c>
      <c r="C96" s="56">
        <v>8490</v>
      </c>
      <c r="D96" s="67">
        <v>0</v>
      </c>
      <c r="E96" s="67">
        <v>975</v>
      </c>
      <c r="F96" s="68">
        <f t="shared" si="4"/>
        <v>9465</v>
      </c>
      <c r="G96" s="69"/>
      <c r="H96" s="56">
        <v>2830</v>
      </c>
      <c r="I96" s="56">
        <v>1415</v>
      </c>
      <c r="J96" s="56">
        <v>14150</v>
      </c>
      <c r="K96" s="70">
        <v>5660</v>
      </c>
      <c r="L96" s="63">
        <f t="shared" si="5"/>
        <v>24055</v>
      </c>
      <c r="M96" s="23"/>
    </row>
    <row r="97" spans="1:13" s="33" customFormat="1">
      <c r="A97" s="65" t="s">
        <v>384</v>
      </c>
      <c r="B97" s="74" t="s">
        <v>380</v>
      </c>
      <c r="C97" s="56">
        <v>10050</v>
      </c>
      <c r="D97" s="67">
        <v>0</v>
      </c>
      <c r="E97" s="67">
        <v>975</v>
      </c>
      <c r="F97" s="68">
        <f t="shared" si="4"/>
        <v>11025</v>
      </c>
      <c r="G97" s="69"/>
      <c r="H97" s="56">
        <v>3350</v>
      </c>
      <c r="I97" s="56">
        <v>1675</v>
      </c>
      <c r="J97" s="56">
        <v>16750</v>
      </c>
      <c r="K97" s="70">
        <v>6700</v>
      </c>
      <c r="L97" s="63">
        <f t="shared" si="5"/>
        <v>28475</v>
      </c>
      <c r="M97" s="23"/>
    </row>
    <row r="98" spans="1:13" s="33" customFormat="1">
      <c r="A98" s="76" t="s">
        <v>385</v>
      </c>
      <c r="B98" s="9" t="s">
        <v>386</v>
      </c>
      <c r="C98" s="63">
        <v>8940</v>
      </c>
      <c r="D98" s="67">
        <v>0</v>
      </c>
      <c r="E98" s="67">
        <v>975</v>
      </c>
      <c r="F98" s="68">
        <f t="shared" si="4"/>
        <v>9915</v>
      </c>
      <c r="G98" s="69"/>
      <c r="H98" s="56">
        <v>2980</v>
      </c>
      <c r="I98" s="56">
        <v>1490</v>
      </c>
      <c r="J98" s="56">
        <v>14900</v>
      </c>
      <c r="K98" s="70">
        <v>5960</v>
      </c>
      <c r="L98" s="63">
        <f t="shared" si="5"/>
        <v>25330</v>
      </c>
      <c r="M98" s="23"/>
    </row>
    <row r="99" spans="1:13" s="33" customFormat="1">
      <c r="A99" s="65" t="s">
        <v>387</v>
      </c>
      <c r="B99" s="9" t="s">
        <v>386</v>
      </c>
      <c r="C99" s="56">
        <v>10950</v>
      </c>
      <c r="D99" s="67">
        <v>0</v>
      </c>
      <c r="E99" s="67">
        <v>975</v>
      </c>
      <c r="F99" s="68">
        <f t="shared" si="4"/>
        <v>11925</v>
      </c>
      <c r="G99" s="69"/>
      <c r="H99" s="56">
        <v>3650</v>
      </c>
      <c r="I99" s="56">
        <v>1825</v>
      </c>
      <c r="J99" s="56">
        <v>18250</v>
      </c>
      <c r="K99" s="70">
        <v>7300</v>
      </c>
      <c r="L99" s="63">
        <f t="shared" si="5"/>
        <v>31025</v>
      </c>
      <c r="M99" s="23"/>
    </row>
    <row r="100" spans="1:13" s="33" customFormat="1">
      <c r="A100" s="65" t="s">
        <v>388</v>
      </c>
      <c r="B100" s="9" t="s">
        <v>386</v>
      </c>
      <c r="C100" s="56">
        <v>15540</v>
      </c>
      <c r="D100" s="67">
        <v>0</v>
      </c>
      <c r="E100" s="67">
        <v>975</v>
      </c>
      <c r="F100" s="68">
        <f t="shared" si="4"/>
        <v>16515</v>
      </c>
      <c r="G100" s="69"/>
      <c r="H100" s="56">
        <v>5180</v>
      </c>
      <c r="I100" s="56">
        <v>2590</v>
      </c>
      <c r="J100" s="56">
        <v>25900</v>
      </c>
      <c r="K100" s="70">
        <v>10360</v>
      </c>
      <c r="L100" s="63">
        <f t="shared" si="5"/>
        <v>44030</v>
      </c>
      <c r="M100" s="23"/>
    </row>
    <row r="101" spans="1:13" s="33" customFormat="1">
      <c r="A101" s="65" t="s">
        <v>389</v>
      </c>
      <c r="B101" s="9" t="s">
        <v>386</v>
      </c>
      <c r="C101" s="63">
        <v>17370</v>
      </c>
      <c r="D101" s="67">
        <v>0</v>
      </c>
      <c r="E101" s="67">
        <v>975</v>
      </c>
      <c r="F101" s="68">
        <f t="shared" si="4"/>
        <v>18345</v>
      </c>
      <c r="G101" s="69"/>
      <c r="H101" s="56">
        <v>5790</v>
      </c>
      <c r="I101" s="56">
        <v>2895</v>
      </c>
      <c r="J101" s="56">
        <v>28950</v>
      </c>
      <c r="K101" s="70">
        <v>11580</v>
      </c>
      <c r="L101" s="63">
        <f t="shared" si="5"/>
        <v>49215</v>
      </c>
      <c r="M101" s="23"/>
    </row>
    <row r="102" spans="1:13" s="33" customFormat="1">
      <c r="A102" s="76" t="s">
        <v>390</v>
      </c>
      <c r="B102" s="9" t="s">
        <v>391</v>
      </c>
      <c r="C102" s="56">
        <v>6660</v>
      </c>
      <c r="D102" s="67">
        <v>0</v>
      </c>
      <c r="E102" s="67">
        <v>975</v>
      </c>
      <c r="F102" s="68">
        <f t="shared" si="4"/>
        <v>7635</v>
      </c>
      <c r="G102" s="69"/>
      <c r="H102" s="56">
        <v>2220</v>
      </c>
      <c r="I102" s="56">
        <v>1110</v>
      </c>
      <c r="J102" s="56">
        <v>11100</v>
      </c>
      <c r="K102" s="70">
        <v>4440</v>
      </c>
      <c r="L102" s="63">
        <f t="shared" si="5"/>
        <v>18870</v>
      </c>
      <c r="M102" s="23"/>
    </row>
    <row r="103" spans="1:13" s="33" customFormat="1">
      <c r="A103" s="65" t="s">
        <v>392</v>
      </c>
      <c r="B103" s="9" t="s">
        <v>391</v>
      </c>
      <c r="C103" s="63">
        <v>6990</v>
      </c>
      <c r="D103" s="67">
        <v>0</v>
      </c>
      <c r="E103" s="67">
        <v>975</v>
      </c>
      <c r="F103" s="68">
        <f t="shared" si="4"/>
        <v>7965</v>
      </c>
      <c r="G103" s="69"/>
      <c r="H103" s="56">
        <v>2330</v>
      </c>
      <c r="I103" s="56">
        <v>1165</v>
      </c>
      <c r="J103" s="56">
        <v>11650</v>
      </c>
      <c r="K103" s="70">
        <v>4660</v>
      </c>
      <c r="L103" s="63">
        <f t="shared" si="5"/>
        <v>19805</v>
      </c>
      <c r="M103" s="23"/>
    </row>
    <row r="104" spans="1:13" s="33" customFormat="1">
      <c r="A104" s="65" t="s">
        <v>393</v>
      </c>
      <c r="B104" s="74" t="s">
        <v>394</v>
      </c>
      <c r="C104" s="56">
        <v>10230</v>
      </c>
      <c r="D104" s="67">
        <v>0</v>
      </c>
      <c r="E104" s="67">
        <v>975</v>
      </c>
      <c r="F104" s="68">
        <f t="shared" si="4"/>
        <v>11205</v>
      </c>
      <c r="G104" s="69"/>
      <c r="H104" s="56">
        <v>3410</v>
      </c>
      <c r="I104" s="56">
        <v>1705</v>
      </c>
      <c r="J104" s="56">
        <v>17050</v>
      </c>
      <c r="K104" s="70">
        <v>6820</v>
      </c>
      <c r="L104" s="63">
        <f t="shared" si="5"/>
        <v>28985</v>
      </c>
      <c r="M104" s="23"/>
    </row>
    <row r="105" spans="1:13" s="33" customFormat="1">
      <c r="A105" s="76" t="s">
        <v>395</v>
      </c>
      <c r="B105" s="9" t="s">
        <v>396</v>
      </c>
      <c r="C105" s="63">
        <v>10230</v>
      </c>
      <c r="D105" s="67">
        <v>0</v>
      </c>
      <c r="E105" s="67">
        <v>975</v>
      </c>
      <c r="F105" s="68">
        <f t="shared" si="4"/>
        <v>11205</v>
      </c>
      <c r="G105" s="69"/>
      <c r="H105" s="56">
        <v>3410</v>
      </c>
      <c r="I105" s="56">
        <v>1705</v>
      </c>
      <c r="J105" s="56">
        <v>17050</v>
      </c>
      <c r="K105" s="70">
        <v>6820</v>
      </c>
      <c r="L105" s="63">
        <f t="shared" si="5"/>
        <v>28985</v>
      </c>
      <c r="M105" s="23"/>
    </row>
    <row r="106" spans="1:13" s="33" customFormat="1">
      <c r="A106" s="65" t="s">
        <v>397</v>
      </c>
      <c r="B106" s="9" t="s">
        <v>396</v>
      </c>
      <c r="C106" s="56">
        <v>12720</v>
      </c>
      <c r="D106" s="67">
        <v>0</v>
      </c>
      <c r="E106" s="67">
        <v>975</v>
      </c>
      <c r="F106" s="68">
        <f t="shared" si="4"/>
        <v>13695</v>
      </c>
      <c r="G106" s="69"/>
      <c r="H106" s="56">
        <v>4240</v>
      </c>
      <c r="I106" s="56">
        <v>2120</v>
      </c>
      <c r="J106" s="56">
        <v>21200</v>
      </c>
      <c r="K106" s="70">
        <v>8480</v>
      </c>
      <c r="L106" s="63">
        <f t="shared" si="5"/>
        <v>36040</v>
      </c>
      <c r="M106" s="23"/>
    </row>
    <row r="107" spans="1:13" s="33" customFormat="1">
      <c r="A107" s="65" t="s">
        <v>398</v>
      </c>
      <c r="B107" s="9" t="s">
        <v>396</v>
      </c>
      <c r="C107" s="56">
        <v>14610</v>
      </c>
      <c r="D107" s="67">
        <v>0</v>
      </c>
      <c r="E107" s="67">
        <v>975</v>
      </c>
      <c r="F107" s="68">
        <f t="shared" si="4"/>
        <v>15585</v>
      </c>
      <c r="G107" s="69"/>
      <c r="H107" s="56">
        <v>4870</v>
      </c>
      <c r="I107" s="56">
        <v>2435</v>
      </c>
      <c r="J107" s="56">
        <v>24350</v>
      </c>
      <c r="K107" s="70">
        <v>9740</v>
      </c>
      <c r="L107" s="63">
        <f t="shared" si="5"/>
        <v>41395</v>
      </c>
      <c r="M107" s="23"/>
    </row>
    <row r="108" spans="1:13" s="33" customFormat="1">
      <c r="A108" s="65" t="s">
        <v>399</v>
      </c>
      <c r="B108" s="9" t="s">
        <v>396</v>
      </c>
      <c r="C108" s="56">
        <v>15540</v>
      </c>
      <c r="D108" s="67">
        <v>0</v>
      </c>
      <c r="E108" s="67">
        <v>975</v>
      </c>
      <c r="F108" s="68">
        <f t="shared" si="4"/>
        <v>16515</v>
      </c>
      <c r="G108" s="69"/>
      <c r="H108" s="56">
        <v>5180</v>
      </c>
      <c r="I108" s="56">
        <v>2590</v>
      </c>
      <c r="J108" s="56">
        <v>25900</v>
      </c>
      <c r="K108" s="70">
        <v>10360</v>
      </c>
      <c r="L108" s="63">
        <f t="shared" si="5"/>
        <v>44030</v>
      </c>
      <c r="M108" s="23"/>
    </row>
    <row r="109" spans="1:13" s="33" customFormat="1">
      <c r="A109" s="76" t="s">
        <v>400</v>
      </c>
      <c r="B109" s="9" t="s">
        <v>58</v>
      </c>
      <c r="C109" s="63">
        <v>5790</v>
      </c>
      <c r="D109" s="67">
        <v>0</v>
      </c>
      <c r="E109" s="67">
        <v>975</v>
      </c>
      <c r="F109" s="68">
        <f t="shared" si="4"/>
        <v>6765</v>
      </c>
      <c r="G109" s="69"/>
      <c r="H109" s="56">
        <v>1930</v>
      </c>
      <c r="I109" s="56">
        <v>965</v>
      </c>
      <c r="J109" s="56">
        <v>9650</v>
      </c>
      <c r="K109" s="70">
        <v>3860</v>
      </c>
      <c r="L109" s="63">
        <f t="shared" si="5"/>
        <v>16405</v>
      </c>
      <c r="M109" s="23"/>
    </row>
    <row r="110" spans="1:13" s="33" customFormat="1">
      <c r="A110" s="76" t="s">
        <v>401</v>
      </c>
      <c r="B110" s="9" t="s">
        <v>58</v>
      </c>
      <c r="C110" s="56">
        <v>6120</v>
      </c>
      <c r="D110" s="67">
        <v>0</v>
      </c>
      <c r="E110" s="67">
        <v>975</v>
      </c>
      <c r="F110" s="68">
        <f t="shared" si="4"/>
        <v>7095</v>
      </c>
      <c r="G110" s="69"/>
      <c r="H110" s="56">
        <v>2040</v>
      </c>
      <c r="I110" s="56">
        <v>1020</v>
      </c>
      <c r="J110" s="56">
        <v>10200</v>
      </c>
      <c r="K110" s="70">
        <v>4080</v>
      </c>
      <c r="L110" s="63">
        <f t="shared" si="5"/>
        <v>17340</v>
      </c>
      <c r="M110" s="23"/>
    </row>
    <row r="111" spans="1:13" s="33" customFormat="1">
      <c r="A111" s="76" t="s">
        <v>402</v>
      </c>
      <c r="B111" s="9" t="s">
        <v>58</v>
      </c>
      <c r="C111" s="56">
        <v>6360</v>
      </c>
      <c r="D111" s="67">
        <v>0</v>
      </c>
      <c r="E111" s="67">
        <v>975</v>
      </c>
      <c r="F111" s="68">
        <f t="shared" si="4"/>
        <v>7335</v>
      </c>
      <c r="G111" s="69"/>
      <c r="H111" s="56">
        <v>2120</v>
      </c>
      <c r="I111" s="56">
        <v>1060</v>
      </c>
      <c r="J111" s="56">
        <v>10600</v>
      </c>
      <c r="K111" s="70">
        <v>4240</v>
      </c>
      <c r="L111" s="63">
        <f t="shared" si="5"/>
        <v>18020</v>
      </c>
      <c r="M111" s="23"/>
    </row>
    <row r="112" spans="1:13" s="33" customFormat="1">
      <c r="A112" s="76" t="s">
        <v>403</v>
      </c>
      <c r="B112" s="9" t="s">
        <v>58</v>
      </c>
      <c r="C112" s="56">
        <v>6480</v>
      </c>
      <c r="D112" s="67">
        <v>0</v>
      </c>
      <c r="E112" s="67">
        <v>975</v>
      </c>
      <c r="F112" s="68">
        <f t="shared" si="4"/>
        <v>7455</v>
      </c>
      <c r="G112" s="69"/>
      <c r="H112" s="56">
        <v>2160</v>
      </c>
      <c r="I112" s="56">
        <v>1080</v>
      </c>
      <c r="J112" s="56">
        <v>10800</v>
      </c>
      <c r="K112" s="70">
        <v>4320</v>
      </c>
      <c r="L112" s="63">
        <f t="shared" si="5"/>
        <v>18360</v>
      </c>
      <c r="M112" s="23"/>
    </row>
    <row r="113" spans="1:13" s="33" customFormat="1">
      <c r="A113" s="76" t="s">
        <v>404</v>
      </c>
      <c r="B113" s="9" t="s">
        <v>58</v>
      </c>
      <c r="C113" s="56">
        <v>6720</v>
      </c>
      <c r="D113" s="67">
        <v>0</v>
      </c>
      <c r="E113" s="67">
        <v>975</v>
      </c>
      <c r="F113" s="68">
        <f t="shared" si="4"/>
        <v>7695</v>
      </c>
      <c r="G113" s="69"/>
      <c r="H113" s="56">
        <v>2240</v>
      </c>
      <c r="I113" s="56">
        <v>1120</v>
      </c>
      <c r="J113" s="56">
        <v>11200</v>
      </c>
      <c r="K113" s="70">
        <v>4480</v>
      </c>
      <c r="L113" s="63">
        <f t="shared" si="5"/>
        <v>19040</v>
      </c>
      <c r="M113" s="23"/>
    </row>
    <row r="114" spans="1:13" s="33" customFormat="1">
      <c r="A114" s="76" t="s">
        <v>405</v>
      </c>
      <c r="B114" s="9" t="s">
        <v>58</v>
      </c>
      <c r="C114" s="56">
        <v>8010</v>
      </c>
      <c r="D114" s="67">
        <v>0</v>
      </c>
      <c r="E114" s="67">
        <v>975</v>
      </c>
      <c r="F114" s="68">
        <f t="shared" si="4"/>
        <v>8985</v>
      </c>
      <c r="G114" s="69"/>
      <c r="H114" s="56">
        <v>2670</v>
      </c>
      <c r="I114" s="56">
        <v>1335</v>
      </c>
      <c r="J114" s="56">
        <v>13350</v>
      </c>
      <c r="K114" s="70">
        <v>5340</v>
      </c>
      <c r="L114" s="63">
        <f t="shared" si="5"/>
        <v>22695</v>
      </c>
      <c r="M114" s="23"/>
    </row>
    <row r="115" spans="1:13" s="33" customFormat="1">
      <c r="A115" s="76" t="s">
        <v>406</v>
      </c>
      <c r="B115" s="9" t="s">
        <v>58</v>
      </c>
      <c r="C115" s="56">
        <v>8400</v>
      </c>
      <c r="D115" s="67">
        <v>0</v>
      </c>
      <c r="E115" s="67">
        <v>975</v>
      </c>
      <c r="F115" s="68">
        <f t="shared" si="4"/>
        <v>9375</v>
      </c>
      <c r="G115" s="69"/>
      <c r="H115" s="56">
        <v>2800</v>
      </c>
      <c r="I115" s="56">
        <v>1400</v>
      </c>
      <c r="J115" s="56">
        <v>14000</v>
      </c>
      <c r="K115" s="70">
        <v>5600</v>
      </c>
      <c r="L115" s="63">
        <f t="shared" si="5"/>
        <v>23800</v>
      </c>
      <c r="M115" s="23"/>
    </row>
    <row r="116" spans="1:13" s="33" customFormat="1">
      <c r="A116" s="76" t="s">
        <v>407</v>
      </c>
      <c r="B116" s="9" t="s">
        <v>58</v>
      </c>
      <c r="C116" s="56">
        <v>8940</v>
      </c>
      <c r="D116" s="67">
        <v>0</v>
      </c>
      <c r="E116" s="67">
        <v>975</v>
      </c>
      <c r="F116" s="68">
        <f t="shared" si="4"/>
        <v>9915</v>
      </c>
      <c r="G116" s="69"/>
      <c r="H116" s="56">
        <v>2980</v>
      </c>
      <c r="I116" s="56">
        <v>1490</v>
      </c>
      <c r="J116" s="56">
        <v>14900</v>
      </c>
      <c r="K116" s="70">
        <v>5960</v>
      </c>
      <c r="L116" s="63">
        <f t="shared" si="5"/>
        <v>25330</v>
      </c>
      <c r="M116" s="23"/>
    </row>
    <row r="117" spans="1:13" s="33" customFormat="1">
      <c r="A117" s="65" t="s">
        <v>408</v>
      </c>
      <c r="B117" s="9" t="s">
        <v>58</v>
      </c>
      <c r="C117" s="63">
        <v>10170</v>
      </c>
      <c r="D117" s="67">
        <v>0</v>
      </c>
      <c r="E117" s="67">
        <v>975</v>
      </c>
      <c r="F117" s="68">
        <f t="shared" si="4"/>
        <v>11145</v>
      </c>
      <c r="G117" s="69"/>
      <c r="H117" s="56">
        <v>3390</v>
      </c>
      <c r="I117" s="56">
        <v>1695</v>
      </c>
      <c r="J117" s="56">
        <v>16950</v>
      </c>
      <c r="K117" s="70">
        <v>6780</v>
      </c>
      <c r="L117" s="63">
        <f t="shared" si="5"/>
        <v>28815</v>
      </c>
      <c r="M117" s="23"/>
    </row>
    <row r="118" spans="1:13" s="33" customFormat="1">
      <c r="A118" s="65" t="s">
        <v>409</v>
      </c>
      <c r="B118" s="74" t="s">
        <v>410</v>
      </c>
      <c r="C118" s="56">
        <v>10230</v>
      </c>
      <c r="D118" s="67">
        <v>0</v>
      </c>
      <c r="E118" s="67">
        <v>975</v>
      </c>
      <c r="F118" s="68">
        <f t="shared" si="4"/>
        <v>11205</v>
      </c>
      <c r="G118" s="69"/>
      <c r="H118" s="56">
        <v>3410</v>
      </c>
      <c r="I118" s="56">
        <v>1705</v>
      </c>
      <c r="J118" s="56">
        <v>17050</v>
      </c>
      <c r="K118" s="70">
        <v>6820</v>
      </c>
      <c r="L118" s="63">
        <f t="shared" si="5"/>
        <v>28985</v>
      </c>
      <c r="M118" s="23"/>
    </row>
    <row r="119" spans="1:13" s="33" customFormat="1">
      <c r="A119" s="65" t="s">
        <v>411</v>
      </c>
      <c r="B119" s="74" t="s">
        <v>410</v>
      </c>
      <c r="C119" s="56">
        <v>11460</v>
      </c>
      <c r="D119" s="67">
        <v>0</v>
      </c>
      <c r="E119" s="67">
        <v>975</v>
      </c>
      <c r="F119" s="68">
        <f t="shared" si="4"/>
        <v>12435</v>
      </c>
      <c r="G119" s="69"/>
      <c r="H119" s="56">
        <v>3820</v>
      </c>
      <c r="I119" s="56">
        <v>1910</v>
      </c>
      <c r="J119" s="56">
        <v>19100</v>
      </c>
      <c r="K119" s="70">
        <v>7640</v>
      </c>
      <c r="L119" s="63">
        <f t="shared" si="5"/>
        <v>32470</v>
      </c>
      <c r="M119" s="23"/>
    </row>
    <row r="120" spans="1:13" s="33" customFormat="1">
      <c r="A120" s="76" t="s">
        <v>412</v>
      </c>
      <c r="B120" s="9" t="s">
        <v>413</v>
      </c>
      <c r="C120" s="63">
        <v>15540</v>
      </c>
      <c r="D120" s="67">
        <v>0</v>
      </c>
      <c r="E120" s="67">
        <v>975</v>
      </c>
      <c r="F120" s="68">
        <f t="shared" si="4"/>
        <v>16515</v>
      </c>
      <c r="G120" s="69"/>
      <c r="H120" s="56">
        <v>5180</v>
      </c>
      <c r="I120" s="56">
        <v>2590</v>
      </c>
      <c r="J120" s="56">
        <v>25900</v>
      </c>
      <c r="K120" s="70">
        <v>10360</v>
      </c>
      <c r="L120" s="63">
        <f t="shared" si="5"/>
        <v>44030</v>
      </c>
      <c r="M120" s="23"/>
    </row>
    <row r="121" spans="1:13" s="33" customFormat="1">
      <c r="A121" s="65" t="s">
        <v>414</v>
      </c>
      <c r="B121" s="45" t="s">
        <v>415</v>
      </c>
      <c r="C121" s="63">
        <v>6540</v>
      </c>
      <c r="D121" s="67">
        <v>0</v>
      </c>
      <c r="E121" s="67">
        <v>975</v>
      </c>
      <c r="F121" s="68">
        <f t="shared" si="4"/>
        <v>7515</v>
      </c>
      <c r="G121" s="69"/>
      <c r="H121" s="56">
        <v>2180</v>
      </c>
      <c r="I121" s="56">
        <v>1090</v>
      </c>
      <c r="J121" s="56">
        <v>10900</v>
      </c>
      <c r="K121" s="70">
        <v>4360</v>
      </c>
      <c r="L121" s="63">
        <f t="shared" si="5"/>
        <v>18530</v>
      </c>
      <c r="M121" s="23"/>
    </row>
    <row r="122" spans="1:13" s="33" customFormat="1">
      <c r="A122" s="65" t="s">
        <v>416</v>
      </c>
      <c r="B122" s="45" t="s">
        <v>415</v>
      </c>
      <c r="C122" s="56">
        <v>7020</v>
      </c>
      <c r="D122" s="67">
        <v>0</v>
      </c>
      <c r="E122" s="67">
        <v>975</v>
      </c>
      <c r="F122" s="68">
        <f t="shared" si="4"/>
        <v>7995</v>
      </c>
      <c r="G122" s="69"/>
      <c r="H122" s="56">
        <v>2340</v>
      </c>
      <c r="I122" s="56">
        <v>1170</v>
      </c>
      <c r="J122" s="56">
        <v>11700</v>
      </c>
      <c r="K122" s="70">
        <v>4680</v>
      </c>
      <c r="L122" s="63">
        <f t="shared" si="5"/>
        <v>19890</v>
      </c>
      <c r="M122" s="23"/>
    </row>
    <row r="123" spans="1:13" s="33" customFormat="1">
      <c r="A123" s="65" t="s">
        <v>417</v>
      </c>
      <c r="B123" s="45" t="s">
        <v>415</v>
      </c>
      <c r="C123" s="56">
        <v>7320</v>
      </c>
      <c r="D123" s="67">
        <v>0</v>
      </c>
      <c r="E123" s="67">
        <v>975</v>
      </c>
      <c r="F123" s="68">
        <f t="shared" si="4"/>
        <v>8295</v>
      </c>
      <c r="G123" s="69"/>
      <c r="H123" s="56">
        <v>2440</v>
      </c>
      <c r="I123" s="56">
        <v>1220</v>
      </c>
      <c r="J123" s="56">
        <v>12200</v>
      </c>
      <c r="K123" s="70">
        <v>4880</v>
      </c>
      <c r="L123" s="63">
        <f t="shared" si="5"/>
        <v>20740</v>
      </c>
      <c r="M123" s="23"/>
    </row>
    <row r="124" spans="1:13" s="33" customFormat="1">
      <c r="A124" s="65" t="s">
        <v>418</v>
      </c>
      <c r="B124" s="45" t="s">
        <v>415</v>
      </c>
      <c r="C124" s="63">
        <v>10230</v>
      </c>
      <c r="D124" s="67">
        <v>0</v>
      </c>
      <c r="E124" s="67">
        <v>975</v>
      </c>
      <c r="F124" s="68">
        <f t="shared" si="4"/>
        <v>11205</v>
      </c>
      <c r="G124" s="69"/>
      <c r="H124" s="56">
        <v>3410</v>
      </c>
      <c r="I124" s="56">
        <v>1705</v>
      </c>
      <c r="J124" s="56">
        <v>17050</v>
      </c>
      <c r="K124" s="70">
        <v>6820</v>
      </c>
      <c r="L124" s="63">
        <f t="shared" si="5"/>
        <v>28985</v>
      </c>
      <c r="M124" s="23"/>
    </row>
    <row r="125" spans="1:13" s="33" customFormat="1">
      <c r="A125" s="76" t="s">
        <v>419</v>
      </c>
      <c r="B125" s="9" t="s">
        <v>266</v>
      </c>
      <c r="C125" s="63">
        <v>5340</v>
      </c>
      <c r="D125" s="67">
        <v>0</v>
      </c>
      <c r="E125" s="67">
        <v>975</v>
      </c>
      <c r="F125" s="68">
        <f t="shared" si="4"/>
        <v>6315</v>
      </c>
      <c r="G125" s="69"/>
      <c r="H125" s="56">
        <v>1780</v>
      </c>
      <c r="I125" s="56">
        <v>890</v>
      </c>
      <c r="J125" s="56">
        <v>8900</v>
      </c>
      <c r="K125" s="70">
        <v>3560</v>
      </c>
      <c r="L125" s="63">
        <f t="shared" si="5"/>
        <v>15130</v>
      </c>
      <c r="M125" s="23"/>
    </row>
    <row r="126" spans="1:13" s="33" customFormat="1">
      <c r="A126" s="65" t="s">
        <v>420</v>
      </c>
      <c r="B126" s="9" t="s">
        <v>266</v>
      </c>
      <c r="C126" s="56">
        <v>7500</v>
      </c>
      <c r="D126" s="67">
        <v>0</v>
      </c>
      <c r="E126" s="67">
        <v>975</v>
      </c>
      <c r="F126" s="68">
        <f t="shared" si="4"/>
        <v>8475</v>
      </c>
      <c r="G126" s="69"/>
      <c r="H126" s="56">
        <v>2500</v>
      </c>
      <c r="I126" s="56">
        <v>1250</v>
      </c>
      <c r="J126" s="56">
        <v>12500</v>
      </c>
      <c r="K126" s="70">
        <v>5000</v>
      </c>
      <c r="L126" s="63">
        <f t="shared" si="5"/>
        <v>21250</v>
      </c>
      <c r="M126" s="23"/>
    </row>
    <row r="127" spans="1:13" s="33" customFormat="1">
      <c r="A127" s="76" t="s">
        <v>421</v>
      </c>
      <c r="B127" s="9" t="s">
        <v>422</v>
      </c>
      <c r="C127" s="63">
        <v>7200</v>
      </c>
      <c r="D127" s="67">
        <v>0</v>
      </c>
      <c r="E127" s="67">
        <v>975</v>
      </c>
      <c r="F127" s="68">
        <f t="shared" si="4"/>
        <v>8175</v>
      </c>
      <c r="G127" s="69"/>
      <c r="H127" s="56">
        <v>2400</v>
      </c>
      <c r="I127" s="56">
        <v>1200</v>
      </c>
      <c r="J127" s="56">
        <v>12000</v>
      </c>
      <c r="K127" s="70">
        <v>4800</v>
      </c>
      <c r="L127" s="63">
        <f t="shared" si="5"/>
        <v>20400</v>
      </c>
      <c r="M127" s="23"/>
    </row>
    <row r="128" spans="1:13" s="33" customFormat="1">
      <c r="A128" s="65" t="s">
        <v>423</v>
      </c>
      <c r="B128" s="45" t="s">
        <v>332</v>
      </c>
      <c r="C128" s="56">
        <v>4620</v>
      </c>
      <c r="D128" s="67">
        <v>0</v>
      </c>
      <c r="E128" s="67">
        <v>975</v>
      </c>
      <c r="F128" s="68">
        <f t="shared" si="4"/>
        <v>5595</v>
      </c>
      <c r="G128" s="69"/>
      <c r="H128" s="56">
        <v>1540</v>
      </c>
      <c r="I128" s="56">
        <v>770</v>
      </c>
      <c r="J128" s="56">
        <v>7700</v>
      </c>
      <c r="K128" s="70">
        <v>3080</v>
      </c>
      <c r="L128" s="63">
        <f t="shared" si="5"/>
        <v>13090</v>
      </c>
      <c r="M128" s="23"/>
    </row>
    <row r="129" spans="1:13" s="33" customFormat="1">
      <c r="A129" s="65" t="s">
        <v>424</v>
      </c>
      <c r="B129" s="45" t="s">
        <v>30</v>
      </c>
      <c r="C129" s="56">
        <v>20250</v>
      </c>
      <c r="D129" s="67">
        <v>0</v>
      </c>
      <c r="E129" s="67">
        <v>975</v>
      </c>
      <c r="F129" s="68">
        <f t="shared" si="4"/>
        <v>21225</v>
      </c>
      <c r="G129" s="69"/>
      <c r="H129" s="56">
        <v>6750</v>
      </c>
      <c r="I129" s="56">
        <v>3375</v>
      </c>
      <c r="J129" s="56">
        <v>33750</v>
      </c>
      <c r="K129" s="56">
        <v>0</v>
      </c>
      <c r="L129" s="63">
        <f t="shared" si="5"/>
        <v>43875</v>
      </c>
      <c r="M129" s="23"/>
    </row>
    <row r="130" spans="1:13" s="33" customFormat="1">
      <c r="A130" s="65" t="s">
        <v>425</v>
      </c>
      <c r="B130" s="80" t="s">
        <v>355</v>
      </c>
      <c r="C130" s="56">
        <v>16590</v>
      </c>
      <c r="D130" s="67">
        <v>0</v>
      </c>
      <c r="E130" s="67">
        <v>975</v>
      </c>
      <c r="F130" s="68">
        <f t="shared" si="4"/>
        <v>17565</v>
      </c>
      <c r="G130" s="69"/>
      <c r="H130" s="56">
        <v>5530</v>
      </c>
      <c r="I130" s="56">
        <v>2765</v>
      </c>
      <c r="J130" s="56">
        <v>27650</v>
      </c>
      <c r="K130" s="70">
        <v>11060</v>
      </c>
      <c r="L130" s="63">
        <f t="shared" si="5"/>
        <v>47005</v>
      </c>
      <c r="M130" s="23"/>
    </row>
    <row r="131" spans="1:13" s="33" customFormat="1">
      <c r="A131" s="65" t="s">
        <v>426</v>
      </c>
      <c r="B131" s="45" t="s">
        <v>359</v>
      </c>
      <c r="C131" s="56">
        <v>16560</v>
      </c>
      <c r="D131" s="67">
        <v>0</v>
      </c>
      <c r="E131" s="67">
        <v>975</v>
      </c>
      <c r="F131" s="68">
        <f t="shared" si="4"/>
        <v>17535</v>
      </c>
      <c r="G131" s="69"/>
      <c r="H131" s="56">
        <v>5520</v>
      </c>
      <c r="I131" s="56">
        <v>2760</v>
      </c>
      <c r="J131" s="56">
        <v>27600</v>
      </c>
      <c r="K131" s="70">
        <v>11040</v>
      </c>
      <c r="L131" s="63">
        <f t="shared" si="5"/>
        <v>46920</v>
      </c>
      <c r="M131" s="23"/>
    </row>
    <row r="132" spans="1:13" s="33" customFormat="1">
      <c r="A132" s="76" t="s">
        <v>427</v>
      </c>
      <c r="B132" s="9" t="s">
        <v>428</v>
      </c>
      <c r="C132" s="63">
        <v>3630</v>
      </c>
      <c r="D132" s="67">
        <v>0</v>
      </c>
      <c r="E132" s="67">
        <v>975</v>
      </c>
      <c r="F132" s="68">
        <f t="shared" si="4"/>
        <v>4605</v>
      </c>
      <c r="G132" s="69"/>
      <c r="H132" s="56">
        <v>1210</v>
      </c>
      <c r="I132" s="56">
        <v>605</v>
      </c>
      <c r="J132" s="56">
        <v>6050</v>
      </c>
      <c r="K132" s="56">
        <f>1452+968</f>
        <v>2420</v>
      </c>
      <c r="L132" s="63">
        <f t="shared" si="5"/>
        <v>10285</v>
      </c>
      <c r="M132" s="23"/>
    </row>
    <row r="133" spans="1:13" s="33" customFormat="1">
      <c r="A133" s="76" t="s">
        <v>429</v>
      </c>
      <c r="B133" s="9" t="s">
        <v>364</v>
      </c>
      <c r="C133" s="63">
        <v>24360</v>
      </c>
      <c r="D133" s="67">
        <v>0</v>
      </c>
      <c r="E133" s="67">
        <v>0</v>
      </c>
      <c r="F133" s="68">
        <f t="shared" si="4"/>
        <v>24360</v>
      </c>
      <c r="G133" s="69"/>
      <c r="H133" s="56">
        <v>8120</v>
      </c>
      <c r="I133" s="56">
        <v>4060</v>
      </c>
      <c r="J133" s="56">
        <f>+C133/30*40</f>
        <v>32480</v>
      </c>
      <c r="K133" s="56">
        <v>0</v>
      </c>
      <c r="L133" s="63">
        <f t="shared" si="5"/>
        <v>44660</v>
      </c>
      <c r="M133" s="23"/>
    </row>
    <row r="134" spans="1:13" s="33" customFormat="1">
      <c r="A134" s="65" t="s">
        <v>430</v>
      </c>
      <c r="B134" s="45" t="s">
        <v>54</v>
      </c>
      <c r="C134" s="63">
        <v>14610</v>
      </c>
      <c r="D134" s="67">
        <v>0</v>
      </c>
      <c r="E134" s="67">
        <v>975</v>
      </c>
      <c r="F134" s="68">
        <f t="shared" si="4"/>
        <v>15585</v>
      </c>
      <c r="G134" s="69"/>
      <c r="H134" s="56">
        <v>4870</v>
      </c>
      <c r="I134" s="56">
        <v>2435</v>
      </c>
      <c r="J134" s="56">
        <v>24350</v>
      </c>
      <c r="K134" s="70">
        <v>9740</v>
      </c>
      <c r="L134" s="63">
        <f t="shared" si="5"/>
        <v>41395</v>
      </c>
      <c r="M134" s="23"/>
    </row>
    <row r="135" spans="1:13" s="33" customFormat="1">
      <c r="A135" s="65" t="s">
        <v>431</v>
      </c>
      <c r="B135" s="45" t="s">
        <v>432</v>
      </c>
      <c r="C135" s="63">
        <v>8700</v>
      </c>
      <c r="D135" s="67">
        <v>0</v>
      </c>
      <c r="E135" s="67">
        <v>975</v>
      </c>
      <c r="F135" s="68">
        <f t="shared" si="4"/>
        <v>9675</v>
      </c>
      <c r="G135" s="69"/>
      <c r="H135" s="56">
        <v>2900</v>
      </c>
      <c r="I135" s="56">
        <v>1450</v>
      </c>
      <c r="J135" s="56">
        <v>14500</v>
      </c>
      <c r="K135" s="70">
        <v>5800</v>
      </c>
      <c r="L135" s="63">
        <f t="shared" si="5"/>
        <v>24650</v>
      </c>
      <c r="M135" s="23"/>
    </row>
    <row r="136" spans="1:13" s="33" customFormat="1">
      <c r="A136" s="76" t="s">
        <v>433</v>
      </c>
      <c r="B136" s="9" t="s">
        <v>434</v>
      </c>
      <c r="C136" s="63">
        <v>12720</v>
      </c>
      <c r="D136" s="67">
        <v>0</v>
      </c>
      <c r="E136" s="67">
        <v>975</v>
      </c>
      <c r="F136" s="68">
        <f t="shared" si="4"/>
        <v>13695</v>
      </c>
      <c r="G136" s="69"/>
      <c r="H136" s="56">
        <v>4240</v>
      </c>
      <c r="I136" s="56">
        <v>2120</v>
      </c>
      <c r="J136" s="56">
        <v>21200</v>
      </c>
      <c r="K136" s="70">
        <v>8480</v>
      </c>
      <c r="L136" s="63">
        <f t="shared" si="5"/>
        <v>36040</v>
      </c>
      <c r="M136" s="23"/>
    </row>
    <row r="137" spans="1:13" s="33" customFormat="1">
      <c r="A137" s="76" t="s">
        <v>435</v>
      </c>
      <c r="B137" s="9" t="s">
        <v>436</v>
      </c>
      <c r="C137" s="63">
        <v>6540</v>
      </c>
      <c r="D137" s="67">
        <v>0</v>
      </c>
      <c r="E137" s="67">
        <v>975</v>
      </c>
      <c r="F137" s="68">
        <f t="shared" si="4"/>
        <v>7515</v>
      </c>
      <c r="G137" s="69"/>
      <c r="H137" s="56">
        <v>2180</v>
      </c>
      <c r="I137" s="56">
        <v>1090</v>
      </c>
      <c r="J137" s="56">
        <v>10900</v>
      </c>
      <c r="K137" s="70">
        <v>4360</v>
      </c>
      <c r="L137" s="63">
        <f t="shared" si="5"/>
        <v>18530</v>
      </c>
      <c r="M137" s="23"/>
    </row>
    <row r="138" spans="1:13" s="33" customFormat="1">
      <c r="A138" s="65" t="s">
        <v>437</v>
      </c>
      <c r="B138" s="45" t="s">
        <v>438</v>
      </c>
      <c r="C138" s="63">
        <v>7560</v>
      </c>
      <c r="D138" s="67">
        <v>0</v>
      </c>
      <c r="E138" s="67">
        <v>975</v>
      </c>
      <c r="F138" s="68">
        <f t="shared" si="4"/>
        <v>8535</v>
      </c>
      <c r="G138" s="69"/>
      <c r="H138" s="56">
        <v>2520</v>
      </c>
      <c r="I138" s="56">
        <v>1260</v>
      </c>
      <c r="J138" s="56">
        <v>12600</v>
      </c>
      <c r="K138" s="70">
        <v>5040</v>
      </c>
      <c r="L138" s="63">
        <f t="shared" si="5"/>
        <v>21420</v>
      </c>
      <c r="M138" s="23"/>
    </row>
    <row r="139" spans="1:13" s="33" customFormat="1">
      <c r="A139" s="65" t="s">
        <v>439</v>
      </c>
      <c r="B139" s="45" t="s">
        <v>438</v>
      </c>
      <c r="C139" s="63">
        <v>8010</v>
      </c>
      <c r="D139" s="67">
        <v>0</v>
      </c>
      <c r="E139" s="67">
        <v>975</v>
      </c>
      <c r="F139" s="68">
        <f t="shared" si="4"/>
        <v>8985</v>
      </c>
      <c r="G139" s="69"/>
      <c r="H139" s="56">
        <v>2670</v>
      </c>
      <c r="I139" s="56">
        <v>1335</v>
      </c>
      <c r="J139" s="56">
        <v>13350</v>
      </c>
      <c r="K139" s="70">
        <v>5340</v>
      </c>
      <c r="L139" s="63">
        <f t="shared" si="5"/>
        <v>22695</v>
      </c>
      <c r="M139" s="23"/>
    </row>
    <row r="140" spans="1:13" s="33" customFormat="1">
      <c r="A140" s="76" t="s">
        <v>440</v>
      </c>
      <c r="B140" s="9" t="s">
        <v>441</v>
      </c>
      <c r="C140" s="63">
        <v>8940</v>
      </c>
      <c r="D140" s="67">
        <v>0</v>
      </c>
      <c r="E140" s="67">
        <v>975</v>
      </c>
      <c r="F140" s="68">
        <f t="shared" si="4"/>
        <v>9915</v>
      </c>
      <c r="G140" s="69"/>
      <c r="H140" s="56">
        <v>2980</v>
      </c>
      <c r="I140" s="56">
        <v>1490</v>
      </c>
      <c r="J140" s="56">
        <v>14900</v>
      </c>
      <c r="K140" s="70">
        <v>5960</v>
      </c>
      <c r="L140" s="63">
        <f t="shared" si="5"/>
        <v>25330</v>
      </c>
      <c r="M140" s="23"/>
    </row>
    <row r="141" spans="1:13" s="33" customFormat="1">
      <c r="A141" s="76" t="s">
        <v>442</v>
      </c>
      <c r="B141" s="9" t="s">
        <v>443</v>
      </c>
      <c r="C141" s="63">
        <v>5340</v>
      </c>
      <c r="D141" s="67">
        <v>0</v>
      </c>
      <c r="E141" s="67">
        <v>975</v>
      </c>
      <c r="F141" s="68">
        <f t="shared" si="4"/>
        <v>6315</v>
      </c>
      <c r="G141" s="69"/>
      <c r="H141" s="56">
        <v>1780</v>
      </c>
      <c r="I141" s="56">
        <v>890</v>
      </c>
      <c r="J141" s="56">
        <v>8900</v>
      </c>
      <c r="K141" s="70">
        <v>3560</v>
      </c>
      <c r="L141" s="63">
        <f t="shared" si="5"/>
        <v>15130</v>
      </c>
      <c r="M141" s="23"/>
    </row>
    <row r="142" spans="1:13" s="33" customFormat="1">
      <c r="A142" s="65" t="s">
        <v>444</v>
      </c>
      <c r="B142" s="9" t="s">
        <v>443</v>
      </c>
      <c r="C142" s="56">
        <v>6540</v>
      </c>
      <c r="D142" s="67">
        <v>0</v>
      </c>
      <c r="E142" s="67">
        <v>975</v>
      </c>
      <c r="F142" s="68">
        <f t="shared" si="4"/>
        <v>7515</v>
      </c>
      <c r="G142" s="69"/>
      <c r="H142" s="56">
        <v>2180</v>
      </c>
      <c r="I142" s="56">
        <v>1090</v>
      </c>
      <c r="J142" s="56">
        <v>10900</v>
      </c>
      <c r="K142" s="70">
        <v>4360</v>
      </c>
      <c r="L142" s="63">
        <f t="shared" si="5"/>
        <v>18530</v>
      </c>
      <c r="M142" s="23"/>
    </row>
    <row r="143" spans="1:13" s="33" customFormat="1">
      <c r="A143" s="65" t="s">
        <v>445</v>
      </c>
      <c r="B143" s="9" t="s">
        <v>443</v>
      </c>
      <c r="C143" s="56">
        <v>7560</v>
      </c>
      <c r="D143" s="67">
        <v>0</v>
      </c>
      <c r="E143" s="67">
        <v>975</v>
      </c>
      <c r="F143" s="68">
        <f t="shared" si="4"/>
        <v>8535</v>
      </c>
      <c r="G143" s="69"/>
      <c r="H143" s="56">
        <v>2520</v>
      </c>
      <c r="I143" s="56">
        <v>1260</v>
      </c>
      <c r="J143" s="56">
        <v>12600</v>
      </c>
      <c r="K143" s="70">
        <v>5040</v>
      </c>
      <c r="L143" s="63">
        <f t="shared" si="5"/>
        <v>21420</v>
      </c>
      <c r="M143" s="23"/>
    </row>
    <row r="144" spans="1:13" s="33" customFormat="1">
      <c r="A144" s="65" t="s">
        <v>446</v>
      </c>
      <c r="B144" s="9" t="s">
        <v>443</v>
      </c>
      <c r="C144" s="56">
        <v>8010</v>
      </c>
      <c r="D144" s="67">
        <v>0</v>
      </c>
      <c r="E144" s="67">
        <v>975</v>
      </c>
      <c r="F144" s="68">
        <f t="shared" si="4"/>
        <v>8985</v>
      </c>
      <c r="G144" s="69"/>
      <c r="H144" s="56">
        <v>2670</v>
      </c>
      <c r="I144" s="56">
        <v>1335</v>
      </c>
      <c r="J144" s="56">
        <v>13350</v>
      </c>
      <c r="K144" s="70">
        <v>5340</v>
      </c>
      <c r="L144" s="63">
        <f t="shared" si="5"/>
        <v>22695</v>
      </c>
      <c r="M144" s="23"/>
    </row>
    <row r="145" spans="1:13" s="33" customFormat="1">
      <c r="A145" s="65" t="s">
        <v>447</v>
      </c>
      <c r="B145" s="9" t="s">
        <v>443</v>
      </c>
      <c r="C145" s="56">
        <v>8940</v>
      </c>
      <c r="D145" s="67">
        <v>0</v>
      </c>
      <c r="E145" s="67">
        <v>975</v>
      </c>
      <c r="F145" s="68">
        <f t="shared" si="4"/>
        <v>9915</v>
      </c>
      <c r="G145" s="69"/>
      <c r="H145" s="56">
        <v>2980</v>
      </c>
      <c r="I145" s="56">
        <v>1490</v>
      </c>
      <c r="J145" s="56">
        <v>14900</v>
      </c>
      <c r="K145" s="70">
        <v>5960</v>
      </c>
      <c r="L145" s="63">
        <f t="shared" si="5"/>
        <v>25330</v>
      </c>
      <c r="M145" s="23"/>
    </row>
    <row r="146" spans="1:13" s="33" customFormat="1">
      <c r="A146" s="65" t="s">
        <v>448</v>
      </c>
      <c r="B146" s="9" t="s">
        <v>443</v>
      </c>
      <c r="C146" s="56">
        <v>10230</v>
      </c>
      <c r="D146" s="67">
        <v>0</v>
      </c>
      <c r="E146" s="67">
        <v>975</v>
      </c>
      <c r="F146" s="68">
        <f t="shared" si="4"/>
        <v>11205</v>
      </c>
      <c r="G146" s="69"/>
      <c r="H146" s="56">
        <v>3410</v>
      </c>
      <c r="I146" s="56">
        <v>1705</v>
      </c>
      <c r="J146" s="56">
        <v>17050</v>
      </c>
      <c r="K146" s="70">
        <v>6820</v>
      </c>
      <c r="L146" s="63">
        <f t="shared" si="5"/>
        <v>28985</v>
      </c>
      <c r="M146" s="23"/>
    </row>
    <row r="147" spans="1:13" s="33" customFormat="1">
      <c r="A147" s="65" t="s">
        <v>449</v>
      </c>
      <c r="B147" s="45" t="s">
        <v>450</v>
      </c>
      <c r="C147" s="56">
        <v>10230</v>
      </c>
      <c r="D147" s="67">
        <v>0</v>
      </c>
      <c r="E147" s="67">
        <v>975</v>
      </c>
      <c r="F147" s="68">
        <f t="shared" si="4"/>
        <v>11205</v>
      </c>
      <c r="G147" s="69"/>
      <c r="H147" s="56">
        <v>3410</v>
      </c>
      <c r="I147" s="56">
        <v>1705</v>
      </c>
      <c r="J147" s="56">
        <v>17050</v>
      </c>
      <c r="K147" s="70">
        <v>6820</v>
      </c>
      <c r="L147" s="63">
        <f t="shared" si="5"/>
        <v>28985</v>
      </c>
      <c r="M147" s="23"/>
    </row>
    <row r="148" spans="1:13" s="33" customFormat="1">
      <c r="A148" s="65" t="s">
        <v>451</v>
      </c>
      <c r="B148" s="45" t="s">
        <v>450</v>
      </c>
      <c r="C148" s="56">
        <v>16050</v>
      </c>
      <c r="D148" s="67">
        <v>0</v>
      </c>
      <c r="E148" s="67">
        <v>975</v>
      </c>
      <c r="F148" s="68">
        <f t="shared" si="4"/>
        <v>17025</v>
      </c>
      <c r="G148" s="69"/>
      <c r="H148" s="56">
        <v>5350</v>
      </c>
      <c r="I148" s="56">
        <v>2675</v>
      </c>
      <c r="J148" s="56">
        <v>26750</v>
      </c>
      <c r="K148" s="70">
        <v>10700</v>
      </c>
      <c r="L148" s="63">
        <f t="shared" si="5"/>
        <v>45475</v>
      </c>
      <c r="M148" s="23"/>
    </row>
    <row r="149" spans="1:13" s="33" customFormat="1">
      <c r="A149" s="65" t="s">
        <v>452</v>
      </c>
      <c r="B149" s="45" t="s">
        <v>450</v>
      </c>
      <c r="C149" s="56">
        <v>17670</v>
      </c>
      <c r="D149" s="67">
        <v>0</v>
      </c>
      <c r="E149" s="67">
        <v>975</v>
      </c>
      <c r="F149" s="68">
        <f t="shared" si="4"/>
        <v>18645</v>
      </c>
      <c r="G149" s="69"/>
      <c r="H149" s="56">
        <v>5890</v>
      </c>
      <c r="I149" s="56">
        <v>2945</v>
      </c>
      <c r="J149" s="56">
        <v>29450</v>
      </c>
      <c r="K149" s="70">
        <v>11780</v>
      </c>
      <c r="L149" s="63">
        <f t="shared" si="5"/>
        <v>50065</v>
      </c>
      <c r="M149" s="23"/>
    </row>
    <row r="150" spans="1:13" s="33" customFormat="1">
      <c r="A150" s="65" t="s">
        <v>453</v>
      </c>
      <c r="B150" s="45" t="s">
        <v>454</v>
      </c>
      <c r="C150" s="56">
        <v>12720</v>
      </c>
      <c r="D150" s="67">
        <v>0</v>
      </c>
      <c r="E150" s="67">
        <v>975</v>
      </c>
      <c r="F150" s="68">
        <f t="shared" si="4"/>
        <v>13695</v>
      </c>
      <c r="G150" s="69"/>
      <c r="H150" s="56">
        <v>4240</v>
      </c>
      <c r="I150" s="56">
        <v>2120</v>
      </c>
      <c r="J150" s="56">
        <v>21200</v>
      </c>
      <c r="K150" s="70">
        <v>8480</v>
      </c>
      <c r="L150" s="63">
        <f t="shared" si="5"/>
        <v>36040</v>
      </c>
      <c r="M150" s="23"/>
    </row>
    <row r="151" spans="1:13" s="33" customFormat="1">
      <c r="A151" s="65" t="s">
        <v>455</v>
      </c>
      <c r="B151" s="45" t="s">
        <v>454</v>
      </c>
      <c r="C151" s="56">
        <v>14610</v>
      </c>
      <c r="D151" s="67">
        <v>0</v>
      </c>
      <c r="E151" s="67">
        <v>975</v>
      </c>
      <c r="F151" s="68">
        <f t="shared" si="4"/>
        <v>15585</v>
      </c>
      <c r="G151" s="69"/>
      <c r="H151" s="56">
        <v>4870</v>
      </c>
      <c r="I151" s="56">
        <v>2435</v>
      </c>
      <c r="J151" s="56">
        <v>24350</v>
      </c>
      <c r="K151" s="70">
        <v>9740</v>
      </c>
      <c r="L151" s="63">
        <f t="shared" si="5"/>
        <v>41395</v>
      </c>
      <c r="M151" s="23"/>
    </row>
    <row r="152" spans="1:13" s="33" customFormat="1">
      <c r="A152" s="65" t="s">
        <v>456</v>
      </c>
      <c r="B152" s="45" t="s">
        <v>457</v>
      </c>
      <c r="C152" s="63">
        <v>15540</v>
      </c>
      <c r="D152" s="67">
        <v>0</v>
      </c>
      <c r="E152" s="67">
        <v>975</v>
      </c>
      <c r="F152" s="68">
        <f t="shared" si="4"/>
        <v>16515</v>
      </c>
      <c r="G152" s="69"/>
      <c r="H152" s="56">
        <v>5180</v>
      </c>
      <c r="I152" s="56">
        <v>2590</v>
      </c>
      <c r="J152" s="56">
        <v>25900</v>
      </c>
      <c r="K152" s="70">
        <v>10360</v>
      </c>
      <c r="L152" s="63">
        <f t="shared" si="5"/>
        <v>44030</v>
      </c>
      <c r="M152" s="23"/>
    </row>
    <row r="153" spans="1:13" s="33" customFormat="1">
      <c r="A153" s="65" t="s">
        <v>458</v>
      </c>
      <c r="B153" s="45" t="s">
        <v>459</v>
      </c>
      <c r="C153" s="56">
        <v>14610</v>
      </c>
      <c r="D153" s="67">
        <v>0</v>
      </c>
      <c r="E153" s="67">
        <v>975</v>
      </c>
      <c r="F153" s="68">
        <f t="shared" si="4"/>
        <v>15585</v>
      </c>
      <c r="G153" s="69"/>
      <c r="H153" s="56">
        <v>4870</v>
      </c>
      <c r="I153" s="56">
        <v>2435</v>
      </c>
      <c r="J153" s="56">
        <v>24350</v>
      </c>
      <c r="K153" s="70">
        <v>9740</v>
      </c>
      <c r="L153" s="63">
        <f t="shared" si="5"/>
        <v>41395</v>
      </c>
      <c r="M153" s="23"/>
    </row>
    <row r="154" spans="1:13" s="33" customFormat="1">
      <c r="A154" s="65" t="s">
        <v>460</v>
      </c>
      <c r="B154" s="45" t="s">
        <v>415</v>
      </c>
      <c r="C154" s="56">
        <v>6120</v>
      </c>
      <c r="D154" s="67">
        <v>0</v>
      </c>
      <c r="E154" s="67">
        <v>975</v>
      </c>
      <c r="F154" s="68">
        <f t="shared" si="4"/>
        <v>7095</v>
      </c>
      <c r="G154" s="69"/>
      <c r="H154" s="56">
        <v>2040</v>
      </c>
      <c r="I154" s="56">
        <v>1020</v>
      </c>
      <c r="J154" s="56">
        <v>10200</v>
      </c>
      <c r="K154" s="70">
        <v>4080</v>
      </c>
      <c r="L154" s="63">
        <f t="shared" si="5"/>
        <v>17340</v>
      </c>
      <c r="M154" s="23"/>
    </row>
    <row r="155" spans="1:13" s="33" customFormat="1">
      <c r="A155" s="65" t="s">
        <v>461</v>
      </c>
      <c r="B155" s="45" t="s">
        <v>378</v>
      </c>
      <c r="C155" s="56">
        <v>10170</v>
      </c>
      <c r="D155" s="67">
        <v>0</v>
      </c>
      <c r="E155" s="67">
        <v>975</v>
      </c>
      <c r="F155" s="68">
        <f t="shared" si="4"/>
        <v>11145</v>
      </c>
      <c r="G155" s="69"/>
      <c r="H155" s="56">
        <v>3390</v>
      </c>
      <c r="I155" s="56">
        <v>1695</v>
      </c>
      <c r="J155" s="56">
        <v>16950</v>
      </c>
      <c r="K155" s="70">
        <v>6780</v>
      </c>
      <c r="L155" s="63">
        <f t="shared" si="5"/>
        <v>28815</v>
      </c>
      <c r="M155" s="23"/>
    </row>
    <row r="156" spans="1:13" s="33" customFormat="1">
      <c r="A156" s="65" t="s">
        <v>462</v>
      </c>
      <c r="B156" s="45" t="s">
        <v>463</v>
      </c>
      <c r="C156" s="63">
        <v>7560</v>
      </c>
      <c r="D156" s="67">
        <v>0</v>
      </c>
      <c r="E156" s="67">
        <v>975</v>
      </c>
      <c r="F156" s="68">
        <f t="shared" si="4"/>
        <v>8535</v>
      </c>
      <c r="G156" s="69"/>
      <c r="H156" s="56">
        <v>2520</v>
      </c>
      <c r="I156" s="56">
        <v>1260</v>
      </c>
      <c r="J156" s="56">
        <v>12600</v>
      </c>
      <c r="K156" s="70">
        <v>5040</v>
      </c>
      <c r="L156" s="63">
        <f t="shared" si="5"/>
        <v>21420</v>
      </c>
      <c r="M156" s="23"/>
    </row>
    <row r="157" spans="1:13" s="33" customFormat="1">
      <c r="A157" s="65" t="s">
        <v>464</v>
      </c>
      <c r="B157" s="45" t="s">
        <v>361</v>
      </c>
      <c r="C157" s="56">
        <v>6540</v>
      </c>
      <c r="D157" s="67">
        <v>0</v>
      </c>
      <c r="E157" s="67">
        <v>975</v>
      </c>
      <c r="F157" s="68">
        <f t="shared" si="4"/>
        <v>7515</v>
      </c>
      <c r="G157" s="69"/>
      <c r="H157" s="56">
        <v>2180</v>
      </c>
      <c r="I157" s="56">
        <v>1090</v>
      </c>
      <c r="J157" s="56">
        <v>10900</v>
      </c>
      <c r="K157" s="70">
        <v>4360</v>
      </c>
      <c r="L157" s="63">
        <f t="shared" si="5"/>
        <v>18530</v>
      </c>
      <c r="M157" s="23"/>
    </row>
    <row r="158" spans="1:13" s="33" customFormat="1">
      <c r="A158" s="65" t="s">
        <v>465</v>
      </c>
      <c r="B158" s="45" t="s">
        <v>466</v>
      </c>
      <c r="C158" s="63">
        <v>12720</v>
      </c>
      <c r="D158" s="67">
        <v>0</v>
      </c>
      <c r="E158" s="67">
        <v>975</v>
      </c>
      <c r="F158" s="68">
        <f t="shared" si="4"/>
        <v>13695</v>
      </c>
      <c r="G158" s="69"/>
      <c r="H158" s="56">
        <v>4240</v>
      </c>
      <c r="I158" s="56">
        <v>2120</v>
      </c>
      <c r="J158" s="56">
        <v>21200</v>
      </c>
      <c r="K158" s="70">
        <v>8480</v>
      </c>
      <c r="L158" s="63">
        <f t="shared" si="5"/>
        <v>36040</v>
      </c>
      <c r="M158" s="23"/>
    </row>
    <row r="159" spans="1:13" s="33" customFormat="1">
      <c r="A159" s="65" t="s">
        <v>467</v>
      </c>
      <c r="B159" s="45" t="s">
        <v>466</v>
      </c>
      <c r="C159" s="56">
        <v>14610</v>
      </c>
      <c r="D159" s="67">
        <v>0</v>
      </c>
      <c r="E159" s="67">
        <v>975</v>
      </c>
      <c r="F159" s="68">
        <f>C159+D159+E159</f>
        <v>15585</v>
      </c>
      <c r="G159" s="69"/>
      <c r="H159" s="56">
        <v>4870</v>
      </c>
      <c r="I159" s="56">
        <v>2435</v>
      </c>
      <c r="J159" s="56">
        <v>24350</v>
      </c>
      <c r="K159" s="70">
        <v>9740</v>
      </c>
      <c r="L159" s="63">
        <f>H159+I159+J159+K159</f>
        <v>41395</v>
      </c>
      <c r="M159" s="23"/>
    </row>
    <row r="160" spans="1:13" s="33" customFormat="1">
      <c r="A160" s="65" t="s">
        <v>468</v>
      </c>
      <c r="B160" s="45" t="s">
        <v>466</v>
      </c>
      <c r="C160" s="63">
        <v>16050</v>
      </c>
      <c r="D160" s="67">
        <v>0</v>
      </c>
      <c r="E160" s="67">
        <v>975</v>
      </c>
      <c r="F160" s="68">
        <f>C160+D160+E160</f>
        <v>17025</v>
      </c>
      <c r="G160" s="69"/>
      <c r="H160" s="56">
        <v>5350</v>
      </c>
      <c r="I160" s="56">
        <v>2675</v>
      </c>
      <c r="J160" s="56">
        <v>26750</v>
      </c>
      <c r="K160" s="70">
        <v>10700</v>
      </c>
      <c r="L160" s="63">
        <f>H160+I160+J160+K160</f>
        <v>45475</v>
      </c>
      <c r="M160" s="23"/>
    </row>
    <row r="161" spans="1:13" s="33" customFormat="1">
      <c r="A161" s="65" t="s">
        <v>469</v>
      </c>
      <c r="B161" s="45" t="s">
        <v>30</v>
      </c>
      <c r="C161" s="56">
        <v>19020</v>
      </c>
      <c r="D161" s="67">
        <v>0</v>
      </c>
      <c r="E161" s="67">
        <v>975</v>
      </c>
      <c r="F161" s="68">
        <f>C161+D161+E161</f>
        <v>19995</v>
      </c>
      <c r="G161" s="69"/>
      <c r="H161" s="56">
        <v>6340</v>
      </c>
      <c r="I161" s="56">
        <v>3170</v>
      </c>
      <c r="J161" s="56">
        <v>31700</v>
      </c>
      <c r="K161" s="70">
        <v>12680</v>
      </c>
      <c r="L161" s="63">
        <f>H161+I161+J161+K161</f>
        <v>53890</v>
      </c>
      <c r="M161" s="23"/>
    </row>
    <row r="162" spans="1:13" ht="15.75" hidden="1" thickBot="1">
      <c r="A162" s="49"/>
      <c r="B162" s="50"/>
      <c r="C162" s="51"/>
      <c r="D162" s="52"/>
      <c r="E162" s="57"/>
      <c r="F162" s="51"/>
      <c r="G162" s="53"/>
      <c r="H162" s="58"/>
      <c r="I162" s="51"/>
      <c r="J162" s="51"/>
      <c r="K162" s="55"/>
      <c r="L162" s="51"/>
    </row>
    <row r="163" spans="1:13" ht="15.75" hidden="1" thickBot="1">
      <c r="A163" s="49"/>
      <c r="B163" s="50"/>
      <c r="C163" s="51"/>
      <c r="D163" s="52"/>
      <c r="E163" s="57"/>
      <c r="F163" s="51"/>
      <c r="G163" s="53"/>
      <c r="H163" s="58"/>
      <c r="I163" s="51"/>
      <c r="J163" s="51"/>
      <c r="K163" s="55"/>
      <c r="L163" s="51"/>
    </row>
    <row r="164" spans="1:13" ht="15.75" hidden="1" thickBot="1">
      <c r="A164" s="49"/>
      <c r="B164" s="50"/>
      <c r="C164" s="51"/>
      <c r="D164" s="52"/>
      <c r="E164" s="57"/>
      <c r="F164" s="51"/>
      <c r="G164" s="53"/>
      <c r="H164" s="58"/>
      <c r="I164" s="51"/>
      <c r="J164" s="51"/>
      <c r="K164" s="55"/>
      <c r="L164" s="51"/>
    </row>
    <row r="165" spans="1:13" ht="15.75" hidden="1" thickBot="1">
      <c r="A165" s="49"/>
      <c r="B165" s="50"/>
      <c r="C165" s="51"/>
      <c r="D165" s="52"/>
      <c r="E165" s="57"/>
      <c r="F165" s="51"/>
      <c r="G165" s="53"/>
      <c r="H165" s="58"/>
      <c r="I165" s="51"/>
      <c r="J165" s="51"/>
      <c r="K165" s="55"/>
      <c r="L165" s="51"/>
    </row>
    <row r="166" spans="1:13" ht="15.75" hidden="1" thickBot="1">
      <c r="A166" s="49"/>
      <c r="B166" s="50"/>
      <c r="C166" s="51"/>
      <c r="D166" s="52"/>
      <c r="E166" s="57"/>
      <c r="F166" s="51"/>
      <c r="G166" s="53"/>
      <c r="H166" s="58"/>
      <c r="I166" s="51"/>
      <c r="J166" s="51"/>
      <c r="K166" s="55"/>
      <c r="L166" s="51"/>
    </row>
    <row r="167" spans="1:13" ht="15.75" hidden="1" thickBot="1">
      <c r="A167" s="49"/>
      <c r="B167" s="50"/>
      <c r="C167" s="51"/>
      <c r="D167" s="52"/>
      <c r="E167" s="57"/>
      <c r="F167" s="51"/>
      <c r="G167" s="53"/>
      <c r="H167" s="58"/>
      <c r="I167" s="51"/>
      <c r="J167" s="51"/>
      <c r="K167" s="55"/>
      <c r="L167" s="51"/>
    </row>
    <row r="168" spans="1:13" ht="15.75" hidden="1" thickBot="1">
      <c r="A168" s="49"/>
      <c r="B168" s="50"/>
      <c r="C168" s="51"/>
      <c r="D168" s="52"/>
      <c r="E168" s="57"/>
      <c r="F168" s="51"/>
      <c r="G168" s="53"/>
      <c r="H168" s="58"/>
      <c r="I168" s="51"/>
      <c r="J168" s="51"/>
      <c r="K168" s="55"/>
      <c r="L168" s="51"/>
    </row>
    <row r="169" spans="1:13" ht="15.75" hidden="1" thickBot="1">
      <c r="A169" s="49"/>
      <c r="B169" s="50"/>
      <c r="C169" s="51"/>
      <c r="D169" s="52"/>
      <c r="E169" s="57"/>
      <c r="F169" s="51"/>
      <c r="G169" s="53"/>
      <c r="H169" s="58"/>
      <c r="I169" s="51"/>
      <c r="J169" s="51"/>
      <c r="K169" s="55"/>
      <c r="L169" s="51"/>
    </row>
    <row r="170" spans="1:13" ht="15.75" hidden="1" thickBot="1">
      <c r="A170" s="49"/>
      <c r="B170" s="50"/>
      <c r="C170" s="51"/>
      <c r="D170" s="52"/>
      <c r="E170" s="57"/>
      <c r="F170" s="51"/>
      <c r="G170" s="53"/>
      <c r="H170" s="58"/>
      <c r="I170" s="51"/>
      <c r="J170" s="51"/>
      <c r="K170" s="55"/>
      <c r="L170" s="51"/>
    </row>
    <row r="171" spans="1:13" ht="15.75" hidden="1" thickBot="1">
      <c r="A171" s="49"/>
      <c r="B171" s="50"/>
      <c r="C171" s="51"/>
      <c r="D171" s="52"/>
      <c r="E171" s="57"/>
      <c r="F171" s="51"/>
      <c r="G171" s="53"/>
      <c r="H171" s="58"/>
      <c r="I171" s="51"/>
      <c r="J171" s="51"/>
      <c r="K171" s="55"/>
      <c r="L171" s="51"/>
    </row>
    <row r="172" spans="1:13" ht="15.75" hidden="1" thickBot="1">
      <c r="A172" s="49"/>
      <c r="B172" s="50"/>
      <c r="C172" s="51"/>
      <c r="D172" s="52"/>
      <c r="E172" s="57"/>
      <c r="F172" s="51"/>
      <c r="G172" s="53"/>
      <c r="H172" s="58"/>
      <c r="I172" s="51"/>
      <c r="J172" s="51"/>
      <c r="K172" s="55"/>
      <c r="L172" s="51"/>
    </row>
    <row r="173" spans="1:13" ht="15.75" hidden="1" thickBot="1">
      <c r="A173" s="49"/>
      <c r="B173" s="50"/>
      <c r="C173" s="51"/>
      <c r="D173" s="52"/>
      <c r="E173" s="57"/>
      <c r="F173" s="51"/>
      <c r="G173" s="53"/>
      <c r="H173" s="58"/>
      <c r="I173" s="51"/>
      <c r="J173" s="51"/>
      <c r="K173" s="55"/>
      <c r="L173" s="51"/>
    </row>
    <row r="174" spans="1:13" ht="15.75" hidden="1" thickBot="1">
      <c r="A174" s="49"/>
      <c r="B174" s="50"/>
      <c r="C174" s="51"/>
      <c r="D174" s="52"/>
      <c r="E174" s="57"/>
      <c r="F174" s="51"/>
      <c r="G174" s="53"/>
      <c r="H174" s="58"/>
      <c r="I174" s="51"/>
      <c r="J174" s="51"/>
      <c r="K174" s="55"/>
      <c r="L174" s="51"/>
    </row>
    <row r="175" spans="1:13" ht="15.75" hidden="1" thickBot="1">
      <c r="A175" s="49"/>
      <c r="B175" s="50"/>
      <c r="C175" s="51"/>
      <c r="D175" s="52"/>
      <c r="E175" s="57"/>
      <c r="F175" s="51"/>
      <c r="G175" s="53"/>
      <c r="H175" s="58"/>
      <c r="I175" s="51"/>
      <c r="J175" s="51"/>
      <c r="K175" s="55"/>
      <c r="L175" s="51"/>
    </row>
    <row r="176" spans="1:13" ht="15.75" hidden="1" thickBot="1">
      <c r="A176" s="49"/>
      <c r="B176" s="50"/>
      <c r="C176" s="51"/>
      <c r="D176" s="52"/>
      <c r="E176" s="57"/>
      <c r="F176" s="51"/>
      <c r="G176" s="53"/>
      <c r="H176" s="58"/>
      <c r="I176" s="51"/>
      <c r="J176" s="51"/>
      <c r="K176" s="55"/>
      <c r="L176" s="51"/>
    </row>
    <row r="177" spans="1:12" ht="15.75" hidden="1" thickBot="1">
      <c r="A177" s="49"/>
      <c r="B177" s="50"/>
      <c r="C177" s="51"/>
      <c r="D177" s="52"/>
      <c r="E177" s="57"/>
      <c r="F177" s="51"/>
      <c r="G177" s="53"/>
      <c r="H177" s="58"/>
      <c r="I177" s="51"/>
      <c r="J177" s="51"/>
      <c r="K177" s="55"/>
      <c r="L177" s="51"/>
    </row>
    <row r="178" spans="1:12" ht="15.75" hidden="1" thickBot="1">
      <c r="A178" s="49"/>
      <c r="B178" s="50"/>
      <c r="C178" s="51"/>
      <c r="D178" s="52"/>
      <c r="E178" s="57"/>
      <c r="F178" s="51"/>
      <c r="G178" s="53"/>
      <c r="H178" s="58"/>
      <c r="I178" s="51"/>
      <c r="J178" s="51"/>
      <c r="K178" s="55"/>
      <c r="L178" s="51"/>
    </row>
    <row r="179" spans="1:12" ht="15.75" hidden="1" thickBot="1">
      <c r="A179" s="49"/>
      <c r="B179" s="50"/>
      <c r="C179" s="51"/>
      <c r="D179" s="52"/>
      <c r="E179" s="57"/>
      <c r="F179" s="51"/>
      <c r="G179" s="53"/>
      <c r="H179" s="58"/>
      <c r="I179" s="51"/>
      <c r="J179" s="51"/>
      <c r="K179" s="55"/>
      <c r="L179" s="51"/>
    </row>
    <row r="180" spans="1:12" ht="15.75" hidden="1" thickBot="1">
      <c r="A180" s="49"/>
      <c r="B180" s="50"/>
      <c r="C180" s="51"/>
      <c r="D180" s="52"/>
      <c r="E180" s="57"/>
      <c r="F180" s="51"/>
      <c r="G180" s="53"/>
      <c r="H180" s="58"/>
      <c r="I180" s="51"/>
      <c r="J180" s="51"/>
      <c r="K180" s="55"/>
      <c r="L180" s="51"/>
    </row>
    <row r="181" spans="1:12" ht="15.75" hidden="1" thickBot="1">
      <c r="A181" s="49"/>
      <c r="B181" s="50"/>
      <c r="C181" s="51"/>
      <c r="D181" s="52"/>
      <c r="E181" s="57"/>
      <c r="F181" s="51"/>
      <c r="G181" s="53"/>
      <c r="H181" s="58"/>
      <c r="I181" s="51"/>
      <c r="J181" s="51"/>
      <c r="K181" s="55"/>
      <c r="L181" s="51"/>
    </row>
    <row r="182" spans="1:12" ht="15.75" hidden="1" thickBot="1">
      <c r="A182" s="49"/>
      <c r="B182" s="50"/>
      <c r="C182" s="51"/>
      <c r="D182" s="52"/>
      <c r="E182" s="57"/>
      <c r="F182" s="51"/>
      <c r="G182" s="53"/>
      <c r="H182" s="58"/>
      <c r="I182" s="51"/>
      <c r="J182" s="51"/>
      <c r="K182" s="55"/>
      <c r="L182" s="51"/>
    </row>
    <row r="183" spans="1:12" ht="15.75" hidden="1" thickBot="1">
      <c r="A183" s="49"/>
      <c r="B183" s="50"/>
      <c r="C183" s="51"/>
      <c r="D183" s="52"/>
      <c r="E183" s="57"/>
      <c r="F183" s="51"/>
      <c r="G183" s="53"/>
      <c r="H183" s="58"/>
      <c r="I183" s="51"/>
      <c r="J183" s="51"/>
      <c r="K183" s="55"/>
      <c r="L183" s="51"/>
    </row>
    <row r="184" spans="1:12" ht="15.75" hidden="1" thickBot="1">
      <c r="A184" s="49"/>
      <c r="B184" s="50"/>
      <c r="C184" s="51"/>
      <c r="D184" s="52"/>
      <c r="E184" s="57"/>
      <c r="F184" s="51"/>
      <c r="G184" s="53"/>
      <c r="H184" s="58"/>
      <c r="I184" s="51"/>
      <c r="J184" s="51"/>
      <c r="K184" s="55"/>
      <c r="L184" s="51"/>
    </row>
    <row r="185" spans="1:12" ht="15.75" hidden="1" thickBot="1">
      <c r="A185" s="49"/>
      <c r="B185" s="50"/>
      <c r="C185" s="51"/>
      <c r="D185" s="52"/>
      <c r="E185" s="57"/>
      <c r="F185" s="51"/>
      <c r="G185" s="53"/>
      <c r="H185" s="58"/>
      <c r="I185" s="51"/>
      <c r="J185" s="51"/>
      <c r="K185" s="55"/>
      <c r="L185" s="51"/>
    </row>
    <row r="186" spans="1:12" ht="15.75" hidden="1" thickBot="1">
      <c r="A186" s="49"/>
      <c r="B186" s="50"/>
      <c r="C186" s="51"/>
      <c r="D186" s="52"/>
      <c r="E186" s="57"/>
      <c r="F186" s="51"/>
      <c r="G186" s="53"/>
      <c r="H186" s="58"/>
      <c r="I186" s="51"/>
      <c r="J186" s="51"/>
      <c r="K186" s="55"/>
      <c r="L186" s="51"/>
    </row>
    <row r="187" spans="1:12" ht="15.75" hidden="1" thickBot="1">
      <c r="A187" s="49"/>
      <c r="B187" s="50"/>
      <c r="C187" s="51"/>
      <c r="D187" s="52"/>
      <c r="E187" s="57"/>
      <c r="F187" s="51"/>
      <c r="G187" s="53"/>
      <c r="H187" s="58"/>
      <c r="I187" s="51"/>
      <c r="J187" s="51"/>
      <c r="K187" s="55"/>
      <c r="L187" s="51"/>
    </row>
    <row r="188" spans="1:12" ht="15.75" hidden="1" thickBot="1">
      <c r="A188" s="49"/>
      <c r="B188" s="50"/>
      <c r="C188" s="51"/>
      <c r="D188" s="52"/>
      <c r="E188" s="57"/>
      <c r="F188" s="51"/>
      <c r="G188" s="53"/>
      <c r="H188" s="58"/>
      <c r="I188" s="51"/>
      <c r="J188" s="51"/>
      <c r="K188" s="55"/>
      <c r="L188" s="51"/>
    </row>
    <row r="189" spans="1:12" ht="15.75" hidden="1" thickBot="1">
      <c r="A189" s="49"/>
      <c r="B189" s="50"/>
      <c r="C189" s="51"/>
      <c r="D189" s="52"/>
      <c r="E189" s="57"/>
      <c r="F189" s="51"/>
      <c r="G189" s="53"/>
      <c r="H189" s="58"/>
      <c r="I189" s="51"/>
      <c r="J189" s="51"/>
      <c r="K189" s="55"/>
      <c r="L189" s="51"/>
    </row>
    <row r="190" spans="1:12" ht="15.75" hidden="1" thickBot="1">
      <c r="A190" s="49"/>
      <c r="B190" s="50"/>
      <c r="C190" s="51"/>
      <c r="D190" s="52"/>
      <c r="E190" s="57"/>
      <c r="F190" s="51"/>
      <c r="G190" s="53"/>
      <c r="H190" s="58"/>
      <c r="I190" s="51"/>
      <c r="J190" s="51"/>
      <c r="K190" s="55"/>
      <c r="L190" s="51"/>
    </row>
    <row r="191" spans="1:12" ht="15.75" hidden="1" thickBot="1">
      <c r="A191" s="49"/>
      <c r="B191" s="50"/>
      <c r="C191" s="51"/>
      <c r="D191" s="52"/>
      <c r="E191" s="57"/>
      <c r="F191" s="51"/>
      <c r="G191" s="53"/>
      <c r="H191" s="58"/>
      <c r="I191" s="51"/>
      <c r="J191" s="51"/>
      <c r="K191" s="55"/>
      <c r="L191" s="51"/>
    </row>
    <row r="192" spans="1:12" ht="15.75" hidden="1" thickBot="1">
      <c r="A192" s="49"/>
      <c r="B192" s="50"/>
      <c r="C192" s="51"/>
      <c r="D192" s="52"/>
      <c r="E192" s="57"/>
      <c r="F192" s="51"/>
      <c r="G192" s="53"/>
      <c r="H192" s="58"/>
      <c r="I192" s="51"/>
      <c r="J192" s="51"/>
      <c r="K192" s="55"/>
      <c r="L192" s="51"/>
    </row>
    <row r="193" spans="1:12" ht="15.75" hidden="1" thickBot="1">
      <c r="A193" s="49"/>
      <c r="B193" s="50"/>
      <c r="C193" s="51"/>
      <c r="D193" s="52"/>
      <c r="E193" s="57"/>
      <c r="F193" s="51"/>
      <c r="G193" s="53"/>
      <c r="H193" s="58"/>
      <c r="I193" s="51"/>
      <c r="J193" s="51"/>
      <c r="K193" s="55"/>
      <c r="L193" s="51"/>
    </row>
    <row r="194" spans="1:12" ht="15.75" hidden="1" thickBot="1">
      <c r="A194" s="49"/>
      <c r="B194" s="50"/>
      <c r="C194" s="51"/>
      <c r="D194" s="52"/>
      <c r="E194" s="57"/>
      <c r="F194" s="51"/>
      <c r="G194" s="53"/>
      <c r="H194" s="58"/>
      <c r="I194" s="51"/>
      <c r="J194" s="51"/>
      <c r="K194" s="55"/>
      <c r="L194" s="51"/>
    </row>
    <row r="195" spans="1:12" ht="15.75" hidden="1" thickBot="1">
      <c r="A195" s="49"/>
      <c r="B195" s="50"/>
      <c r="C195" s="51"/>
      <c r="D195" s="52"/>
      <c r="E195" s="57"/>
      <c r="F195" s="51"/>
      <c r="G195" s="53"/>
      <c r="H195" s="58"/>
      <c r="I195" s="51"/>
      <c r="J195" s="51"/>
      <c r="K195" s="55"/>
      <c r="L195" s="51"/>
    </row>
    <row r="196" spans="1:12" ht="15.75" hidden="1" thickBot="1">
      <c r="A196" s="49"/>
      <c r="B196" s="50"/>
      <c r="C196" s="51"/>
      <c r="D196" s="52"/>
      <c r="E196" s="57"/>
      <c r="F196" s="51"/>
      <c r="G196" s="53"/>
      <c r="H196" s="58"/>
      <c r="I196" s="51"/>
      <c r="J196" s="51"/>
      <c r="K196" s="55"/>
      <c r="L196" s="51"/>
    </row>
    <row r="197" spans="1:12" ht="15.75" hidden="1" thickBot="1">
      <c r="A197" s="49"/>
      <c r="B197" s="50"/>
      <c r="C197" s="51"/>
      <c r="D197" s="52"/>
      <c r="E197" s="57"/>
      <c r="F197" s="51"/>
      <c r="G197" s="53"/>
      <c r="H197" s="58"/>
      <c r="I197" s="51"/>
      <c r="J197" s="51"/>
      <c r="K197" s="55"/>
      <c r="L197" s="51"/>
    </row>
    <row r="198" spans="1:12" ht="15.75" hidden="1" thickBot="1">
      <c r="A198" s="49"/>
      <c r="B198" s="50"/>
      <c r="C198" s="51"/>
      <c r="D198" s="52"/>
      <c r="E198" s="57"/>
      <c r="F198" s="51"/>
      <c r="G198" s="53"/>
      <c r="H198" s="58"/>
      <c r="I198" s="51"/>
      <c r="J198" s="51"/>
      <c r="K198" s="55"/>
      <c r="L198" s="51"/>
    </row>
    <row r="199" spans="1:12" ht="15.75" hidden="1" thickBot="1">
      <c r="A199" s="49"/>
      <c r="B199" s="50"/>
      <c r="C199" s="51"/>
      <c r="D199" s="52"/>
      <c r="E199" s="57"/>
      <c r="F199" s="51"/>
      <c r="G199" s="53"/>
      <c r="H199" s="58"/>
      <c r="I199" s="51"/>
      <c r="J199" s="51"/>
      <c r="K199" s="55"/>
      <c r="L199" s="51"/>
    </row>
    <row r="200" spans="1:12" ht="15.75" hidden="1" thickBot="1">
      <c r="A200" s="49"/>
      <c r="B200" s="50"/>
      <c r="C200" s="51"/>
      <c r="D200" s="52"/>
      <c r="E200" s="57"/>
      <c r="F200" s="51"/>
      <c r="G200" s="53"/>
      <c r="H200" s="58"/>
      <c r="I200" s="51"/>
      <c r="J200" s="51"/>
      <c r="K200" s="55"/>
      <c r="L200" s="51"/>
    </row>
    <row r="201" spans="1:12" ht="15.75" hidden="1" thickBot="1">
      <c r="A201" s="49"/>
      <c r="B201" s="50"/>
      <c r="C201" s="51"/>
      <c r="D201" s="52"/>
      <c r="E201" s="57"/>
      <c r="F201" s="51"/>
      <c r="G201" s="53"/>
      <c r="H201" s="58"/>
      <c r="I201" s="51"/>
      <c r="J201" s="51"/>
      <c r="K201" s="55"/>
      <c r="L201" s="51"/>
    </row>
    <row r="202" spans="1:12" ht="15.75" hidden="1" thickBot="1">
      <c r="A202" s="49"/>
      <c r="B202" s="50"/>
      <c r="C202" s="51"/>
      <c r="D202" s="52"/>
      <c r="E202" s="57"/>
      <c r="F202" s="51"/>
      <c r="G202" s="53"/>
      <c r="H202" s="58"/>
      <c r="I202" s="51"/>
      <c r="J202" s="51"/>
      <c r="K202" s="55"/>
      <c r="L202" s="51"/>
    </row>
    <row r="203" spans="1:12" ht="15.75" hidden="1" thickBot="1">
      <c r="A203" s="49"/>
      <c r="B203" s="50"/>
      <c r="C203" s="51"/>
      <c r="D203" s="52"/>
      <c r="E203" s="57"/>
      <c r="F203" s="51"/>
      <c r="G203" s="53"/>
      <c r="H203" s="58"/>
      <c r="I203" s="51"/>
      <c r="J203" s="51"/>
      <c r="K203" s="55"/>
      <c r="L203" s="51"/>
    </row>
    <row r="204" spans="1:12" ht="15.75" hidden="1" thickBot="1">
      <c r="A204" s="49"/>
      <c r="B204" s="50"/>
      <c r="C204" s="51"/>
      <c r="D204" s="52"/>
      <c r="E204" s="57"/>
      <c r="F204" s="51"/>
      <c r="G204" s="53"/>
      <c r="H204" s="58"/>
      <c r="I204" s="51"/>
      <c r="J204" s="51"/>
      <c r="K204" s="55"/>
      <c r="L204" s="51"/>
    </row>
    <row r="205" spans="1:12" ht="15.75" hidden="1" thickBot="1">
      <c r="A205" s="49"/>
      <c r="B205" s="50"/>
      <c r="C205" s="51"/>
      <c r="D205" s="52"/>
      <c r="E205" s="57"/>
      <c r="F205" s="51"/>
      <c r="G205" s="53"/>
      <c r="H205" s="58"/>
      <c r="I205" s="51"/>
      <c r="J205" s="51"/>
      <c r="K205" s="55"/>
      <c r="L205" s="51"/>
    </row>
    <row r="206" spans="1:12" ht="15.75" hidden="1" thickBot="1">
      <c r="A206" s="49"/>
      <c r="B206" s="50"/>
      <c r="C206" s="51"/>
      <c r="D206" s="52"/>
      <c r="E206" s="57"/>
      <c r="F206" s="51"/>
      <c r="G206" s="53"/>
      <c r="H206" s="58"/>
      <c r="I206" s="51"/>
      <c r="J206" s="51"/>
      <c r="K206" s="55"/>
      <c r="L206" s="51"/>
    </row>
    <row r="207" spans="1:12" ht="15.75" hidden="1" thickBot="1">
      <c r="A207" s="49"/>
      <c r="B207" s="50"/>
      <c r="C207" s="51"/>
      <c r="D207" s="52"/>
      <c r="E207" s="57"/>
      <c r="F207" s="51"/>
      <c r="G207" s="53"/>
      <c r="H207" s="58"/>
      <c r="I207" s="51"/>
      <c r="J207" s="51"/>
      <c r="K207" s="55"/>
      <c r="L207" s="51"/>
    </row>
    <row r="208" spans="1:12" ht="15.75" hidden="1" thickBot="1">
      <c r="A208" s="49"/>
      <c r="B208" s="50"/>
      <c r="C208" s="51"/>
      <c r="D208" s="52"/>
      <c r="E208" s="57"/>
      <c r="F208" s="51"/>
      <c r="G208" s="53"/>
      <c r="H208" s="58"/>
      <c r="I208" s="51"/>
      <c r="J208" s="51"/>
      <c r="K208" s="55"/>
      <c r="L208" s="51"/>
    </row>
    <row r="209" spans="1:12" ht="15.75" hidden="1" thickBot="1">
      <c r="A209" s="49"/>
      <c r="B209" s="50"/>
      <c r="C209" s="51"/>
      <c r="D209" s="52"/>
      <c r="E209" s="57"/>
      <c r="F209" s="51"/>
      <c r="G209" s="53"/>
      <c r="H209" s="58"/>
      <c r="I209" s="51"/>
      <c r="J209" s="51"/>
      <c r="K209" s="55"/>
      <c r="L209" s="51"/>
    </row>
    <row r="210" spans="1:12" ht="15.75" hidden="1" thickBot="1">
      <c r="A210" s="49"/>
      <c r="B210" s="50"/>
      <c r="C210" s="51"/>
      <c r="D210" s="52"/>
      <c r="E210" s="57"/>
      <c r="F210" s="51"/>
      <c r="G210" s="53"/>
      <c r="H210" s="58"/>
      <c r="I210" s="51"/>
      <c r="J210" s="51"/>
      <c r="K210" s="55"/>
      <c r="L210" s="51"/>
    </row>
    <row r="211" spans="1:12" ht="15.75" hidden="1" thickBot="1">
      <c r="A211" s="49"/>
      <c r="B211" s="50"/>
      <c r="C211" s="51"/>
      <c r="D211" s="52"/>
      <c r="E211" s="57"/>
      <c r="F211" s="51"/>
      <c r="G211" s="53"/>
      <c r="H211" s="58"/>
      <c r="I211" s="51"/>
      <c r="J211" s="51"/>
      <c r="K211" s="55"/>
      <c r="L211" s="51"/>
    </row>
    <row r="212" spans="1:12" ht="15.75" hidden="1" thickBot="1">
      <c r="A212" s="49"/>
      <c r="B212" s="50"/>
      <c r="C212" s="51"/>
      <c r="D212" s="52"/>
      <c r="E212" s="57"/>
      <c r="F212" s="51"/>
      <c r="G212" s="53"/>
      <c r="H212" s="58"/>
      <c r="I212" s="51"/>
      <c r="J212" s="51"/>
      <c r="K212" s="55"/>
      <c r="L212" s="51"/>
    </row>
    <row r="213" spans="1:12" ht="15.75" hidden="1" thickBot="1">
      <c r="A213" s="49"/>
      <c r="B213" s="50"/>
      <c r="C213" s="51"/>
      <c r="D213" s="52"/>
      <c r="E213" s="57"/>
      <c r="F213" s="51"/>
      <c r="G213" s="53"/>
      <c r="H213" s="58"/>
      <c r="I213" s="51"/>
      <c r="J213" s="51"/>
      <c r="K213" s="55"/>
      <c r="L213" s="51"/>
    </row>
    <row r="214" spans="1:12" ht="15.75" hidden="1" thickBot="1">
      <c r="A214" s="49"/>
      <c r="B214" s="50"/>
      <c r="C214" s="51"/>
      <c r="D214" s="52"/>
      <c r="E214" s="57"/>
      <c r="F214" s="51"/>
      <c r="G214" s="53"/>
      <c r="H214" s="58"/>
      <c r="I214" s="51"/>
      <c r="J214" s="51"/>
      <c r="K214" s="55"/>
      <c r="L214" s="51"/>
    </row>
    <row r="215" spans="1:12" ht="15.75" hidden="1" thickBot="1">
      <c r="A215" s="49"/>
      <c r="B215" s="50"/>
      <c r="C215" s="51"/>
      <c r="D215" s="52"/>
      <c r="E215" s="57"/>
      <c r="F215" s="51"/>
      <c r="G215" s="53"/>
      <c r="H215" s="58"/>
      <c r="I215" s="51"/>
      <c r="J215" s="51"/>
      <c r="K215" s="55"/>
      <c r="L215" s="51"/>
    </row>
    <row r="216" spans="1:12" ht="15.75" hidden="1" thickBot="1">
      <c r="A216" s="49"/>
      <c r="B216" s="50"/>
      <c r="C216" s="51"/>
      <c r="D216" s="52"/>
      <c r="E216" s="57"/>
      <c r="F216" s="51"/>
      <c r="G216" s="53"/>
      <c r="H216" s="58"/>
      <c r="I216" s="51"/>
      <c r="J216" s="51"/>
      <c r="K216" s="55"/>
      <c r="L216" s="51"/>
    </row>
    <row r="217" spans="1:12" ht="15.75" hidden="1" thickBot="1">
      <c r="A217" s="49"/>
      <c r="B217" s="50"/>
      <c r="C217" s="51"/>
      <c r="D217" s="52"/>
      <c r="E217" s="57"/>
      <c r="F217" s="51"/>
      <c r="G217" s="53"/>
      <c r="H217" s="58"/>
      <c r="I217" s="51"/>
      <c r="J217" s="51"/>
      <c r="K217" s="55"/>
      <c r="L217" s="51"/>
    </row>
    <row r="218" spans="1:12" ht="15.75" hidden="1" thickBot="1">
      <c r="A218" s="49"/>
      <c r="B218" s="50"/>
      <c r="C218" s="51"/>
      <c r="D218" s="52"/>
      <c r="E218" s="57"/>
      <c r="F218" s="51"/>
      <c r="G218" s="53"/>
      <c r="H218" s="58"/>
      <c r="I218" s="51"/>
      <c r="J218" s="51"/>
      <c r="K218" s="55"/>
      <c r="L218" s="51"/>
    </row>
    <row r="219" spans="1:12" ht="15.75" hidden="1" thickBot="1">
      <c r="A219" s="49"/>
      <c r="B219" s="50"/>
      <c r="C219" s="51"/>
      <c r="D219" s="52"/>
      <c r="E219" s="57"/>
      <c r="F219" s="51"/>
      <c r="G219" s="53"/>
      <c r="H219" s="58"/>
      <c r="I219" s="51"/>
      <c r="J219" s="51"/>
      <c r="K219" s="55"/>
      <c r="L219" s="51"/>
    </row>
    <row r="220" spans="1:12" ht="15.75" hidden="1" thickBot="1">
      <c r="A220" s="49"/>
      <c r="B220" s="50"/>
      <c r="C220" s="51"/>
      <c r="D220" s="52"/>
      <c r="E220" s="57"/>
      <c r="F220" s="51"/>
      <c r="G220" s="53"/>
      <c r="H220" s="58"/>
      <c r="I220" s="51"/>
      <c r="J220" s="51"/>
      <c r="K220" s="55"/>
      <c r="L220" s="51"/>
    </row>
    <row r="221" spans="1:12" ht="15.75" hidden="1" thickBot="1">
      <c r="A221" s="49"/>
      <c r="B221" s="50"/>
      <c r="C221" s="51"/>
      <c r="D221" s="52"/>
      <c r="E221" s="57"/>
      <c r="F221" s="51"/>
      <c r="G221" s="53"/>
      <c r="H221" s="58"/>
      <c r="I221" s="51"/>
      <c r="J221" s="51"/>
      <c r="K221" s="55"/>
      <c r="L221" s="51"/>
    </row>
    <row r="222" spans="1:12" ht="15.75" hidden="1" thickBot="1">
      <c r="A222" s="49"/>
      <c r="B222" s="50"/>
      <c r="C222" s="51"/>
      <c r="D222" s="52"/>
      <c r="E222" s="57"/>
      <c r="F222" s="51"/>
      <c r="G222" s="53"/>
      <c r="H222" s="58"/>
      <c r="I222" s="51"/>
      <c r="J222" s="51"/>
      <c r="K222" s="55"/>
      <c r="L222" s="51"/>
    </row>
    <row r="223" spans="1:12" ht="15.75" hidden="1" thickBot="1">
      <c r="A223" s="49"/>
      <c r="B223" s="50"/>
      <c r="C223" s="51"/>
      <c r="D223" s="52"/>
      <c r="E223" s="57"/>
      <c r="F223" s="51"/>
      <c r="G223" s="53"/>
      <c r="H223" s="58"/>
      <c r="I223" s="51"/>
      <c r="J223" s="51"/>
      <c r="K223" s="55"/>
      <c r="L223" s="51"/>
    </row>
    <row r="224" spans="1:12" ht="15.75" hidden="1" thickBot="1">
      <c r="A224" s="49"/>
      <c r="B224" s="50"/>
      <c r="C224" s="51"/>
      <c r="D224" s="52"/>
      <c r="E224" s="57"/>
      <c r="F224" s="51"/>
      <c r="G224" s="53"/>
      <c r="H224" s="58"/>
      <c r="I224" s="51"/>
      <c r="J224" s="51"/>
      <c r="K224" s="55"/>
      <c r="L224" s="51"/>
    </row>
    <row r="225" spans="1:12" ht="15.75" hidden="1" thickBot="1">
      <c r="A225" s="49"/>
      <c r="B225" s="50"/>
      <c r="C225" s="51"/>
      <c r="D225" s="52"/>
      <c r="E225" s="57"/>
      <c r="F225" s="51"/>
      <c r="G225" s="53"/>
      <c r="H225" s="58"/>
      <c r="I225" s="51"/>
      <c r="J225" s="51"/>
      <c r="K225" s="55"/>
      <c r="L225" s="51"/>
    </row>
    <row r="226" spans="1:12" ht="15.75" hidden="1" thickBot="1">
      <c r="A226" s="49"/>
      <c r="B226" s="50"/>
      <c r="C226" s="51"/>
      <c r="D226" s="52"/>
      <c r="E226" s="57"/>
      <c r="F226" s="51"/>
      <c r="G226" s="53"/>
      <c r="H226" s="58"/>
      <c r="I226" s="51"/>
      <c r="J226" s="51"/>
      <c r="K226" s="55"/>
      <c r="L226" s="51"/>
    </row>
    <row r="227" spans="1:12" ht="15.75" hidden="1" thickBot="1">
      <c r="A227" s="49"/>
      <c r="B227" s="50"/>
      <c r="C227" s="51"/>
      <c r="D227" s="52"/>
      <c r="E227" s="57"/>
      <c r="F227" s="51"/>
      <c r="G227" s="53"/>
      <c r="H227" s="58"/>
      <c r="I227" s="51"/>
      <c r="J227" s="51"/>
      <c r="K227" s="55"/>
      <c r="L227" s="51"/>
    </row>
    <row r="228" spans="1:12" ht="15.75" hidden="1" thickBot="1">
      <c r="A228" s="49"/>
      <c r="B228" s="50"/>
      <c r="C228" s="51"/>
      <c r="D228" s="52"/>
      <c r="E228" s="57"/>
      <c r="F228" s="51"/>
      <c r="G228" s="53"/>
      <c r="H228" s="58"/>
      <c r="I228" s="51"/>
      <c r="J228" s="51"/>
      <c r="K228" s="55"/>
      <c r="L228" s="51"/>
    </row>
    <row r="229" spans="1:12" ht="15.75" hidden="1" thickBot="1">
      <c r="A229" s="49"/>
      <c r="B229" s="50"/>
      <c r="C229" s="51"/>
      <c r="D229" s="52"/>
      <c r="E229" s="57"/>
      <c r="F229" s="51"/>
      <c r="G229" s="53"/>
      <c r="H229" s="58"/>
      <c r="I229" s="51"/>
      <c r="J229" s="51"/>
      <c r="K229" s="55"/>
      <c r="L229" s="51"/>
    </row>
    <row r="230" spans="1:12" ht="15.75" hidden="1" thickBot="1">
      <c r="A230" s="49"/>
      <c r="B230" s="50"/>
      <c r="C230" s="51"/>
      <c r="D230" s="52"/>
      <c r="E230" s="57"/>
      <c r="F230" s="51"/>
      <c r="G230" s="53"/>
      <c r="H230" s="58"/>
      <c r="I230" s="51"/>
      <c r="J230" s="51"/>
      <c r="K230" s="55"/>
      <c r="L230" s="51"/>
    </row>
    <row r="231" spans="1:12" ht="15.75" hidden="1" thickBot="1">
      <c r="A231" s="49"/>
      <c r="B231" s="50"/>
      <c r="C231" s="51"/>
      <c r="D231" s="52"/>
      <c r="E231" s="57"/>
      <c r="F231" s="51"/>
      <c r="G231" s="53"/>
      <c r="H231" s="58"/>
      <c r="I231" s="51"/>
      <c r="J231" s="51"/>
      <c r="K231" s="55"/>
      <c r="L231" s="51"/>
    </row>
    <row r="232" spans="1:12" ht="15.75" hidden="1" thickBot="1">
      <c r="A232" s="49"/>
      <c r="B232" s="50"/>
      <c r="C232" s="51"/>
      <c r="D232" s="52"/>
      <c r="E232" s="57"/>
      <c r="F232" s="51"/>
      <c r="G232" s="53"/>
      <c r="H232" s="58"/>
      <c r="I232" s="51"/>
      <c r="J232" s="51"/>
      <c r="K232" s="55"/>
      <c r="L232" s="51"/>
    </row>
    <row r="233" spans="1:12" ht="15.75" hidden="1" thickBot="1">
      <c r="A233" s="49"/>
      <c r="B233" s="50"/>
      <c r="C233" s="51"/>
      <c r="D233" s="52"/>
      <c r="E233" s="57"/>
      <c r="F233" s="51"/>
      <c r="G233" s="53"/>
      <c r="H233" s="58"/>
      <c r="I233" s="51"/>
      <c r="J233" s="51"/>
      <c r="K233" s="55"/>
      <c r="L233" s="51"/>
    </row>
    <row r="234" spans="1:12" ht="15.75" hidden="1" thickBot="1">
      <c r="A234" s="49"/>
      <c r="B234" s="50"/>
      <c r="C234" s="51"/>
      <c r="D234" s="52"/>
      <c r="E234" s="57"/>
      <c r="F234" s="51"/>
      <c r="G234" s="53"/>
      <c r="H234" s="58"/>
      <c r="I234" s="51"/>
      <c r="J234" s="51"/>
      <c r="K234" s="55"/>
      <c r="L234" s="51"/>
    </row>
    <row r="235" spans="1:12" ht="15.75" hidden="1" thickBot="1">
      <c r="A235" s="49"/>
      <c r="B235" s="50"/>
      <c r="C235" s="51"/>
      <c r="D235" s="52"/>
      <c r="E235" s="57"/>
      <c r="F235" s="51"/>
      <c r="G235" s="53"/>
      <c r="H235" s="58"/>
      <c r="I235" s="51"/>
      <c r="J235" s="51"/>
      <c r="K235" s="55"/>
      <c r="L235" s="51"/>
    </row>
    <row r="236" spans="1:12" ht="15.75" hidden="1" thickBot="1">
      <c r="A236" s="49"/>
      <c r="B236" s="50"/>
      <c r="C236" s="51"/>
      <c r="D236" s="52"/>
      <c r="E236" s="57"/>
      <c r="F236" s="51"/>
      <c r="G236" s="53"/>
      <c r="H236" s="58"/>
      <c r="I236" s="51"/>
      <c r="J236" s="51"/>
      <c r="K236" s="55"/>
      <c r="L236" s="51"/>
    </row>
    <row r="237" spans="1:12" ht="15.75" hidden="1" thickBot="1">
      <c r="A237" s="49"/>
      <c r="B237" s="50"/>
      <c r="C237" s="51"/>
      <c r="D237" s="52"/>
      <c r="E237" s="57"/>
      <c r="F237" s="51"/>
      <c r="G237" s="53"/>
      <c r="H237" s="58"/>
      <c r="I237" s="51"/>
      <c r="J237" s="51"/>
      <c r="K237" s="55"/>
      <c r="L237" s="51"/>
    </row>
    <row r="238" spans="1:12" ht="15.75" hidden="1" thickBot="1">
      <c r="A238" s="49"/>
      <c r="B238" s="50"/>
      <c r="C238" s="51"/>
      <c r="D238" s="52"/>
      <c r="E238" s="57"/>
      <c r="F238" s="51"/>
      <c r="G238" s="53"/>
      <c r="H238" s="58"/>
      <c r="I238" s="51"/>
      <c r="J238" s="51"/>
      <c r="K238" s="55"/>
      <c r="L238" s="51"/>
    </row>
    <row r="239" spans="1:12" ht="15.75" hidden="1" thickBot="1">
      <c r="A239" s="49"/>
      <c r="B239" s="50"/>
      <c r="C239" s="51"/>
      <c r="D239" s="52"/>
      <c r="E239" s="57"/>
      <c r="F239" s="51"/>
      <c r="G239" s="53"/>
      <c r="H239" s="58"/>
      <c r="I239" s="51"/>
      <c r="J239" s="51"/>
      <c r="K239" s="55"/>
      <c r="L239" s="51"/>
    </row>
    <row r="240" spans="1:12" ht="15.75" hidden="1" thickBot="1">
      <c r="A240" s="49"/>
      <c r="B240" s="50"/>
      <c r="C240" s="51"/>
      <c r="D240" s="52"/>
      <c r="E240" s="57"/>
      <c r="F240" s="51"/>
      <c r="G240" s="53"/>
      <c r="H240" s="58"/>
      <c r="I240" s="51"/>
      <c r="J240" s="51"/>
      <c r="K240" s="55"/>
      <c r="L240" s="51"/>
    </row>
    <row r="241" spans="1:12" ht="15.75" hidden="1" thickBot="1">
      <c r="A241" s="49"/>
      <c r="B241" s="50"/>
      <c r="C241" s="51"/>
      <c r="D241" s="52"/>
      <c r="E241" s="57"/>
      <c r="F241" s="51"/>
      <c r="G241" s="53"/>
      <c r="H241" s="58"/>
      <c r="I241" s="51"/>
      <c r="J241" s="51"/>
      <c r="K241" s="55"/>
      <c r="L241" s="51"/>
    </row>
    <row r="242" spans="1:12" ht="15.75" hidden="1" thickBot="1">
      <c r="A242" s="49"/>
      <c r="B242" s="50"/>
      <c r="C242" s="51"/>
      <c r="D242" s="52"/>
      <c r="E242" s="57"/>
      <c r="F242" s="51"/>
      <c r="G242" s="53"/>
      <c r="H242" s="58"/>
      <c r="I242" s="51"/>
      <c r="J242" s="51"/>
      <c r="K242" s="55"/>
      <c r="L242" s="51"/>
    </row>
    <row r="243" spans="1:12" ht="15.75" hidden="1" thickBot="1">
      <c r="A243" s="49"/>
      <c r="B243" s="50"/>
      <c r="C243" s="51"/>
      <c r="D243" s="52"/>
      <c r="E243" s="57"/>
      <c r="F243" s="51"/>
      <c r="G243" s="53"/>
      <c r="H243" s="58"/>
      <c r="I243" s="51"/>
      <c r="J243" s="51"/>
      <c r="K243" s="55"/>
      <c r="L243" s="51"/>
    </row>
    <row r="244" spans="1:12" ht="15.75" hidden="1" thickBot="1">
      <c r="A244" s="49"/>
      <c r="B244" s="50"/>
      <c r="C244" s="51"/>
      <c r="D244" s="52"/>
      <c r="E244" s="57"/>
      <c r="F244" s="51"/>
      <c r="G244" s="53"/>
      <c r="H244" s="58"/>
      <c r="I244" s="51"/>
      <c r="J244" s="51"/>
      <c r="K244" s="55"/>
      <c r="L244" s="51"/>
    </row>
    <row r="245" spans="1:12" ht="15.75" hidden="1" thickBot="1">
      <c r="A245" s="49"/>
      <c r="B245" s="50"/>
      <c r="C245" s="51"/>
      <c r="D245" s="52"/>
      <c r="E245" s="57"/>
      <c r="F245" s="51"/>
      <c r="G245" s="53"/>
      <c r="H245" s="58"/>
      <c r="I245" s="51"/>
      <c r="J245" s="51"/>
      <c r="K245" s="55"/>
      <c r="L245" s="51"/>
    </row>
    <row r="246" spans="1:12" ht="15.75" hidden="1" thickBot="1">
      <c r="A246" s="49"/>
      <c r="B246" s="50"/>
      <c r="C246" s="51"/>
      <c r="D246" s="52"/>
      <c r="E246" s="57"/>
      <c r="F246" s="51"/>
      <c r="G246" s="53"/>
      <c r="H246" s="58"/>
      <c r="I246" s="51"/>
      <c r="J246" s="51"/>
      <c r="K246" s="55"/>
      <c r="L246" s="51"/>
    </row>
    <row r="247" spans="1:12" ht="15.75" hidden="1" thickBot="1">
      <c r="A247" s="49"/>
      <c r="B247" s="50"/>
      <c r="C247" s="51"/>
      <c r="D247" s="52"/>
      <c r="E247" s="57"/>
      <c r="F247" s="51"/>
      <c r="G247" s="53"/>
      <c r="H247" s="58"/>
      <c r="I247" s="51"/>
      <c r="J247" s="51"/>
      <c r="K247" s="55"/>
      <c r="L247" s="51"/>
    </row>
    <row r="248" spans="1:12" ht="15.75" hidden="1" thickBot="1">
      <c r="A248" s="49"/>
      <c r="B248" s="50"/>
      <c r="C248" s="51"/>
      <c r="D248" s="52"/>
      <c r="E248" s="57"/>
      <c r="F248" s="51"/>
      <c r="G248" s="53"/>
      <c r="H248" s="58"/>
      <c r="I248" s="51"/>
      <c r="J248" s="51"/>
      <c r="K248" s="55"/>
      <c r="L248" s="51"/>
    </row>
    <row r="249" spans="1:12" ht="15.75" hidden="1" thickBot="1">
      <c r="A249" s="49"/>
      <c r="B249" s="50"/>
      <c r="C249" s="51"/>
      <c r="D249" s="52"/>
      <c r="E249" s="57"/>
      <c r="F249" s="51"/>
      <c r="G249" s="53"/>
      <c r="H249" s="58"/>
      <c r="I249" s="51"/>
      <c r="J249" s="51"/>
      <c r="K249" s="55"/>
      <c r="L249" s="51"/>
    </row>
    <row r="250" spans="1:12" ht="15.75" hidden="1" thickBot="1">
      <c r="A250" s="49"/>
      <c r="B250" s="50"/>
      <c r="C250" s="51"/>
      <c r="D250" s="52"/>
      <c r="E250" s="57"/>
      <c r="F250" s="51"/>
      <c r="G250" s="53"/>
      <c r="H250" s="58"/>
      <c r="I250" s="51"/>
      <c r="J250" s="51"/>
      <c r="K250" s="55"/>
      <c r="L250" s="51"/>
    </row>
    <row r="251" spans="1:12" ht="15.75" hidden="1" thickBot="1">
      <c r="A251" s="49"/>
      <c r="B251" s="50"/>
      <c r="C251" s="51"/>
      <c r="D251" s="52"/>
      <c r="E251" s="57"/>
      <c r="F251" s="51"/>
      <c r="G251" s="53"/>
      <c r="H251" s="58"/>
      <c r="I251" s="51"/>
      <c r="J251" s="51"/>
      <c r="K251" s="55"/>
      <c r="L251" s="51"/>
    </row>
    <row r="252" spans="1:12" ht="15.75" hidden="1" thickBot="1">
      <c r="A252" s="49"/>
      <c r="B252" s="50"/>
      <c r="C252" s="51"/>
      <c r="D252" s="52"/>
      <c r="E252" s="57"/>
      <c r="F252" s="51"/>
      <c r="G252" s="53"/>
      <c r="H252" s="58"/>
      <c r="I252" s="51"/>
      <c r="J252" s="51"/>
      <c r="K252" s="55"/>
      <c r="L252" s="51"/>
    </row>
    <row r="253" spans="1:12" ht="15.75" hidden="1" thickBot="1">
      <c r="A253" s="49"/>
      <c r="B253" s="50"/>
      <c r="C253" s="51"/>
      <c r="D253" s="52"/>
      <c r="E253" s="57"/>
      <c r="F253" s="51"/>
      <c r="G253" s="53"/>
      <c r="H253" s="58"/>
      <c r="I253" s="51"/>
      <c r="J253" s="51"/>
      <c r="K253" s="55"/>
      <c r="L253" s="51"/>
    </row>
    <row r="254" spans="1:12" ht="15.75" hidden="1" thickBot="1">
      <c r="A254" s="49"/>
      <c r="B254" s="50"/>
      <c r="C254" s="51"/>
      <c r="D254" s="52"/>
      <c r="E254" s="57"/>
      <c r="F254" s="51"/>
      <c r="G254" s="53"/>
      <c r="H254" s="58"/>
      <c r="I254" s="51"/>
      <c r="J254" s="51"/>
      <c r="K254" s="55"/>
      <c r="L254" s="51"/>
    </row>
    <row r="255" spans="1:12" ht="15.75" hidden="1" thickBot="1">
      <c r="A255" s="49"/>
      <c r="B255" s="50"/>
      <c r="C255" s="51"/>
      <c r="D255" s="52"/>
      <c r="E255" s="57"/>
      <c r="F255" s="51"/>
      <c r="G255" s="53"/>
      <c r="H255" s="58"/>
      <c r="I255" s="51"/>
      <c r="J255" s="51"/>
      <c r="K255" s="55"/>
      <c r="L255" s="51"/>
    </row>
    <row r="256" spans="1:12" ht="15.75" hidden="1" thickBot="1">
      <c r="A256" s="49"/>
      <c r="B256" s="50"/>
      <c r="C256" s="51"/>
      <c r="D256" s="52"/>
      <c r="E256" s="57"/>
      <c r="F256" s="51"/>
      <c r="G256" s="53"/>
      <c r="H256" s="58"/>
      <c r="I256" s="51"/>
      <c r="J256" s="51"/>
      <c r="K256" s="55"/>
      <c r="L256" s="51"/>
    </row>
    <row r="257" spans="1:12" ht="15.75" hidden="1" thickBot="1">
      <c r="A257" s="49"/>
      <c r="B257" s="50"/>
      <c r="C257" s="51"/>
      <c r="D257" s="55"/>
      <c r="E257" s="57"/>
      <c r="F257" s="51"/>
      <c r="G257" s="53"/>
      <c r="H257" s="58"/>
      <c r="I257" s="51"/>
      <c r="J257" s="51"/>
      <c r="K257" s="55"/>
      <c r="L257" s="51"/>
    </row>
    <row r="258" spans="1:12" ht="15.75" hidden="1" thickBot="1">
      <c r="A258" s="49"/>
      <c r="B258" s="50"/>
      <c r="C258" s="51"/>
      <c r="D258" s="52"/>
      <c r="E258" s="57"/>
      <c r="F258" s="51"/>
      <c r="G258" s="53"/>
      <c r="H258" s="58"/>
      <c r="I258" s="51"/>
      <c r="J258" s="51"/>
      <c r="K258" s="55"/>
      <c r="L258" s="51"/>
    </row>
    <row r="259" spans="1:12" ht="15.75" hidden="1" thickBot="1">
      <c r="A259" s="49"/>
      <c r="B259" s="50"/>
      <c r="C259" s="51"/>
      <c r="D259" s="52"/>
      <c r="E259" s="57"/>
      <c r="F259" s="51"/>
      <c r="G259" s="53"/>
      <c r="H259" s="58"/>
      <c r="I259" s="51"/>
      <c r="J259" s="51"/>
      <c r="K259" s="55"/>
      <c r="L259" s="51"/>
    </row>
    <row r="260" spans="1:12" ht="15.75" hidden="1" thickBot="1">
      <c r="A260" s="49"/>
      <c r="B260" s="50"/>
      <c r="C260" s="51"/>
      <c r="D260" s="52"/>
      <c r="E260" s="57"/>
      <c r="F260" s="51"/>
      <c r="G260" s="53"/>
      <c r="H260" s="58"/>
      <c r="I260" s="51"/>
      <c r="J260" s="51"/>
      <c r="K260" s="55"/>
      <c r="L260" s="51"/>
    </row>
    <row r="261" spans="1:12" ht="15.75" hidden="1" thickBot="1">
      <c r="A261" s="49"/>
      <c r="B261" s="50"/>
      <c r="C261" s="51"/>
      <c r="D261" s="52"/>
      <c r="E261" s="57"/>
      <c r="F261" s="51"/>
      <c r="G261" s="53"/>
      <c r="H261" s="58"/>
      <c r="I261" s="51"/>
      <c r="J261" s="51"/>
      <c r="K261" s="55"/>
      <c r="L261" s="51"/>
    </row>
    <row r="262" spans="1:12" ht="15.75" hidden="1" thickBot="1">
      <c r="A262" s="49"/>
      <c r="B262" s="50"/>
      <c r="C262" s="51"/>
      <c r="D262" s="52"/>
      <c r="E262" s="57"/>
      <c r="F262" s="51"/>
      <c r="G262" s="53"/>
      <c r="H262" s="58"/>
      <c r="I262" s="51"/>
      <c r="J262" s="51"/>
      <c r="K262" s="55"/>
      <c r="L262" s="51"/>
    </row>
    <row r="263" spans="1:12" ht="15.75" hidden="1" thickBot="1">
      <c r="A263" s="49"/>
      <c r="B263" s="50"/>
      <c r="C263" s="51"/>
      <c r="D263" s="52"/>
      <c r="E263" s="57"/>
      <c r="F263" s="51"/>
      <c r="G263" s="53"/>
      <c r="H263" s="58"/>
      <c r="I263" s="51"/>
      <c r="J263" s="51"/>
      <c r="K263" s="55"/>
      <c r="L263" s="51"/>
    </row>
    <row r="264" spans="1:12" ht="15.75" hidden="1" thickBot="1">
      <c r="A264" s="49"/>
      <c r="B264" s="50"/>
      <c r="C264" s="51"/>
      <c r="D264" s="52"/>
      <c r="E264" s="57"/>
      <c r="F264" s="51"/>
      <c r="G264" s="53"/>
      <c r="H264" s="58"/>
      <c r="I264" s="51"/>
      <c r="J264" s="51"/>
      <c r="K264" s="55"/>
      <c r="L264" s="51"/>
    </row>
    <row r="265" spans="1:12" ht="15.75" hidden="1" thickBot="1">
      <c r="A265" s="49"/>
      <c r="B265" s="50"/>
      <c r="C265" s="51"/>
      <c r="D265" s="52"/>
      <c r="E265" s="57"/>
      <c r="F265" s="51"/>
      <c r="G265" s="53"/>
      <c r="H265" s="58"/>
      <c r="I265" s="51"/>
      <c r="J265" s="51"/>
      <c r="K265" s="55"/>
      <c r="L265" s="51"/>
    </row>
    <row r="266" spans="1:12" ht="15.75" hidden="1" thickBot="1">
      <c r="A266" s="49"/>
      <c r="B266" s="50"/>
      <c r="C266" s="51"/>
      <c r="D266" s="52"/>
      <c r="E266" s="57"/>
      <c r="F266" s="51"/>
      <c r="G266" s="53"/>
      <c r="H266" s="58"/>
      <c r="I266" s="51"/>
      <c r="J266" s="51"/>
      <c r="K266" s="55"/>
      <c r="L266" s="51"/>
    </row>
    <row r="267" spans="1:12" ht="15.75" hidden="1" thickBot="1">
      <c r="A267" s="49"/>
      <c r="B267" s="50"/>
      <c r="C267" s="51"/>
      <c r="D267" s="52"/>
      <c r="E267" s="57"/>
      <c r="F267" s="51"/>
      <c r="G267" s="53"/>
      <c r="H267" s="58"/>
      <c r="I267" s="51"/>
      <c r="J267" s="51"/>
      <c r="K267" s="55"/>
      <c r="L267" s="51"/>
    </row>
    <row r="268" spans="1:12" ht="15.75" hidden="1" thickBot="1">
      <c r="A268" s="49"/>
      <c r="B268" s="50"/>
      <c r="C268" s="51"/>
      <c r="D268" s="52"/>
      <c r="E268" s="57"/>
      <c r="F268" s="51"/>
      <c r="G268" s="53"/>
      <c r="H268" s="58"/>
      <c r="I268" s="51"/>
      <c r="J268" s="51"/>
      <c r="K268" s="55"/>
      <c r="L268" s="51"/>
    </row>
    <row r="269" spans="1:12" ht="15.75" hidden="1" thickBot="1">
      <c r="A269" s="49"/>
      <c r="B269" s="50"/>
      <c r="C269" s="51"/>
      <c r="D269" s="52"/>
      <c r="E269" s="57"/>
      <c r="F269" s="51"/>
      <c r="G269" s="53"/>
      <c r="H269" s="58"/>
      <c r="I269" s="51"/>
      <c r="J269" s="51"/>
      <c r="K269" s="55"/>
      <c r="L269" s="51"/>
    </row>
    <row r="270" spans="1:12" ht="15.75" hidden="1" thickBot="1">
      <c r="A270" s="49"/>
      <c r="B270" s="50"/>
      <c r="C270" s="51"/>
      <c r="D270" s="52"/>
      <c r="E270" s="57"/>
      <c r="F270" s="51"/>
      <c r="G270" s="53"/>
      <c r="H270" s="58"/>
      <c r="I270" s="51"/>
      <c r="J270" s="51"/>
      <c r="K270" s="55"/>
      <c r="L270" s="51"/>
    </row>
    <row r="271" spans="1:12" ht="15.75" hidden="1" thickBot="1">
      <c r="A271" s="49"/>
      <c r="B271" s="50"/>
      <c r="C271" s="51"/>
      <c r="D271" s="52"/>
      <c r="E271" s="57"/>
      <c r="F271" s="51"/>
      <c r="G271" s="53"/>
      <c r="H271" s="58"/>
      <c r="I271" s="51"/>
      <c r="J271" s="51"/>
      <c r="K271" s="55"/>
      <c r="L271" s="51"/>
    </row>
    <row r="272" spans="1:12" ht="15.75" hidden="1" thickBot="1">
      <c r="A272" s="49"/>
      <c r="B272" s="50"/>
      <c r="C272" s="51"/>
      <c r="D272" s="52"/>
      <c r="E272" s="57"/>
      <c r="F272" s="51"/>
      <c r="G272" s="53"/>
      <c r="H272" s="58"/>
      <c r="I272" s="51"/>
      <c r="J272" s="51"/>
      <c r="K272" s="55"/>
      <c r="L272" s="51"/>
    </row>
    <row r="273" spans="1:12" ht="15.75" hidden="1" thickBot="1">
      <c r="A273" s="49"/>
      <c r="B273" s="50"/>
      <c r="C273" s="51"/>
      <c r="D273" s="52"/>
      <c r="E273" s="57"/>
      <c r="F273" s="51"/>
      <c r="G273" s="53"/>
      <c r="H273" s="58"/>
      <c r="I273" s="51"/>
      <c r="J273" s="51"/>
      <c r="K273" s="55"/>
      <c r="L273" s="51"/>
    </row>
    <row r="274" spans="1:12" ht="15.75" hidden="1" thickBot="1">
      <c r="A274" s="49"/>
      <c r="B274" s="50"/>
      <c r="C274" s="51"/>
      <c r="D274" s="52"/>
      <c r="E274" s="57"/>
      <c r="F274" s="51"/>
      <c r="G274" s="53"/>
      <c r="H274" s="58"/>
      <c r="I274" s="51"/>
      <c r="J274" s="51"/>
      <c r="K274" s="55"/>
      <c r="L274" s="51"/>
    </row>
    <row r="275" spans="1:12" ht="15.75" hidden="1" thickBot="1">
      <c r="A275" s="49"/>
      <c r="B275" s="50"/>
      <c r="C275" s="51"/>
      <c r="D275" s="52"/>
      <c r="E275" s="57"/>
      <c r="F275" s="51"/>
      <c r="G275" s="53"/>
      <c r="H275" s="58"/>
      <c r="I275" s="51"/>
      <c r="J275" s="51"/>
      <c r="K275" s="55"/>
      <c r="L275" s="51"/>
    </row>
    <row r="276" spans="1:12" ht="15.75" hidden="1" thickBot="1">
      <c r="A276" s="49"/>
      <c r="B276" s="50"/>
      <c r="C276" s="51"/>
      <c r="D276" s="52"/>
      <c r="E276" s="57"/>
      <c r="F276" s="51"/>
      <c r="G276" s="53"/>
      <c r="H276" s="58"/>
      <c r="I276" s="51"/>
      <c r="J276" s="51"/>
      <c r="K276" s="55"/>
      <c r="L276" s="51"/>
    </row>
    <row r="277" spans="1:12" ht="15.75" hidden="1" thickBot="1">
      <c r="A277" s="49"/>
      <c r="B277" s="50"/>
      <c r="C277" s="51"/>
      <c r="D277" s="52"/>
      <c r="E277" s="57"/>
      <c r="F277" s="51"/>
      <c r="G277" s="53"/>
      <c r="H277" s="58"/>
      <c r="I277" s="51"/>
      <c r="J277" s="51"/>
      <c r="K277" s="55"/>
      <c r="L277" s="51"/>
    </row>
    <row r="278" spans="1:12" ht="15.75" hidden="1" thickBot="1">
      <c r="A278" s="49"/>
      <c r="B278" s="50"/>
      <c r="C278" s="51"/>
      <c r="D278" s="52"/>
      <c r="E278" s="57"/>
      <c r="F278" s="51"/>
      <c r="G278" s="53"/>
      <c r="H278" s="58"/>
      <c r="I278" s="51"/>
      <c r="J278" s="51"/>
      <c r="K278" s="55"/>
      <c r="L278" s="51"/>
    </row>
    <row r="279" spans="1:12" ht="15.75" hidden="1" thickBot="1">
      <c r="A279" s="49"/>
      <c r="B279" s="50"/>
      <c r="C279" s="51"/>
      <c r="D279" s="52"/>
      <c r="E279" s="57"/>
      <c r="F279" s="51"/>
      <c r="G279" s="53"/>
      <c r="H279" s="58"/>
      <c r="I279" s="51"/>
      <c r="J279" s="51"/>
      <c r="K279" s="55"/>
      <c r="L279" s="51"/>
    </row>
    <row r="280" spans="1:12" ht="15.75" hidden="1" thickBot="1">
      <c r="A280" s="49"/>
      <c r="B280" s="50"/>
      <c r="C280" s="51"/>
      <c r="D280" s="52"/>
      <c r="E280" s="57"/>
      <c r="F280" s="51"/>
      <c r="G280" s="53"/>
      <c r="H280" s="58"/>
      <c r="I280" s="51"/>
      <c r="J280" s="51"/>
      <c r="K280" s="55"/>
      <c r="L280" s="51"/>
    </row>
    <row r="281" spans="1:12" ht="15.75" hidden="1" thickBot="1">
      <c r="A281" s="49"/>
      <c r="B281" s="50"/>
      <c r="C281" s="51"/>
      <c r="D281" s="52"/>
      <c r="E281" s="57"/>
      <c r="F281" s="51"/>
      <c r="G281" s="53"/>
      <c r="H281" s="58"/>
      <c r="I281" s="51"/>
      <c r="J281" s="51"/>
      <c r="K281" s="55"/>
      <c r="L281" s="51"/>
    </row>
    <row r="282" spans="1:12" ht="15.75" hidden="1" thickBot="1">
      <c r="A282" s="49"/>
      <c r="B282" s="50"/>
      <c r="C282" s="51"/>
      <c r="D282" s="52"/>
      <c r="E282" s="57"/>
      <c r="F282" s="51"/>
      <c r="G282" s="53"/>
      <c r="H282" s="58"/>
      <c r="I282" s="51"/>
      <c r="J282" s="51"/>
      <c r="K282" s="55"/>
      <c r="L282" s="51"/>
    </row>
    <row r="283" spans="1:12" ht="15.75" hidden="1" thickBot="1">
      <c r="A283" s="49"/>
      <c r="B283" s="50"/>
      <c r="C283" s="51"/>
      <c r="D283" s="52"/>
      <c r="E283" s="57"/>
      <c r="F283" s="51"/>
      <c r="G283" s="53"/>
      <c r="H283" s="58"/>
      <c r="I283" s="51"/>
      <c r="J283" s="51"/>
      <c r="K283" s="55"/>
      <c r="L283" s="51"/>
    </row>
    <row r="284" spans="1:12" ht="15.75" hidden="1" thickBot="1">
      <c r="A284" s="49"/>
      <c r="B284" s="50"/>
      <c r="C284" s="51"/>
      <c r="D284" s="52"/>
      <c r="E284" s="57"/>
      <c r="F284" s="51"/>
      <c r="G284" s="53"/>
      <c r="H284" s="58"/>
      <c r="I284" s="51"/>
      <c r="J284" s="51"/>
      <c r="K284" s="55"/>
      <c r="L284" s="51"/>
    </row>
    <row r="285" spans="1:12" ht="15.75" hidden="1" thickBot="1">
      <c r="A285" s="49"/>
      <c r="B285" s="50"/>
      <c r="C285" s="51"/>
      <c r="D285" s="52"/>
      <c r="E285" s="57"/>
      <c r="F285" s="51"/>
      <c r="G285" s="53"/>
      <c r="H285" s="58"/>
      <c r="I285" s="51"/>
      <c r="J285" s="51"/>
      <c r="K285" s="55"/>
      <c r="L285" s="51"/>
    </row>
    <row r="286" spans="1:12" ht="15.75" hidden="1" thickBot="1">
      <c r="A286" s="49"/>
      <c r="B286" s="50"/>
      <c r="C286" s="51"/>
      <c r="D286" s="52"/>
      <c r="E286" s="57"/>
      <c r="F286" s="51"/>
      <c r="G286" s="53"/>
      <c r="H286" s="58"/>
      <c r="I286" s="51"/>
      <c r="J286" s="51"/>
      <c r="K286" s="55"/>
      <c r="L286" s="51"/>
    </row>
    <row r="287" spans="1:12" ht="15.75" hidden="1" thickBot="1">
      <c r="A287" s="49"/>
      <c r="B287" s="50"/>
      <c r="C287" s="51"/>
      <c r="D287" s="52"/>
      <c r="E287" s="57"/>
      <c r="F287" s="51"/>
      <c r="G287" s="53"/>
      <c r="H287" s="58"/>
      <c r="I287" s="51"/>
      <c r="J287" s="51"/>
      <c r="K287" s="55"/>
      <c r="L287" s="51"/>
    </row>
    <row r="288" spans="1:12" ht="15.75" hidden="1" thickBot="1">
      <c r="A288" s="49"/>
      <c r="B288" s="50"/>
      <c r="C288" s="51"/>
      <c r="D288" s="52"/>
      <c r="E288" s="57"/>
      <c r="F288" s="51"/>
      <c r="G288" s="53"/>
      <c r="H288" s="58"/>
      <c r="I288" s="51"/>
      <c r="J288" s="51"/>
      <c r="K288" s="55"/>
      <c r="L288" s="51"/>
    </row>
    <row r="289" spans="1:12" ht="15.75" hidden="1" thickBot="1">
      <c r="A289" s="49"/>
      <c r="B289" s="50"/>
      <c r="C289" s="51"/>
      <c r="D289" s="52"/>
      <c r="E289" s="57"/>
      <c r="F289" s="51"/>
      <c r="G289" s="53"/>
      <c r="H289" s="58"/>
      <c r="I289" s="51"/>
      <c r="J289" s="51"/>
      <c r="K289" s="55"/>
      <c r="L289" s="51"/>
    </row>
    <row r="290" spans="1:12" ht="15.75" hidden="1" thickBot="1">
      <c r="A290" s="49"/>
      <c r="B290" s="50"/>
      <c r="C290" s="51"/>
      <c r="D290" s="52"/>
      <c r="E290" s="57"/>
      <c r="F290" s="51"/>
      <c r="G290" s="53"/>
      <c r="H290" s="58"/>
      <c r="I290" s="51"/>
      <c r="J290" s="51"/>
      <c r="K290" s="55"/>
      <c r="L290" s="51"/>
    </row>
    <row r="291" spans="1:12" ht="15.75" hidden="1" thickBot="1">
      <c r="A291" s="49"/>
      <c r="B291" s="50"/>
      <c r="C291" s="51"/>
      <c r="D291" s="52"/>
      <c r="E291" s="57"/>
      <c r="F291" s="51"/>
      <c r="G291" s="53"/>
      <c r="H291" s="58"/>
      <c r="I291" s="51"/>
      <c r="J291" s="51"/>
      <c r="K291" s="55"/>
      <c r="L291" s="51"/>
    </row>
    <row r="292" spans="1:12" ht="15.75" hidden="1" thickBot="1">
      <c r="A292" s="49"/>
      <c r="B292" s="50"/>
      <c r="C292" s="51"/>
      <c r="D292" s="52"/>
      <c r="E292" s="57"/>
      <c r="F292" s="51"/>
      <c r="G292" s="53"/>
      <c r="H292" s="58"/>
      <c r="I292" s="51"/>
      <c r="J292" s="51"/>
      <c r="K292" s="55"/>
      <c r="L292" s="51"/>
    </row>
    <row r="293" spans="1:12" ht="15.75" hidden="1" thickBot="1">
      <c r="A293" s="49"/>
      <c r="B293" s="50"/>
      <c r="C293" s="51"/>
      <c r="D293" s="52"/>
      <c r="E293" s="57"/>
      <c r="F293" s="51"/>
      <c r="G293" s="53"/>
      <c r="H293" s="58"/>
      <c r="I293" s="51"/>
      <c r="J293" s="51"/>
      <c r="K293" s="55"/>
      <c r="L293" s="51"/>
    </row>
    <row r="294" spans="1:12" ht="15.75" hidden="1" thickBot="1">
      <c r="A294" s="49"/>
      <c r="B294" s="50"/>
      <c r="C294" s="51"/>
      <c r="D294" s="52"/>
      <c r="E294" s="57"/>
      <c r="F294" s="51"/>
      <c r="G294" s="53"/>
      <c r="H294" s="58"/>
      <c r="I294" s="51"/>
      <c r="J294" s="51"/>
      <c r="K294" s="55"/>
      <c r="L294" s="51"/>
    </row>
    <row r="295" spans="1:12" ht="15.75" hidden="1" thickBot="1">
      <c r="A295" s="49"/>
      <c r="B295" s="50"/>
      <c r="C295" s="51"/>
      <c r="D295" s="52"/>
      <c r="E295" s="57"/>
      <c r="F295" s="51"/>
      <c r="G295" s="53"/>
      <c r="H295" s="58"/>
      <c r="I295" s="51"/>
      <c r="J295" s="51"/>
      <c r="K295" s="55"/>
      <c r="L295" s="51"/>
    </row>
    <row r="296" spans="1:12" ht="15.75" hidden="1" thickBot="1">
      <c r="A296" s="49"/>
      <c r="B296" s="50"/>
      <c r="C296" s="51"/>
      <c r="D296" s="52"/>
      <c r="E296" s="57"/>
      <c r="F296" s="51"/>
      <c r="G296" s="53"/>
      <c r="H296" s="58"/>
      <c r="I296" s="51"/>
      <c r="J296" s="51"/>
      <c r="K296" s="55"/>
      <c r="L296" s="51"/>
    </row>
    <row r="297" spans="1:12" ht="15.75" hidden="1" thickBot="1">
      <c r="A297" s="49"/>
      <c r="B297" s="50"/>
      <c r="C297" s="51"/>
      <c r="D297" s="52"/>
      <c r="E297" s="57"/>
      <c r="F297" s="51"/>
      <c r="G297" s="53"/>
      <c r="H297" s="58"/>
      <c r="I297" s="51"/>
      <c r="J297" s="51"/>
      <c r="K297" s="55"/>
      <c r="L297" s="51"/>
    </row>
    <row r="298" spans="1:12" ht="15.75" hidden="1" thickBot="1">
      <c r="A298" s="49"/>
      <c r="B298" s="50"/>
      <c r="C298" s="51"/>
      <c r="D298" s="52"/>
      <c r="E298" s="57"/>
      <c r="F298" s="51"/>
      <c r="G298" s="53"/>
      <c r="H298" s="58"/>
      <c r="I298" s="51"/>
      <c r="J298" s="51"/>
      <c r="K298" s="55"/>
      <c r="L298" s="51"/>
    </row>
    <row r="299" spans="1:12" ht="15.75" hidden="1" thickBot="1">
      <c r="A299" s="49"/>
      <c r="B299" s="50"/>
      <c r="C299" s="51"/>
      <c r="D299" s="52"/>
      <c r="E299" s="57"/>
      <c r="F299" s="51"/>
      <c r="G299" s="53"/>
      <c r="H299" s="58"/>
      <c r="I299" s="51"/>
      <c r="J299" s="51"/>
      <c r="K299" s="55"/>
      <c r="L299" s="51"/>
    </row>
    <row r="300" spans="1:12" ht="15.75" hidden="1" thickBot="1">
      <c r="A300" s="49"/>
      <c r="B300" s="50"/>
      <c r="C300" s="51"/>
      <c r="D300" s="52"/>
      <c r="E300" s="57"/>
      <c r="F300" s="51"/>
      <c r="G300" s="53"/>
      <c r="H300" s="58"/>
      <c r="I300" s="51"/>
      <c r="J300" s="51"/>
      <c r="K300" s="55"/>
      <c r="L300" s="51"/>
    </row>
    <row r="301" spans="1:12" ht="15.75" hidden="1" thickBot="1">
      <c r="A301" s="49"/>
      <c r="B301" s="50"/>
      <c r="C301" s="51"/>
      <c r="D301" s="52"/>
      <c r="E301" s="57"/>
      <c r="F301" s="51"/>
      <c r="G301" s="53"/>
      <c r="H301" s="58"/>
      <c r="I301" s="51"/>
      <c r="J301" s="51"/>
      <c r="K301" s="55"/>
      <c r="L301" s="51"/>
    </row>
    <row r="302" spans="1:12" ht="15.75" hidden="1" thickBot="1">
      <c r="A302" s="49"/>
      <c r="B302" s="50"/>
      <c r="C302" s="51"/>
      <c r="D302" s="52"/>
      <c r="E302" s="57"/>
      <c r="F302" s="51"/>
      <c r="G302" s="53"/>
      <c r="H302" s="58"/>
      <c r="I302" s="51"/>
      <c r="J302" s="51"/>
      <c r="K302" s="55"/>
      <c r="L302" s="51"/>
    </row>
    <row r="303" spans="1:12" ht="15.75" hidden="1" thickBot="1">
      <c r="A303" s="49"/>
      <c r="B303" s="50"/>
      <c r="C303" s="51"/>
      <c r="D303" s="52"/>
      <c r="E303" s="57"/>
      <c r="F303" s="51"/>
      <c r="G303" s="53"/>
      <c r="H303" s="58"/>
      <c r="I303" s="51"/>
      <c r="J303" s="51"/>
      <c r="K303" s="55"/>
      <c r="L303" s="51"/>
    </row>
    <row r="304" spans="1:12" ht="15.75" hidden="1" thickBot="1">
      <c r="A304" s="49"/>
      <c r="B304" s="50"/>
      <c r="C304" s="51"/>
      <c r="D304" s="52"/>
      <c r="E304" s="57"/>
      <c r="F304" s="51"/>
      <c r="G304" s="53"/>
      <c r="H304" s="58"/>
      <c r="I304" s="51"/>
      <c r="J304" s="51"/>
      <c r="K304" s="55"/>
      <c r="L304" s="51"/>
    </row>
    <row r="305" spans="1:12" ht="15.75" hidden="1" thickBot="1">
      <c r="A305" s="49"/>
      <c r="B305" s="50"/>
      <c r="C305" s="51"/>
      <c r="D305" s="52"/>
      <c r="E305" s="57"/>
      <c r="F305" s="51"/>
      <c r="G305" s="53"/>
      <c r="H305" s="58"/>
      <c r="I305" s="51"/>
      <c r="J305" s="51"/>
      <c r="K305" s="55"/>
      <c r="L305" s="51"/>
    </row>
    <row r="306" spans="1:12" ht="15.75" hidden="1" thickBot="1">
      <c r="A306" s="49"/>
      <c r="B306" s="50"/>
      <c r="C306" s="51"/>
      <c r="D306" s="52"/>
      <c r="E306" s="57"/>
      <c r="F306" s="51"/>
      <c r="G306" s="53"/>
      <c r="H306" s="58"/>
      <c r="I306" s="51"/>
      <c r="J306" s="51"/>
      <c r="K306" s="55"/>
      <c r="L306" s="51"/>
    </row>
    <row r="307" spans="1:12" ht="15.75" hidden="1" thickBot="1">
      <c r="A307" s="49"/>
      <c r="B307" s="50"/>
      <c r="C307" s="51"/>
      <c r="D307" s="52"/>
      <c r="E307" s="57"/>
      <c r="F307" s="51"/>
      <c r="G307" s="53"/>
      <c r="H307" s="58"/>
      <c r="I307" s="51"/>
      <c r="J307" s="51"/>
      <c r="K307" s="55"/>
      <c r="L307" s="51"/>
    </row>
    <row r="308" spans="1:12" ht="15.75" hidden="1" thickBot="1">
      <c r="A308" s="49"/>
      <c r="B308" s="50"/>
      <c r="C308" s="51"/>
      <c r="D308" s="52"/>
      <c r="E308" s="57"/>
      <c r="F308" s="51"/>
      <c r="G308" s="53"/>
      <c r="H308" s="58"/>
      <c r="I308" s="51"/>
      <c r="J308" s="51"/>
      <c r="K308" s="55"/>
      <c r="L308" s="51"/>
    </row>
    <row r="309" spans="1:12" ht="15.75" hidden="1" thickBot="1">
      <c r="A309" s="49"/>
      <c r="B309" s="50"/>
      <c r="C309" s="51"/>
      <c r="D309" s="52"/>
      <c r="E309" s="57"/>
      <c r="F309" s="51"/>
      <c r="G309" s="53"/>
      <c r="H309" s="58"/>
      <c r="I309" s="51"/>
      <c r="J309" s="51"/>
      <c r="K309" s="55"/>
      <c r="L309" s="51"/>
    </row>
    <row r="310" spans="1:12" ht="15.75" hidden="1" thickBot="1">
      <c r="A310" s="49"/>
      <c r="B310" s="50"/>
      <c r="C310" s="51"/>
      <c r="D310" s="52"/>
      <c r="E310" s="57"/>
      <c r="F310" s="51"/>
      <c r="G310" s="53"/>
      <c r="H310" s="58"/>
      <c r="I310" s="51"/>
      <c r="J310" s="51"/>
      <c r="K310" s="55"/>
      <c r="L310" s="51"/>
    </row>
    <row r="311" spans="1:12" ht="15.75" hidden="1" thickBot="1">
      <c r="A311" s="49"/>
      <c r="B311" s="50"/>
      <c r="C311" s="51"/>
      <c r="D311" s="52"/>
      <c r="E311" s="57"/>
      <c r="F311" s="51"/>
      <c r="G311" s="53"/>
      <c r="H311" s="58"/>
      <c r="I311" s="51"/>
      <c r="J311" s="51"/>
      <c r="K311" s="55"/>
      <c r="L311" s="51"/>
    </row>
    <row r="312" spans="1:12" ht="15.75" hidden="1" thickBot="1">
      <c r="A312" s="49"/>
      <c r="B312" s="50"/>
      <c r="C312" s="51"/>
      <c r="D312" s="52"/>
      <c r="E312" s="57"/>
      <c r="F312" s="51"/>
      <c r="G312" s="53"/>
      <c r="H312" s="58"/>
      <c r="I312" s="51"/>
      <c r="J312" s="51"/>
      <c r="K312" s="55"/>
      <c r="L312" s="51"/>
    </row>
    <row r="313" spans="1:12" ht="15.75" hidden="1" thickBot="1">
      <c r="A313" s="49"/>
      <c r="B313" s="50"/>
      <c r="C313" s="51"/>
      <c r="D313" s="52"/>
      <c r="E313" s="57"/>
      <c r="F313" s="51"/>
      <c r="G313" s="53"/>
      <c r="H313" s="58"/>
      <c r="I313" s="51"/>
      <c r="J313" s="51"/>
      <c r="K313" s="55"/>
      <c r="L313" s="51"/>
    </row>
    <row r="314" spans="1:12" ht="15.75" hidden="1" thickBot="1">
      <c r="A314" s="49"/>
      <c r="B314" s="50"/>
      <c r="C314" s="51"/>
      <c r="D314" s="52"/>
      <c r="E314" s="57"/>
      <c r="F314" s="51"/>
      <c r="G314" s="53"/>
      <c r="H314" s="58"/>
      <c r="I314" s="51"/>
      <c r="J314" s="51"/>
      <c r="K314" s="55"/>
      <c r="L314" s="51"/>
    </row>
    <row r="315" spans="1:12" ht="15.75" hidden="1" thickBot="1">
      <c r="A315" s="49"/>
      <c r="B315" s="50"/>
      <c r="C315" s="51"/>
      <c r="D315" s="52"/>
      <c r="E315" s="57"/>
      <c r="F315" s="51"/>
      <c r="G315" s="53"/>
      <c r="H315" s="58"/>
      <c r="I315" s="51"/>
      <c r="J315" s="51"/>
      <c r="K315" s="55"/>
      <c r="L315" s="51"/>
    </row>
    <row r="316" spans="1:12" ht="15.75" hidden="1" thickBot="1">
      <c r="A316" s="49"/>
      <c r="B316" s="50"/>
      <c r="C316" s="51"/>
      <c r="D316" s="52"/>
      <c r="E316" s="57"/>
      <c r="F316" s="51"/>
      <c r="G316" s="53"/>
      <c r="H316" s="58"/>
      <c r="I316" s="51"/>
      <c r="J316" s="51"/>
      <c r="K316" s="55"/>
      <c r="L316" s="51"/>
    </row>
    <row r="317" spans="1:12" ht="15.75" hidden="1" thickBot="1">
      <c r="A317" s="49"/>
      <c r="B317" s="50"/>
      <c r="C317" s="51"/>
      <c r="D317" s="52"/>
      <c r="E317" s="57"/>
      <c r="F317" s="51"/>
      <c r="G317" s="53"/>
      <c r="H317" s="58"/>
      <c r="I317" s="51"/>
      <c r="J317" s="51"/>
      <c r="K317" s="55"/>
      <c r="L317" s="51"/>
    </row>
    <row r="318" spans="1:12" ht="15.75" hidden="1" thickBot="1">
      <c r="A318" s="49"/>
      <c r="B318" s="50"/>
      <c r="C318" s="51"/>
      <c r="D318" s="52"/>
      <c r="E318" s="57"/>
      <c r="F318" s="51"/>
      <c r="G318" s="53"/>
      <c r="H318" s="58"/>
      <c r="I318" s="51"/>
      <c r="J318" s="51"/>
      <c r="K318" s="55"/>
      <c r="L318" s="51"/>
    </row>
    <row r="319" spans="1:12" ht="15.75" hidden="1" thickBot="1">
      <c r="A319" s="49"/>
      <c r="B319" s="50"/>
      <c r="C319" s="51"/>
      <c r="D319" s="52"/>
      <c r="E319" s="57"/>
      <c r="F319" s="51"/>
      <c r="G319" s="53"/>
      <c r="H319" s="58"/>
      <c r="I319" s="51"/>
      <c r="J319" s="51"/>
      <c r="K319" s="55"/>
      <c r="L319" s="51"/>
    </row>
    <row r="320" spans="1:12" ht="15.75" hidden="1" thickBot="1">
      <c r="A320" s="49"/>
      <c r="B320" s="50"/>
      <c r="C320" s="51"/>
      <c r="D320" s="52"/>
      <c r="E320" s="57"/>
      <c r="F320" s="51"/>
      <c r="G320" s="53"/>
      <c r="H320" s="58"/>
      <c r="I320" s="51"/>
      <c r="J320" s="51"/>
      <c r="K320" s="55"/>
      <c r="L320" s="51"/>
    </row>
    <row r="321" spans="1:12" ht="15.75" hidden="1" thickBot="1">
      <c r="A321" s="49"/>
      <c r="B321" s="50"/>
      <c r="C321" s="51"/>
      <c r="D321" s="52"/>
      <c r="E321" s="57"/>
      <c r="F321" s="51"/>
      <c r="G321" s="53"/>
      <c r="H321" s="58"/>
      <c r="I321" s="51"/>
      <c r="J321" s="51"/>
      <c r="K321" s="55"/>
      <c r="L321" s="51"/>
    </row>
    <row r="322" spans="1:12" ht="15.75" hidden="1" thickBot="1">
      <c r="A322" s="49"/>
      <c r="B322" s="50"/>
      <c r="C322" s="51"/>
      <c r="D322" s="52"/>
      <c r="E322" s="57"/>
      <c r="F322" s="51"/>
      <c r="G322" s="53"/>
      <c r="H322" s="58"/>
      <c r="I322" s="51"/>
      <c r="J322" s="51"/>
      <c r="K322" s="55"/>
      <c r="L322" s="51"/>
    </row>
    <row r="323" spans="1:12" ht="15.75" hidden="1" thickBot="1">
      <c r="A323" s="49"/>
      <c r="B323" s="50"/>
      <c r="C323" s="51"/>
      <c r="D323" s="52"/>
      <c r="E323" s="57"/>
      <c r="F323" s="51"/>
      <c r="G323" s="53"/>
      <c r="H323" s="58"/>
      <c r="I323" s="51"/>
      <c r="J323" s="51"/>
      <c r="K323" s="55"/>
      <c r="L323" s="51"/>
    </row>
    <row r="324" spans="1:12" ht="15.75" hidden="1" thickBot="1">
      <c r="A324" s="49"/>
      <c r="B324" s="50"/>
      <c r="C324" s="51"/>
      <c r="D324" s="52"/>
      <c r="E324" s="57"/>
      <c r="F324" s="51"/>
      <c r="G324" s="53"/>
      <c r="H324" s="58"/>
      <c r="I324" s="51"/>
      <c r="J324" s="51"/>
      <c r="K324" s="55"/>
      <c r="L324" s="51"/>
    </row>
    <row r="325" spans="1:12" ht="15.75" hidden="1" thickBot="1">
      <c r="A325" s="49"/>
      <c r="B325" s="50"/>
      <c r="C325" s="51"/>
      <c r="D325" s="52"/>
      <c r="E325" s="57"/>
      <c r="F325" s="51"/>
      <c r="G325" s="53"/>
      <c r="H325" s="58"/>
      <c r="I325" s="51"/>
      <c r="J325" s="51"/>
      <c r="K325" s="55"/>
      <c r="L325" s="51"/>
    </row>
    <row r="326" spans="1:12" ht="15.75" hidden="1" thickBot="1">
      <c r="A326" s="49"/>
      <c r="B326" s="50"/>
      <c r="C326" s="51"/>
      <c r="D326" s="52"/>
      <c r="E326" s="57"/>
      <c r="F326" s="51"/>
      <c r="G326" s="53"/>
      <c r="H326" s="58"/>
      <c r="I326" s="51"/>
      <c r="J326" s="51"/>
      <c r="K326" s="55"/>
      <c r="L326" s="51"/>
    </row>
    <row r="327" spans="1:12" ht="15.75" hidden="1" thickBot="1">
      <c r="A327" s="49"/>
      <c r="B327" s="50"/>
      <c r="C327" s="51"/>
      <c r="D327" s="52"/>
      <c r="E327" s="57"/>
      <c r="F327" s="51"/>
      <c r="G327" s="53"/>
      <c r="H327" s="58"/>
      <c r="I327" s="51"/>
      <c r="J327" s="51"/>
      <c r="K327" s="55"/>
      <c r="L327" s="51"/>
    </row>
    <row r="328" spans="1:12" ht="15.75" hidden="1" thickBot="1">
      <c r="A328" s="49"/>
      <c r="B328" s="50"/>
      <c r="C328" s="51"/>
      <c r="D328" s="52"/>
      <c r="E328" s="57"/>
      <c r="F328" s="51"/>
      <c r="G328" s="53"/>
      <c r="H328" s="58"/>
      <c r="I328" s="51"/>
      <c r="J328" s="51"/>
      <c r="K328" s="55"/>
      <c r="L328" s="51"/>
    </row>
    <row r="329" spans="1:12" ht="15.75" hidden="1" thickBot="1">
      <c r="A329" s="49"/>
      <c r="B329" s="50"/>
      <c r="C329" s="51"/>
      <c r="D329" s="52"/>
      <c r="E329" s="57"/>
      <c r="F329" s="51"/>
      <c r="G329" s="53"/>
      <c r="H329" s="58"/>
      <c r="I329" s="51"/>
      <c r="J329" s="51"/>
      <c r="K329" s="55"/>
      <c r="L329" s="51"/>
    </row>
    <row r="330" spans="1:12" ht="15.75" hidden="1" thickBot="1">
      <c r="A330" s="49"/>
      <c r="B330" s="50"/>
      <c r="C330" s="51"/>
      <c r="D330" s="52"/>
      <c r="E330" s="57"/>
      <c r="F330" s="51"/>
      <c r="G330" s="53"/>
      <c r="H330" s="58"/>
      <c r="I330" s="51"/>
      <c r="J330" s="51"/>
      <c r="K330" s="55"/>
      <c r="L330" s="51"/>
    </row>
    <row r="331" spans="1:12" ht="15.75" hidden="1" thickBot="1">
      <c r="A331" s="49"/>
      <c r="B331" s="50"/>
      <c r="C331" s="51"/>
      <c r="D331" s="52"/>
      <c r="E331" s="57"/>
      <c r="F331" s="51"/>
      <c r="G331" s="53"/>
      <c r="H331" s="58"/>
      <c r="I331" s="51"/>
      <c r="J331" s="51"/>
      <c r="K331" s="55"/>
      <c r="L331" s="51"/>
    </row>
    <row r="332" spans="1:12" ht="15.75" hidden="1" thickBot="1">
      <c r="A332" s="49"/>
      <c r="B332" s="50"/>
      <c r="C332" s="51"/>
      <c r="D332" s="52"/>
      <c r="E332" s="57"/>
      <c r="F332" s="51"/>
      <c r="G332" s="53"/>
      <c r="H332" s="58"/>
      <c r="I332" s="51"/>
      <c r="J332" s="51"/>
      <c r="K332" s="55"/>
      <c r="L332" s="51"/>
    </row>
    <row r="333" spans="1:12" ht="15.75" hidden="1" thickBot="1">
      <c r="A333" s="49"/>
      <c r="B333" s="50"/>
      <c r="C333" s="51"/>
      <c r="D333" s="52"/>
      <c r="E333" s="57"/>
      <c r="F333" s="51"/>
      <c r="G333" s="53"/>
      <c r="H333" s="58"/>
      <c r="I333" s="51"/>
      <c r="J333" s="51"/>
      <c r="K333" s="55"/>
      <c r="L333" s="51"/>
    </row>
    <row r="334" spans="1:12" ht="15.75" hidden="1" thickBot="1">
      <c r="A334" s="49"/>
      <c r="B334" s="50"/>
      <c r="C334" s="51"/>
      <c r="D334" s="52"/>
      <c r="E334" s="57"/>
      <c r="F334" s="51"/>
      <c r="G334" s="53"/>
      <c r="H334" s="58"/>
      <c r="I334" s="51"/>
      <c r="J334" s="51"/>
      <c r="K334" s="55"/>
      <c r="L334" s="51"/>
    </row>
    <row r="335" spans="1:12" ht="15.75" hidden="1" thickBot="1">
      <c r="A335" s="49"/>
      <c r="B335" s="50"/>
      <c r="C335" s="51"/>
      <c r="D335" s="52"/>
      <c r="E335" s="57"/>
      <c r="F335" s="51"/>
      <c r="G335" s="53"/>
      <c r="H335" s="58"/>
      <c r="I335" s="51"/>
      <c r="J335" s="51"/>
      <c r="K335" s="55"/>
      <c r="L335" s="51"/>
    </row>
    <row r="336" spans="1:12" ht="15.75" hidden="1" thickBot="1">
      <c r="A336" s="49"/>
      <c r="B336" s="50"/>
      <c r="C336" s="51"/>
      <c r="D336" s="52"/>
      <c r="E336" s="57"/>
      <c r="F336" s="51"/>
      <c r="G336" s="53"/>
      <c r="H336" s="58"/>
      <c r="I336" s="51"/>
      <c r="J336" s="51"/>
      <c r="K336" s="55"/>
      <c r="L336" s="51"/>
    </row>
    <row r="337" spans="1:12" ht="15.75" hidden="1" thickBot="1">
      <c r="A337" s="49"/>
      <c r="B337" s="50"/>
      <c r="C337" s="51"/>
      <c r="D337" s="52"/>
      <c r="E337" s="57"/>
      <c r="F337" s="51"/>
      <c r="G337" s="53"/>
      <c r="H337" s="58"/>
      <c r="I337" s="51"/>
      <c r="J337" s="51"/>
      <c r="K337" s="55"/>
      <c r="L337" s="51"/>
    </row>
    <row r="338" spans="1:12" ht="15.75" hidden="1" thickBot="1">
      <c r="A338" s="49"/>
      <c r="B338" s="50"/>
      <c r="C338" s="51"/>
      <c r="D338" s="52"/>
      <c r="E338" s="57"/>
      <c r="F338" s="51"/>
      <c r="G338" s="53"/>
      <c r="H338" s="58"/>
      <c r="I338" s="51"/>
      <c r="J338" s="51"/>
      <c r="K338" s="55"/>
      <c r="L338" s="51"/>
    </row>
    <row r="339" spans="1:12" ht="15.75" hidden="1" thickBot="1">
      <c r="A339" s="49"/>
      <c r="B339" s="50"/>
      <c r="C339" s="51"/>
      <c r="D339" s="52"/>
      <c r="E339" s="57"/>
      <c r="F339" s="51"/>
      <c r="G339" s="53"/>
      <c r="H339" s="58"/>
      <c r="I339" s="51"/>
      <c r="J339" s="51"/>
      <c r="K339" s="55"/>
      <c r="L339" s="51"/>
    </row>
    <row r="340" spans="1:12" ht="15.75" hidden="1" thickBot="1">
      <c r="A340" s="49"/>
      <c r="B340" s="50"/>
      <c r="C340" s="51"/>
      <c r="D340" s="52"/>
      <c r="E340" s="57"/>
      <c r="F340" s="51"/>
      <c r="G340" s="53"/>
      <c r="H340" s="58"/>
      <c r="I340" s="51"/>
      <c r="J340" s="51"/>
      <c r="K340" s="55"/>
      <c r="L340" s="51"/>
    </row>
    <row r="341" spans="1:12" ht="15.75" hidden="1" thickBot="1">
      <c r="A341" s="49"/>
      <c r="B341" s="50"/>
      <c r="C341" s="51"/>
      <c r="D341" s="52"/>
      <c r="E341" s="57"/>
      <c r="F341" s="51"/>
      <c r="G341" s="53"/>
      <c r="H341" s="58"/>
      <c r="I341" s="51"/>
      <c r="J341" s="51"/>
      <c r="K341" s="55"/>
      <c r="L341" s="51"/>
    </row>
    <row r="342" spans="1:12" ht="15.75" hidden="1" thickBot="1">
      <c r="A342" s="49"/>
      <c r="B342" s="50"/>
      <c r="C342" s="51"/>
      <c r="D342" s="52"/>
      <c r="E342" s="57"/>
      <c r="F342" s="51"/>
      <c r="G342" s="53"/>
      <c r="H342" s="58"/>
      <c r="I342" s="51"/>
      <c r="J342" s="51"/>
      <c r="K342" s="55"/>
      <c r="L342" s="51"/>
    </row>
    <row r="343" spans="1:12" ht="15.75" hidden="1" thickBot="1">
      <c r="A343" s="49"/>
      <c r="B343" s="50"/>
      <c r="C343" s="51"/>
      <c r="D343" s="52"/>
      <c r="E343" s="57"/>
      <c r="F343" s="51"/>
      <c r="G343" s="53"/>
      <c r="H343" s="58"/>
      <c r="I343" s="51"/>
      <c r="J343" s="51"/>
      <c r="K343" s="55"/>
      <c r="L343" s="51"/>
    </row>
    <row r="344" spans="1:12" ht="15.75" hidden="1" thickBot="1">
      <c r="A344" s="49"/>
      <c r="B344" s="50"/>
      <c r="C344" s="51"/>
      <c r="D344" s="52"/>
      <c r="E344" s="57"/>
      <c r="F344" s="51"/>
      <c r="G344" s="53"/>
      <c r="H344" s="58"/>
      <c r="I344" s="51"/>
      <c r="J344" s="51"/>
      <c r="K344" s="55"/>
      <c r="L344" s="51"/>
    </row>
    <row r="345" spans="1:12" ht="15.75" hidden="1" thickBot="1">
      <c r="A345" s="49"/>
      <c r="B345" s="50"/>
      <c r="C345" s="51"/>
      <c r="D345" s="52"/>
      <c r="E345" s="57"/>
      <c r="F345" s="51"/>
      <c r="G345" s="53"/>
      <c r="H345" s="58"/>
      <c r="I345" s="51"/>
      <c r="J345" s="51"/>
      <c r="K345" s="55"/>
      <c r="L345" s="51"/>
    </row>
    <row r="346" spans="1:12" ht="15.75" hidden="1" thickBot="1">
      <c r="A346" s="49"/>
      <c r="B346" s="50"/>
      <c r="C346" s="51"/>
      <c r="D346" s="52"/>
      <c r="E346" s="57"/>
      <c r="F346" s="51"/>
      <c r="G346" s="53"/>
      <c r="H346" s="58"/>
      <c r="I346" s="51"/>
      <c r="J346" s="51"/>
      <c r="K346" s="55"/>
      <c r="L346" s="51"/>
    </row>
    <row r="347" spans="1:12" ht="15.75" hidden="1" thickBot="1">
      <c r="A347" s="49"/>
      <c r="B347" s="50"/>
      <c r="C347" s="51"/>
      <c r="D347" s="52"/>
      <c r="E347" s="57"/>
      <c r="F347" s="51"/>
      <c r="G347" s="53"/>
      <c r="H347" s="58"/>
      <c r="I347" s="51"/>
      <c r="J347" s="51"/>
      <c r="K347" s="55"/>
      <c r="L347" s="51"/>
    </row>
    <row r="348" spans="1:12" ht="15.75" hidden="1" thickBot="1">
      <c r="A348" s="49"/>
      <c r="B348" s="50"/>
      <c r="C348" s="51"/>
      <c r="D348" s="52"/>
      <c r="E348" s="57"/>
      <c r="F348" s="51"/>
      <c r="G348" s="53"/>
      <c r="H348" s="58"/>
      <c r="I348" s="51"/>
      <c r="J348" s="51"/>
      <c r="K348" s="55"/>
      <c r="L348" s="51"/>
    </row>
    <row r="349" spans="1:12" ht="15.75" hidden="1" thickBot="1">
      <c r="A349" s="49"/>
      <c r="B349" s="50"/>
      <c r="C349" s="51"/>
      <c r="D349" s="52"/>
      <c r="E349" s="57"/>
      <c r="F349" s="51"/>
      <c r="G349" s="53"/>
      <c r="H349" s="58"/>
      <c r="I349" s="51"/>
      <c r="J349" s="51"/>
      <c r="K349" s="55"/>
      <c r="L349" s="51"/>
    </row>
    <row r="350" spans="1:12" ht="15.75" hidden="1" thickBot="1">
      <c r="A350" s="49"/>
      <c r="B350" s="50"/>
      <c r="C350" s="51"/>
      <c r="D350" s="52"/>
      <c r="E350" s="57"/>
      <c r="F350" s="51"/>
      <c r="G350" s="53"/>
      <c r="H350" s="58"/>
      <c r="I350" s="51"/>
      <c r="J350" s="51"/>
      <c r="K350" s="55"/>
      <c r="L350" s="51"/>
    </row>
    <row r="351" spans="1:12" ht="15.75" hidden="1" thickBot="1">
      <c r="A351" s="49"/>
      <c r="B351" s="50"/>
      <c r="C351" s="51"/>
      <c r="D351" s="52"/>
      <c r="E351" s="57"/>
      <c r="F351" s="51"/>
      <c r="G351" s="53"/>
      <c r="H351" s="58"/>
      <c r="I351" s="51"/>
      <c r="J351" s="51"/>
      <c r="K351" s="55"/>
      <c r="L351" s="51"/>
    </row>
    <row r="352" spans="1:12" ht="15.75" hidden="1" thickBot="1">
      <c r="A352" s="49"/>
      <c r="B352" s="50"/>
      <c r="C352" s="51"/>
      <c r="D352" s="52"/>
      <c r="E352" s="57"/>
      <c r="F352" s="51"/>
      <c r="G352" s="53"/>
      <c r="H352" s="58"/>
      <c r="I352" s="51"/>
      <c r="J352" s="51"/>
      <c r="K352" s="55"/>
      <c r="L352" s="51"/>
    </row>
    <row r="353" spans="1:12" ht="15.75" hidden="1" thickBot="1">
      <c r="A353" s="49"/>
      <c r="B353" s="50"/>
      <c r="C353" s="51"/>
      <c r="D353" s="52"/>
      <c r="E353" s="57"/>
      <c r="F353" s="51"/>
      <c r="G353" s="53"/>
      <c r="H353" s="58"/>
      <c r="I353" s="51"/>
      <c r="J353" s="51"/>
      <c r="K353" s="55"/>
      <c r="L353" s="51"/>
    </row>
    <row r="354" spans="1:12" ht="15.75" hidden="1" thickBot="1">
      <c r="A354" s="49"/>
      <c r="B354" s="50"/>
      <c r="C354" s="51"/>
      <c r="D354" s="52"/>
      <c r="E354" s="57"/>
      <c r="F354" s="51"/>
      <c r="G354" s="53"/>
      <c r="H354" s="58"/>
      <c r="I354" s="51"/>
      <c r="J354" s="51"/>
      <c r="K354" s="55"/>
      <c r="L354" s="51"/>
    </row>
    <row r="355" spans="1:12" ht="15.75" hidden="1" thickBot="1">
      <c r="A355" s="49"/>
      <c r="B355" s="50"/>
      <c r="C355" s="51"/>
      <c r="D355" s="55"/>
      <c r="E355" s="57"/>
      <c r="F355" s="51"/>
      <c r="G355" s="53"/>
      <c r="H355" s="58"/>
      <c r="I355" s="51"/>
      <c r="J355" s="51"/>
      <c r="K355" s="55"/>
      <c r="L355" s="51"/>
    </row>
    <row r="356" spans="1:12" ht="15.75" hidden="1" thickBot="1">
      <c r="A356" s="49"/>
      <c r="B356" s="50"/>
      <c r="C356" s="51"/>
      <c r="D356" s="52"/>
      <c r="E356" s="57"/>
      <c r="F356" s="51"/>
      <c r="G356" s="53"/>
      <c r="H356" s="58"/>
      <c r="I356" s="51"/>
      <c r="J356" s="51"/>
      <c r="K356" s="55"/>
      <c r="L356" s="51"/>
    </row>
    <row r="357" spans="1:12" ht="15.75" hidden="1" thickBot="1">
      <c r="A357" s="49"/>
      <c r="B357" s="50"/>
      <c r="C357" s="51"/>
      <c r="D357" s="52"/>
      <c r="E357" s="57"/>
      <c r="F357" s="51"/>
      <c r="G357" s="53"/>
      <c r="H357" s="58"/>
      <c r="I357" s="51"/>
      <c r="J357" s="51"/>
      <c r="K357" s="55"/>
      <c r="L357" s="51"/>
    </row>
    <row r="358" spans="1:12" ht="15.75" hidden="1" thickBot="1">
      <c r="A358" s="49"/>
      <c r="B358" s="50"/>
      <c r="C358" s="51"/>
      <c r="D358" s="52"/>
      <c r="E358" s="57"/>
      <c r="F358" s="51"/>
      <c r="G358" s="53"/>
      <c r="H358" s="58"/>
      <c r="I358" s="51"/>
      <c r="J358" s="51"/>
      <c r="K358" s="55"/>
      <c r="L358" s="51"/>
    </row>
    <row r="359" spans="1:12" ht="15.75" hidden="1" thickBot="1">
      <c r="A359" s="49"/>
      <c r="B359" s="50"/>
      <c r="C359" s="51"/>
      <c r="D359" s="52"/>
      <c r="E359" s="57"/>
      <c r="F359" s="51"/>
      <c r="G359" s="53"/>
      <c r="H359" s="58"/>
      <c r="I359" s="51"/>
      <c r="J359" s="51"/>
      <c r="K359" s="55"/>
      <c r="L359" s="51"/>
    </row>
    <row r="360" spans="1:12" ht="15.75" hidden="1" thickBot="1">
      <c r="A360" s="49"/>
      <c r="B360" s="50"/>
      <c r="C360" s="51"/>
      <c r="D360" s="52"/>
      <c r="E360" s="57"/>
      <c r="F360" s="51"/>
      <c r="G360" s="53"/>
      <c r="H360" s="58"/>
      <c r="I360" s="51"/>
      <c r="J360" s="51"/>
      <c r="K360" s="55"/>
      <c r="L360" s="51"/>
    </row>
    <row r="361" spans="1:12" ht="15.75" hidden="1" thickBot="1">
      <c r="A361" s="49"/>
      <c r="B361" s="50"/>
      <c r="C361" s="51"/>
      <c r="D361" s="52"/>
      <c r="E361" s="57"/>
      <c r="F361" s="51"/>
      <c r="G361" s="53"/>
      <c r="H361" s="58"/>
      <c r="I361" s="51"/>
      <c r="J361" s="51"/>
      <c r="K361" s="55"/>
      <c r="L361" s="51"/>
    </row>
    <row r="362" spans="1:12" ht="15.75" hidden="1" thickBot="1">
      <c r="A362" s="49"/>
      <c r="B362" s="50"/>
      <c r="C362" s="51"/>
      <c r="D362" s="52"/>
      <c r="E362" s="57"/>
      <c r="F362" s="51"/>
      <c r="G362" s="53"/>
      <c r="H362" s="58"/>
      <c r="I362" s="51"/>
      <c r="J362" s="51"/>
      <c r="K362" s="55"/>
      <c r="L362" s="51"/>
    </row>
    <row r="363" spans="1:12" ht="15.75" hidden="1" thickBot="1">
      <c r="A363" s="49"/>
      <c r="B363" s="50"/>
      <c r="C363" s="51"/>
      <c r="D363" s="52"/>
      <c r="E363" s="57"/>
      <c r="F363" s="51"/>
      <c r="G363" s="53"/>
      <c r="H363" s="58"/>
      <c r="I363" s="51"/>
      <c r="J363" s="51"/>
      <c r="K363" s="55"/>
      <c r="L363" s="51"/>
    </row>
    <row r="364" spans="1:12" ht="15.75" hidden="1" thickBot="1">
      <c r="A364" s="49"/>
      <c r="B364" s="50"/>
      <c r="C364" s="51"/>
      <c r="D364" s="52"/>
      <c r="E364" s="57"/>
      <c r="F364" s="51"/>
      <c r="G364" s="53"/>
      <c r="H364" s="58"/>
      <c r="I364" s="51"/>
      <c r="J364" s="51"/>
      <c r="K364" s="55"/>
      <c r="L364" s="51"/>
    </row>
    <row r="365" spans="1:12" ht="15.75" hidden="1" thickBot="1">
      <c r="A365" s="49"/>
      <c r="B365" s="50"/>
      <c r="C365" s="51"/>
      <c r="D365" s="52"/>
      <c r="E365" s="57"/>
      <c r="F365" s="51"/>
      <c r="G365" s="53"/>
      <c r="H365" s="58"/>
      <c r="I365" s="51"/>
      <c r="J365" s="51"/>
      <c r="K365" s="55"/>
      <c r="L365" s="51"/>
    </row>
    <row r="366" spans="1:12" ht="15.75" hidden="1" thickBot="1">
      <c r="A366" s="49"/>
      <c r="B366" s="50"/>
      <c r="C366" s="51"/>
      <c r="D366" s="52"/>
      <c r="E366" s="57"/>
      <c r="F366" s="51"/>
      <c r="G366" s="53"/>
      <c r="H366" s="58"/>
      <c r="I366" s="51"/>
      <c r="J366" s="51"/>
      <c r="K366" s="55"/>
      <c r="L366" s="51"/>
    </row>
    <row r="367" spans="1:12" ht="15.75" hidden="1" thickBot="1">
      <c r="A367" s="49"/>
      <c r="B367" s="50"/>
      <c r="C367" s="51"/>
      <c r="D367" s="52"/>
      <c r="E367" s="57"/>
      <c r="F367" s="51"/>
      <c r="G367" s="53"/>
      <c r="H367" s="58"/>
      <c r="I367" s="51"/>
      <c r="J367" s="51"/>
      <c r="K367" s="55"/>
      <c r="L367" s="51"/>
    </row>
    <row r="368" spans="1:12" ht="15.75" hidden="1" thickBot="1">
      <c r="A368" s="49"/>
      <c r="B368" s="50"/>
      <c r="C368" s="51"/>
      <c r="D368" s="52"/>
      <c r="E368" s="57"/>
      <c r="F368" s="51"/>
      <c r="G368" s="53"/>
      <c r="H368" s="58"/>
      <c r="I368" s="51"/>
      <c r="J368" s="51"/>
      <c r="K368" s="55"/>
      <c r="L368" s="51"/>
    </row>
    <row r="369" spans="1:12" ht="15.75" hidden="1" thickBot="1">
      <c r="A369" s="49"/>
      <c r="B369" s="50"/>
      <c r="C369" s="51"/>
      <c r="D369" s="52"/>
      <c r="E369" s="57"/>
      <c r="F369" s="51"/>
      <c r="G369" s="53"/>
      <c r="H369" s="58"/>
      <c r="I369" s="51"/>
      <c r="J369" s="51"/>
      <c r="K369" s="55"/>
      <c r="L369" s="51"/>
    </row>
    <row r="370" spans="1:12" ht="15.75" hidden="1" thickBot="1">
      <c r="A370" s="49"/>
      <c r="B370" s="50"/>
      <c r="C370" s="51"/>
      <c r="D370" s="52"/>
      <c r="E370" s="57"/>
      <c r="F370" s="51"/>
      <c r="G370" s="53"/>
      <c r="H370" s="58"/>
      <c r="I370" s="51"/>
      <c r="J370" s="51"/>
      <c r="K370" s="55"/>
      <c r="L370" s="51"/>
    </row>
    <row r="371" spans="1:12" ht="15.75" hidden="1" thickBot="1">
      <c r="A371" s="49"/>
      <c r="B371" s="50"/>
      <c r="C371" s="51"/>
      <c r="D371" s="52"/>
      <c r="E371" s="57"/>
      <c r="F371" s="51"/>
      <c r="G371" s="53"/>
      <c r="H371" s="58"/>
      <c r="I371" s="51"/>
      <c r="J371" s="51"/>
      <c r="K371" s="55"/>
      <c r="L371" s="51"/>
    </row>
    <row r="372" spans="1:12" ht="15.75" hidden="1" thickBot="1">
      <c r="A372" s="49"/>
      <c r="B372" s="50"/>
      <c r="C372" s="51"/>
      <c r="D372" s="55"/>
      <c r="E372" s="57"/>
      <c r="F372" s="51"/>
      <c r="G372" s="53"/>
      <c r="H372" s="58"/>
      <c r="I372" s="51"/>
      <c r="J372" s="51"/>
      <c r="K372" s="55"/>
      <c r="L372" s="51"/>
    </row>
    <row r="373" spans="1:12" ht="15.75" hidden="1" thickBot="1">
      <c r="A373" s="49"/>
      <c r="B373" s="50"/>
      <c r="C373" s="51"/>
      <c r="D373" s="52"/>
      <c r="E373" s="57"/>
      <c r="F373" s="51"/>
      <c r="G373" s="53"/>
      <c r="H373" s="58"/>
      <c r="I373" s="51"/>
      <c r="J373" s="51"/>
      <c r="K373" s="55"/>
      <c r="L373" s="51"/>
    </row>
    <row r="374" spans="1:12" ht="15.75" hidden="1" thickBot="1">
      <c r="A374" s="49"/>
      <c r="B374" s="50"/>
      <c r="C374" s="51"/>
      <c r="D374" s="52"/>
      <c r="E374" s="57"/>
      <c r="F374" s="51"/>
      <c r="G374" s="53"/>
      <c r="H374" s="58"/>
      <c r="I374" s="51"/>
      <c r="J374" s="51"/>
      <c r="K374" s="55"/>
      <c r="L374" s="51"/>
    </row>
    <row r="375" spans="1:12" ht="15.75" hidden="1" thickBot="1">
      <c r="A375" s="49"/>
      <c r="B375" s="50"/>
      <c r="C375" s="51"/>
      <c r="D375" s="52"/>
      <c r="E375" s="57"/>
      <c r="F375" s="51"/>
      <c r="G375" s="53"/>
      <c r="H375" s="58"/>
      <c r="I375" s="51"/>
      <c r="J375" s="51"/>
      <c r="K375" s="55"/>
      <c r="L375" s="51"/>
    </row>
    <row r="376" spans="1:12" ht="15.75" hidden="1" thickBot="1">
      <c r="A376" s="49"/>
      <c r="B376" s="50"/>
      <c r="C376" s="51"/>
      <c r="D376" s="52"/>
      <c r="E376" s="57"/>
      <c r="F376" s="51"/>
      <c r="G376" s="53"/>
      <c r="H376" s="58"/>
      <c r="I376" s="51"/>
      <c r="J376" s="51"/>
      <c r="K376" s="55"/>
      <c r="L376" s="51"/>
    </row>
    <row r="377" spans="1:12" ht="15.75" hidden="1" thickBot="1">
      <c r="A377" s="49"/>
      <c r="B377" s="50"/>
      <c r="C377" s="51"/>
      <c r="D377" s="52"/>
      <c r="E377" s="57"/>
      <c r="F377" s="51"/>
      <c r="G377" s="53"/>
      <c r="H377" s="58"/>
      <c r="I377" s="51"/>
      <c r="J377" s="51"/>
      <c r="K377" s="55"/>
      <c r="L377" s="51"/>
    </row>
    <row r="378" spans="1:12" ht="15.75" hidden="1" thickBot="1">
      <c r="A378" s="49"/>
      <c r="B378" s="50"/>
      <c r="C378" s="51"/>
      <c r="D378" s="52"/>
      <c r="E378" s="57"/>
      <c r="F378" s="51"/>
      <c r="G378" s="53"/>
      <c r="H378" s="58"/>
      <c r="I378" s="51"/>
      <c r="J378" s="51"/>
      <c r="K378" s="55"/>
      <c r="L378" s="51"/>
    </row>
    <row r="379" spans="1:12" ht="15.75" hidden="1" thickBot="1">
      <c r="A379" s="49"/>
      <c r="B379" s="50"/>
      <c r="C379" s="51"/>
      <c r="D379" s="52"/>
      <c r="E379" s="57"/>
      <c r="F379" s="51"/>
      <c r="G379" s="53"/>
      <c r="H379" s="58"/>
      <c r="I379" s="51"/>
      <c r="J379" s="51"/>
      <c r="K379" s="55"/>
      <c r="L379" s="51"/>
    </row>
    <row r="380" spans="1:12" ht="15.75" hidden="1" thickBot="1">
      <c r="A380" s="49"/>
      <c r="B380" s="50"/>
      <c r="C380" s="51"/>
      <c r="D380" s="52"/>
      <c r="E380" s="57"/>
      <c r="F380" s="51"/>
      <c r="G380" s="53"/>
      <c r="H380" s="58"/>
      <c r="I380" s="51"/>
      <c r="J380" s="51"/>
      <c r="K380" s="55"/>
      <c r="L380" s="51"/>
    </row>
    <row r="381" spans="1:12" ht="15.75" hidden="1" thickBot="1">
      <c r="A381" s="49"/>
      <c r="B381" s="50"/>
      <c r="C381" s="51"/>
      <c r="D381" s="52"/>
      <c r="E381" s="57"/>
      <c r="F381" s="51"/>
      <c r="G381" s="53"/>
      <c r="H381" s="58"/>
      <c r="I381" s="51"/>
      <c r="J381" s="51"/>
      <c r="K381" s="55"/>
      <c r="L381" s="51"/>
    </row>
    <row r="382" spans="1:12" ht="15.75" hidden="1" thickBot="1">
      <c r="A382" s="49"/>
      <c r="B382" s="50"/>
      <c r="C382" s="51"/>
      <c r="D382" s="52"/>
      <c r="E382" s="57"/>
      <c r="F382" s="51"/>
      <c r="G382" s="53"/>
      <c r="H382" s="58"/>
      <c r="I382" s="51"/>
      <c r="J382" s="51"/>
      <c r="K382" s="55"/>
      <c r="L382" s="51"/>
    </row>
    <row r="383" spans="1:12" ht="15.75" hidden="1" thickBot="1">
      <c r="A383" s="49"/>
      <c r="B383" s="50"/>
      <c r="C383" s="51"/>
      <c r="D383" s="52"/>
      <c r="E383" s="57"/>
      <c r="F383" s="51"/>
      <c r="G383" s="53"/>
      <c r="H383" s="58"/>
      <c r="I383" s="51"/>
      <c r="J383" s="51"/>
      <c r="K383" s="55"/>
      <c r="L383" s="51"/>
    </row>
    <row r="384" spans="1:12" ht="15.75" hidden="1" thickBot="1">
      <c r="A384" s="49"/>
      <c r="B384" s="50"/>
      <c r="C384" s="51"/>
      <c r="D384" s="52"/>
      <c r="E384" s="57"/>
      <c r="F384" s="51"/>
      <c r="G384" s="53"/>
      <c r="H384" s="58"/>
      <c r="I384" s="51"/>
      <c r="J384" s="51"/>
      <c r="K384" s="55"/>
      <c r="L384" s="51"/>
    </row>
    <row r="385" spans="1:12" ht="15.75" hidden="1" thickBot="1">
      <c r="A385" s="49"/>
      <c r="B385" s="50"/>
      <c r="C385" s="51"/>
      <c r="D385" s="52"/>
      <c r="E385" s="57"/>
      <c r="F385" s="51"/>
      <c r="G385" s="53"/>
      <c r="H385" s="58"/>
      <c r="I385" s="51"/>
      <c r="J385" s="51"/>
      <c r="K385" s="55"/>
      <c r="L385" s="51"/>
    </row>
    <row r="386" spans="1:12" ht="15.75" hidden="1" thickBot="1">
      <c r="A386" s="49"/>
      <c r="B386" s="50"/>
      <c r="C386" s="51"/>
      <c r="D386" s="52"/>
      <c r="E386" s="57"/>
      <c r="F386" s="51"/>
      <c r="G386" s="53"/>
      <c r="H386" s="58"/>
      <c r="I386" s="51"/>
      <c r="J386" s="51"/>
      <c r="K386" s="55"/>
      <c r="L386" s="51"/>
    </row>
    <row r="387" spans="1:12" ht="15.75" hidden="1" thickBot="1">
      <c r="A387" s="49"/>
      <c r="B387" s="50"/>
      <c r="C387" s="51"/>
      <c r="D387" s="52"/>
      <c r="E387" s="57"/>
      <c r="F387" s="51"/>
      <c r="G387" s="53"/>
      <c r="H387" s="58"/>
      <c r="I387" s="51"/>
      <c r="J387" s="51"/>
      <c r="K387" s="55"/>
      <c r="L387" s="51"/>
    </row>
    <row r="388" spans="1:12" ht="15.75" hidden="1" thickBot="1">
      <c r="A388" s="49"/>
      <c r="B388" s="50"/>
      <c r="C388" s="51"/>
      <c r="D388" s="52"/>
      <c r="E388" s="57"/>
      <c r="F388" s="51"/>
      <c r="G388" s="53"/>
      <c r="H388" s="58"/>
      <c r="I388" s="51"/>
      <c r="J388" s="51"/>
      <c r="K388" s="55"/>
      <c r="L388" s="51"/>
    </row>
    <row r="389" spans="1:12" ht="15.75" hidden="1" thickBot="1">
      <c r="A389" s="49"/>
      <c r="B389" s="50"/>
      <c r="C389" s="51"/>
      <c r="D389" s="52"/>
      <c r="E389" s="57"/>
      <c r="F389" s="51"/>
      <c r="G389" s="53"/>
      <c r="H389" s="58"/>
      <c r="I389" s="51"/>
      <c r="J389" s="51"/>
      <c r="K389" s="55"/>
      <c r="L389" s="51"/>
    </row>
    <row r="390" spans="1:12" ht="15.75" hidden="1" thickBot="1">
      <c r="A390" s="49"/>
      <c r="B390" s="50"/>
      <c r="C390" s="51"/>
      <c r="D390" s="52"/>
      <c r="E390" s="57"/>
      <c r="F390" s="51"/>
      <c r="G390" s="53"/>
      <c r="H390" s="58"/>
      <c r="I390" s="51"/>
      <c r="J390" s="51"/>
      <c r="K390" s="55"/>
      <c r="L390" s="51"/>
    </row>
    <row r="391" spans="1:12" ht="15.75" hidden="1" thickBot="1">
      <c r="A391" s="49"/>
      <c r="B391" s="50"/>
      <c r="C391" s="51"/>
      <c r="D391" s="52"/>
      <c r="E391" s="57"/>
      <c r="F391" s="51"/>
      <c r="G391" s="53"/>
      <c r="H391" s="58"/>
      <c r="I391" s="51"/>
      <c r="J391" s="51"/>
      <c r="K391" s="55"/>
      <c r="L391" s="51"/>
    </row>
    <row r="392" spans="1:12" ht="15.75" hidden="1" thickBot="1">
      <c r="A392" s="49"/>
      <c r="B392" s="50"/>
      <c r="C392" s="51"/>
      <c r="D392" s="52"/>
      <c r="E392" s="57"/>
      <c r="F392" s="51"/>
      <c r="G392" s="53"/>
      <c r="H392" s="58"/>
      <c r="I392" s="51"/>
      <c r="J392" s="51"/>
      <c r="K392" s="55"/>
      <c r="L392" s="51"/>
    </row>
    <row r="393" spans="1:12" ht="15.75" hidden="1" thickBot="1">
      <c r="A393" s="49"/>
      <c r="B393" s="50"/>
      <c r="C393" s="51"/>
      <c r="D393" s="52"/>
      <c r="E393" s="57"/>
      <c r="F393" s="51"/>
      <c r="G393" s="53"/>
      <c r="H393" s="58"/>
      <c r="I393" s="51"/>
      <c r="J393" s="51"/>
      <c r="K393" s="55"/>
      <c r="L393" s="51"/>
    </row>
    <row r="394" spans="1:12" ht="15.75" hidden="1" thickBot="1">
      <c r="A394" s="49"/>
      <c r="B394" s="50"/>
      <c r="C394" s="51"/>
      <c r="D394" s="52"/>
      <c r="E394" s="57"/>
      <c r="F394" s="51"/>
      <c r="G394" s="53"/>
      <c r="H394" s="58"/>
      <c r="I394" s="51"/>
      <c r="J394" s="51"/>
      <c r="K394" s="55"/>
      <c r="L394" s="51"/>
    </row>
    <row r="395" spans="1:12" ht="15.75" hidden="1" thickBot="1">
      <c r="A395" s="49"/>
      <c r="B395" s="50"/>
      <c r="C395" s="51"/>
      <c r="D395" s="52"/>
      <c r="E395" s="57"/>
      <c r="F395" s="51"/>
      <c r="G395" s="53"/>
      <c r="H395" s="58"/>
      <c r="I395" s="51"/>
      <c r="J395" s="51"/>
      <c r="K395" s="55"/>
      <c r="L395" s="51"/>
    </row>
    <row r="396" spans="1:12" ht="15.75" hidden="1" thickBot="1">
      <c r="A396" s="49"/>
      <c r="B396" s="50"/>
      <c r="C396" s="51"/>
      <c r="D396" s="52"/>
      <c r="E396" s="57"/>
      <c r="F396" s="51"/>
      <c r="G396" s="53"/>
      <c r="H396" s="58"/>
      <c r="I396" s="51"/>
      <c r="J396" s="51"/>
      <c r="K396" s="55"/>
      <c r="L396" s="51"/>
    </row>
    <row r="397" spans="1:12" ht="15.75" hidden="1" thickBot="1">
      <c r="A397" s="49"/>
      <c r="B397" s="50"/>
      <c r="C397" s="51"/>
      <c r="D397" s="52"/>
      <c r="E397" s="57"/>
      <c r="F397" s="51"/>
      <c r="G397" s="53"/>
      <c r="H397" s="58"/>
      <c r="I397" s="51"/>
      <c r="J397" s="51"/>
      <c r="K397" s="55"/>
      <c r="L397" s="51"/>
    </row>
    <row r="398" spans="1:12" ht="15.75" hidden="1" thickBot="1">
      <c r="A398" s="49"/>
      <c r="B398" s="50"/>
      <c r="C398" s="51"/>
      <c r="D398" s="52"/>
      <c r="E398" s="57"/>
      <c r="F398" s="51"/>
      <c r="G398" s="53"/>
      <c r="H398" s="58"/>
      <c r="I398" s="51"/>
      <c r="J398" s="51"/>
      <c r="K398" s="55"/>
      <c r="L398" s="51"/>
    </row>
    <row r="399" spans="1:12" ht="15.75" hidden="1" thickBot="1">
      <c r="A399" s="49"/>
      <c r="B399" s="50"/>
      <c r="C399" s="51"/>
      <c r="D399" s="52"/>
      <c r="E399" s="57"/>
      <c r="F399" s="51"/>
      <c r="G399" s="53"/>
      <c r="H399" s="58"/>
      <c r="I399" s="51"/>
      <c r="J399" s="51"/>
      <c r="K399" s="55"/>
      <c r="L399" s="51"/>
    </row>
    <row r="400" spans="1:12" ht="15.75" hidden="1" thickBot="1">
      <c r="A400" s="49"/>
      <c r="B400" s="50"/>
      <c r="C400" s="51"/>
      <c r="D400" s="52"/>
      <c r="E400" s="57"/>
      <c r="F400" s="51"/>
      <c r="G400" s="53"/>
      <c r="H400" s="58"/>
      <c r="I400" s="51"/>
      <c r="J400" s="51"/>
      <c r="K400" s="55"/>
      <c r="L400" s="51"/>
    </row>
    <row r="401" spans="1:12" ht="15.75" hidden="1" thickBot="1">
      <c r="A401" s="49"/>
      <c r="B401" s="50"/>
      <c r="C401" s="51"/>
      <c r="D401" s="52"/>
      <c r="E401" s="57"/>
      <c r="F401" s="51"/>
      <c r="G401" s="53"/>
      <c r="H401" s="58"/>
      <c r="I401" s="51"/>
      <c r="J401" s="51"/>
      <c r="K401" s="55"/>
      <c r="L401" s="51"/>
    </row>
    <row r="402" spans="1:12" ht="15.75" hidden="1" thickBot="1">
      <c r="A402" s="49"/>
      <c r="B402" s="50"/>
      <c r="C402" s="51"/>
      <c r="D402" s="52"/>
      <c r="E402" s="57"/>
      <c r="F402" s="51"/>
      <c r="G402" s="53"/>
      <c r="H402" s="58"/>
      <c r="I402" s="51"/>
      <c r="J402" s="51"/>
      <c r="K402" s="55"/>
      <c r="L402" s="51"/>
    </row>
    <row r="403" spans="1:12" ht="15.75" hidden="1" thickBot="1">
      <c r="A403" s="49"/>
      <c r="B403" s="50"/>
      <c r="C403" s="51"/>
      <c r="D403" s="52"/>
      <c r="E403" s="57"/>
      <c r="F403" s="51"/>
      <c r="G403" s="53"/>
      <c r="H403" s="58"/>
      <c r="I403" s="51"/>
      <c r="J403" s="51"/>
      <c r="K403" s="55"/>
      <c r="L403" s="51"/>
    </row>
    <row r="404" spans="1:12" ht="15.75" hidden="1" thickBot="1">
      <c r="A404" s="49"/>
      <c r="B404" s="50"/>
      <c r="C404" s="51"/>
      <c r="D404" s="52"/>
      <c r="E404" s="57"/>
      <c r="F404" s="51"/>
      <c r="G404" s="53"/>
      <c r="H404" s="58"/>
      <c r="I404" s="51"/>
      <c r="J404" s="51"/>
      <c r="K404" s="55"/>
      <c r="L404" s="51"/>
    </row>
    <row r="405" spans="1:12" ht="15.75" hidden="1" thickBot="1">
      <c r="A405" s="49"/>
      <c r="B405" s="50"/>
      <c r="C405" s="51"/>
      <c r="D405" s="52"/>
      <c r="E405" s="57"/>
      <c r="F405" s="51"/>
      <c r="G405" s="53"/>
      <c r="H405" s="58"/>
      <c r="I405" s="51"/>
      <c r="J405" s="51"/>
      <c r="K405" s="55"/>
      <c r="L405" s="51"/>
    </row>
    <row r="406" spans="1:12" ht="15.75" hidden="1" thickBot="1">
      <c r="A406" s="49"/>
      <c r="B406" s="50"/>
      <c r="C406" s="51"/>
      <c r="D406" s="52"/>
      <c r="E406" s="57"/>
      <c r="F406" s="51"/>
      <c r="G406" s="53"/>
      <c r="H406" s="58"/>
      <c r="I406" s="51"/>
      <c r="J406" s="51"/>
      <c r="K406" s="55"/>
      <c r="L406" s="51"/>
    </row>
    <row r="407" spans="1:12" ht="15.75" hidden="1" thickBot="1">
      <c r="A407" s="49"/>
      <c r="B407" s="50"/>
      <c r="C407" s="51"/>
      <c r="D407" s="52"/>
      <c r="E407" s="57"/>
      <c r="F407" s="51"/>
      <c r="G407" s="53"/>
      <c r="H407" s="58"/>
      <c r="I407" s="51"/>
      <c r="J407" s="51"/>
      <c r="K407" s="55"/>
      <c r="L407" s="51"/>
    </row>
    <row r="408" spans="1:12" ht="15.75" hidden="1" thickBot="1">
      <c r="A408" s="49"/>
      <c r="B408" s="50"/>
      <c r="C408" s="51"/>
      <c r="D408" s="52"/>
      <c r="E408" s="57"/>
      <c r="F408" s="51"/>
      <c r="G408" s="53"/>
      <c r="H408" s="58"/>
      <c r="I408" s="51"/>
      <c r="J408" s="51"/>
      <c r="K408" s="55"/>
      <c r="L408" s="51"/>
    </row>
    <row r="409" spans="1:12" ht="15.75" hidden="1" thickBot="1">
      <c r="A409" s="49"/>
      <c r="B409" s="50"/>
      <c r="C409" s="51"/>
      <c r="D409" s="52"/>
      <c r="E409" s="57"/>
      <c r="F409" s="51"/>
      <c r="G409" s="53"/>
      <c r="H409" s="58"/>
      <c r="I409" s="51"/>
      <c r="J409" s="51"/>
      <c r="K409" s="55"/>
      <c r="L409" s="51"/>
    </row>
    <row r="410" spans="1:12" ht="15.75" hidden="1" thickBot="1">
      <c r="A410" s="49"/>
      <c r="B410" s="50"/>
      <c r="C410" s="51"/>
      <c r="D410" s="52"/>
      <c r="E410" s="57"/>
      <c r="F410" s="51"/>
      <c r="G410" s="53"/>
      <c r="H410" s="58"/>
      <c r="I410" s="51"/>
      <c r="J410" s="51"/>
      <c r="K410" s="55"/>
      <c r="L410" s="51"/>
    </row>
    <row r="411" spans="1:12" ht="15.75" hidden="1" thickBot="1">
      <c r="A411" s="49"/>
      <c r="B411" s="50"/>
      <c r="C411" s="51"/>
      <c r="D411" s="52"/>
      <c r="E411" s="57"/>
      <c r="F411" s="51"/>
      <c r="G411" s="53"/>
      <c r="H411" s="58"/>
      <c r="I411" s="51"/>
      <c r="J411" s="51"/>
      <c r="K411" s="55"/>
      <c r="L411" s="51"/>
    </row>
    <row r="412" spans="1:12" ht="15.75" hidden="1" thickBot="1">
      <c r="A412" s="49"/>
      <c r="B412" s="50"/>
      <c r="C412" s="51"/>
      <c r="D412" s="52"/>
      <c r="E412" s="57"/>
      <c r="F412" s="51"/>
      <c r="G412" s="53"/>
      <c r="H412" s="58"/>
      <c r="I412" s="51"/>
      <c r="J412" s="51"/>
      <c r="K412" s="55"/>
      <c r="L412" s="51"/>
    </row>
    <row r="413" spans="1:12" ht="15.75" hidden="1" thickBot="1">
      <c r="A413" s="49"/>
      <c r="B413" s="50"/>
      <c r="C413" s="51"/>
      <c r="D413" s="52"/>
      <c r="E413" s="57"/>
      <c r="F413" s="51"/>
      <c r="G413" s="53"/>
      <c r="H413" s="58"/>
      <c r="I413" s="51"/>
      <c r="J413" s="51"/>
      <c r="K413" s="55"/>
      <c r="L413" s="51"/>
    </row>
    <row r="414" spans="1:12" ht="15.75" hidden="1" thickBot="1">
      <c r="A414" s="49"/>
      <c r="B414" s="50"/>
      <c r="C414" s="51"/>
      <c r="D414" s="52"/>
      <c r="E414" s="57"/>
      <c r="F414" s="51"/>
      <c r="G414" s="53"/>
      <c r="H414" s="58"/>
      <c r="I414" s="51"/>
      <c r="J414" s="51"/>
      <c r="K414" s="55"/>
      <c r="L414" s="51"/>
    </row>
    <row r="415" spans="1:12" ht="15.75" hidden="1" thickBot="1">
      <c r="A415" s="49"/>
      <c r="B415" s="50"/>
      <c r="C415" s="51"/>
      <c r="D415" s="52"/>
      <c r="E415" s="57"/>
      <c r="F415" s="51"/>
      <c r="G415" s="53"/>
      <c r="H415" s="58"/>
      <c r="I415" s="51"/>
      <c r="J415" s="51"/>
      <c r="K415" s="55"/>
      <c r="L415" s="51"/>
    </row>
    <row r="416" spans="1:12" ht="15.75" hidden="1" thickBot="1">
      <c r="A416" s="49"/>
      <c r="B416" s="50"/>
      <c r="C416" s="51"/>
      <c r="D416" s="52"/>
      <c r="E416" s="57"/>
      <c r="F416" s="51"/>
      <c r="G416" s="53"/>
      <c r="H416" s="58"/>
      <c r="I416" s="51"/>
      <c r="J416" s="51"/>
      <c r="K416" s="55"/>
      <c r="L416" s="51"/>
    </row>
    <row r="417" spans="1:12" ht="15.75" hidden="1" thickBot="1">
      <c r="A417" s="49"/>
      <c r="B417" s="50"/>
      <c r="C417" s="51"/>
      <c r="D417" s="52"/>
      <c r="E417" s="57"/>
      <c r="F417" s="51"/>
      <c r="G417" s="53"/>
      <c r="H417" s="58"/>
      <c r="I417" s="51"/>
      <c r="J417" s="51"/>
      <c r="K417" s="55"/>
      <c r="L417" s="51"/>
    </row>
    <row r="418" spans="1:12" ht="15.75" hidden="1" thickBot="1">
      <c r="A418" s="49"/>
      <c r="B418" s="50"/>
      <c r="C418" s="51"/>
      <c r="D418" s="52"/>
      <c r="E418" s="57"/>
      <c r="F418" s="51"/>
      <c r="G418" s="53"/>
      <c r="H418" s="58"/>
      <c r="I418" s="51"/>
      <c r="J418" s="51"/>
      <c r="K418" s="55"/>
      <c r="L418" s="51"/>
    </row>
    <row r="419" spans="1:12" ht="15.75" hidden="1" thickBot="1">
      <c r="A419" s="49"/>
      <c r="B419" s="50"/>
      <c r="C419" s="51"/>
      <c r="D419" s="52"/>
      <c r="E419" s="57"/>
      <c r="F419" s="51"/>
      <c r="G419" s="53"/>
      <c r="H419" s="58"/>
      <c r="I419" s="51"/>
      <c r="J419" s="51"/>
      <c r="K419" s="55"/>
      <c r="L419" s="51"/>
    </row>
    <row r="420" spans="1:12" ht="15.75" hidden="1" thickBot="1">
      <c r="A420" s="49"/>
      <c r="B420" s="50"/>
      <c r="C420" s="51"/>
      <c r="D420" s="52"/>
      <c r="E420" s="57"/>
      <c r="F420" s="51"/>
      <c r="G420" s="53"/>
      <c r="H420" s="58"/>
      <c r="I420" s="51"/>
      <c r="J420" s="51"/>
      <c r="K420" s="55"/>
      <c r="L420" s="51"/>
    </row>
    <row r="421" spans="1:12" ht="15.75" hidden="1" thickBot="1">
      <c r="A421" s="49"/>
      <c r="B421" s="50"/>
      <c r="C421" s="51"/>
      <c r="D421" s="52"/>
      <c r="E421" s="57"/>
      <c r="F421" s="51"/>
      <c r="G421" s="53"/>
      <c r="H421" s="58"/>
      <c r="I421" s="51"/>
      <c r="J421" s="51"/>
      <c r="K421" s="55"/>
      <c r="L421" s="51"/>
    </row>
    <row r="422" spans="1:12" ht="15.75" hidden="1" thickBot="1">
      <c r="A422" s="49"/>
      <c r="B422" s="50"/>
      <c r="C422" s="51"/>
      <c r="D422" s="52"/>
      <c r="E422" s="57"/>
      <c r="F422" s="51"/>
      <c r="G422" s="53"/>
      <c r="H422" s="58"/>
      <c r="I422" s="51"/>
      <c r="J422" s="51"/>
      <c r="K422" s="55"/>
      <c r="L422" s="51"/>
    </row>
    <row r="423" spans="1:12" ht="15.75" hidden="1" thickBot="1">
      <c r="A423" s="49"/>
      <c r="B423" s="50"/>
      <c r="C423" s="51"/>
      <c r="D423" s="52"/>
      <c r="E423" s="57"/>
      <c r="F423" s="51"/>
      <c r="G423" s="53"/>
      <c r="H423" s="58"/>
      <c r="I423" s="51"/>
      <c r="J423" s="51"/>
      <c r="K423" s="55"/>
      <c r="L423" s="51"/>
    </row>
    <row r="424" spans="1:12" ht="15.75" hidden="1" thickBot="1">
      <c r="A424" s="49"/>
      <c r="B424" s="50"/>
      <c r="C424" s="51"/>
      <c r="D424" s="52"/>
      <c r="E424" s="57"/>
      <c r="F424" s="51"/>
      <c r="G424" s="53"/>
      <c r="H424" s="58"/>
      <c r="I424" s="51"/>
      <c r="J424" s="51"/>
      <c r="K424" s="55"/>
      <c r="L424" s="51"/>
    </row>
    <row r="425" spans="1:12" ht="15.75" hidden="1" thickBot="1">
      <c r="A425" s="49"/>
      <c r="B425" s="50"/>
      <c r="C425" s="51"/>
      <c r="D425" s="52"/>
      <c r="E425" s="57"/>
      <c r="F425" s="51"/>
      <c r="G425" s="53"/>
      <c r="H425" s="58"/>
      <c r="I425" s="51"/>
      <c r="J425" s="51"/>
      <c r="K425" s="55"/>
      <c r="L425" s="51"/>
    </row>
    <row r="426" spans="1:12" ht="15.75" hidden="1" thickBot="1">
      <c r="A426" s="49"/>
      <c r="B426" s="50"/>
      <c r="C426" s="51"/>
      <c r="D426" s="52"/>
      <c r="E426" s="57"/>
      <c r="F426" s="51"/>
      <c r="G426" s="53"/>
      <c r="H426" s="58"/>
      <c r="I426" s="51"/>
      <c r="J426" s="51"/>
      <c r="K426" s="55"/>
      <c r="L426" s="51"/>
    </row>
    <row r="427" spans="1:12" ht="15.75" hidden="1" thickBot="1">
      <c r="A427" s="49"/>
      <c r="B427" s="50"/>
      <c r="C427" s="51"/>
      <c r="D427" s="52"/>
      <c r="E427" s="57"/>
      <c r="F427" s="51"/>
      <c r="G427" s="53"/>
      <c r="H427" s="58"/>
      <c r="I427" s="51"/>
      <c r="J427" s="51"/>
      <c r="K427" s="55"/>
      <c r="L427" s="51"/>
    </row>
    <row r="428" spans="1:12" ht="15.75" hidden="1" thickBot="1">
      <c r="A428" s="49"/>
      <c r="B428" s="50"/>
      <c r="C428" s="51"/>
      <c r="D428" s="52"/>
      <c r="E428" s="57"/>
      <c r="F428" s="51"/>
      <c r="G428" s="53"/>
      <c r="H428" s="58"/>
      <c r="I428" s="51"/>
      <c r="J428" s="51"/>
      <c r="K428" s="55"/>
      <c r="L428" s="51"/>
    </row>
    <row r="429" spans="1:12" ht="15.75" hidden="1" thickBot="1">
      <c r="A429" s="49"/>
      <c r="B429" s="50"/>
      <c r="C429" s="51"/>
      <c r="D429" s="52"/>
      <c r="E429" s="57"/>
      <c r="F429" s="51"/>
      <c r="G429" s="53"/>
      <c r="H429" s="58"/>
      <c r="I429" s="51"/>
      <c r="J429" s="51"/>
      <c r="K429" s="55"/>
      <c r="L429" s="51"/>
    </row>
    <row r="430" spans="1:12" ht="15.75" hidden="1" thickBot="1">
      <c r="A430" s="49"/>
      <c r="B430" s="50"/>
      <c r="C430" s="51"/>
      <c r="D430" s="52"/>
      <c r="E430" s="57"/>
      <c r="F430" s="51"/>
      <c r="G430" s="53"/>
      <c r="H430" s="58"/>
      <c r="I430" s="51"/>
      <c r="J430" s="51"/>
      <c r="K430" s="55"/>
      <c r="L430" s="51"/>
    </row>
    <row r="431" spans="1:12" ht="15.75" hidden="1" thickBot="1">
      <c r="A431" s="49"/>
      <c r="B431" s="50"/>
      <c r="C431" s="51"/>
      <c r="D431" s="52"/>
      <c r="E431" s="57"/>
      <c r="F431" s="51"/>
      <c r="G431" s="53"/>
      <c r="H431" s="58"/>
      <c r="I431" s="51"/>
      <c r="J431" s="51"/>
      <c r="K431" s="55"/>
      <c r="L431" s="51"/>
    </row>
    <row r="432" spans="1:12" ht="15.75" hidden="1" thickBot="1">
      <c r="A432" s="49"/>
      <c r="B432" s="50"/>
      <c r="C432" s="51"/>
      <c r="D432" s="52"/>
      <c r="E432" s="57"/>
      <c r="F432" s="51"/>
      <c r="G432" s="53"/>
      <c r="H432" s="58"/>
      <c r="I432" s="51"/>
      <c r="J432" s="51"/>
      <c r="K432" s="55"/>
      <c r="L432" s="51"/>
    </row>
    <row r="433" spans="1:12" ht="15.75" hidden="1" thickBot="1">
      <c r="A433" s="49"/>
      <c r="B433" s="50"/>
      <c r="C433" s="51"/>
      <c r="D433" s="52"/>
      <c r="E433" s="57"/>
      <c r="F433" s="51"/>
      <c r="G433" s="53"/>
      <c r="H433" s="58"/>
      <c r="I433" s="51"/>
      <c r="J433" s="51"/>
      <c r="K433" s="55"/>
      <c r="L433" s="51"/>
    </row>
    <row r="434" spans="1:12" ht="15.75" hidden="1" thickBot="1">
      <c r="A434" s="49"/>
      <c r="B434" s="50"/>
      <c r="C434" s="51"/>
      <c r="D434" s="52"/>
      <c r="E434" s="57"/>
      <c r="F434" s="51"/>
      <c r="G434" s="53"/>
      <c r="H434" s="58"/>
      <c r="I434" s="51"/>
      <c r="J434" s="51"/>
      <c r="K434" s="55"/>
      <c r="L434" s="51"/>
    </row>
    <row r="435" spans="1:12" ht="15.75" hidden="1" thickBot="1">
      <c r="A435" s="49"/>
      <c r="B435" s="50"/>
      <c r="C435" s="51"/>
      <c r="D435" s="52"/>
      <c r="E435" s="57"/>
      <c r="F435" s="51"/>
      <c r="G435" s="53"/>
      <c r="H435" s="58"/>
      <c r="I435" s="51"/>
      <c r="J435" s="51"/>
      <c r="K435" s="55"/>
      <c r="L435" s="51"/>
    </row>
    <row r="436" spans="1:12" ht="15.75" hidden="1" thickBot="1">
      <c r="A436" s="49"/>
      <c r="B436" s="50"/>
      <c r="C436" s="51"/>
      <c r="D436" s="52"/>
      <c r="E436" s="57"/>
      <c r="F436" s="51"/>
      <c r="G436" s="53"/>
      <c r="H436" s="58"/>
      <c r="I436" s="51"/>
      <c r="J436" s="51"/>
      <c r="K436" s="55"/>
      <c r="L436" s="51"/>
    </row>
    <row r="437" spans="1:12" ht="15.75" hidden="1" thickBot="1">
      <c r="A437" s="49"/>
      <c r="B437" s="50"/>
      <c r="C437" s="51"/>
      <c r="D437" s="52"/>
      <c r="E437" s="57"/>
      <c r="F437" s="51"/>
      <c r="G437" s="53"/>
      <c r="H437" s="58"/>
      <c r="I437" s="51"/>
      <c r="J437" s="51"/>
      <c r="K437" s="55"/>
      <c r="L437" s="51"/>
    </row>
    <row r="438" spans="1:12" ht="15.75" hidden="1" thickBot="1">
      <c r="A438" s="49"/>
      <c r="B438" s="50"/>
      <c r="C438" s="51"/>
      <c r="D438" s="52"/>
      <c r="E438" s="57"/>
      <c r="F438" s="51"/>
      <c r="G438" s="53"/>
      <c r="H438" s="58"/>
      <c r="I438" s="51"/>
      <c r="J438" s="51"/>
      <c r="K438" s="55"/>
      <c r="L438" s="51"/>
    </row>
    <row r="439" spans="1:12" ht="15.75" hidden="1" thickBot="1">
      <c r="A439" s="49"/>
      <c r="B439" s="50"/>
      <c r="C439" s="51"/>
      <c r="D439" s="52"/>
      <c r="E439" s="57"/>
      <c r="F439" s="51"/>
      <c r="G439" s="53"/>
      <c r="H439" s="58"/>
      <c r="I439" s="51"/>
      <c r="J439" s="51"/>
      <c r="K439" s="55"/>
      <c r="L439" s="51"/>
    </row>
    <row r="440" spans="1:12" ht="15.75" hidden="1" thickBot="1">
      <c r="A440" s="49"/>
      <c r="B440" s="50"/>
      <c r="C440" s="51"/>
      <c r="D440" s="52"/>
      <c r="E440" s="57"/>
      <c r="F440" s="51"/>
      <c r="G440" s="53"/>
      <c r="H440" s="58"/>
      <c r="I440" s="51"/>
      <c r="J440" s="51"/>
      <c r="K440" s="55"/>
      <c r="L440" s="51"/>
    </row>
    <row r="441" spans="1:12" ht="15.75" hidden="1" thickBot="1">
      <c r="A441" s="49"/>
      <c r="B441" s="50"/>
      <c r="C441" s="51"/>
      <c r="D441" s="52"/>
      <c r="E441" s="57"/>
      <c r="F441" s="51"/>
      <c r="G441" s="53"/>
      <c r="H441" s="58"/>
      <c r="I441" s="51"/>
      <c r="J441" s="51"/>
      <c r="K441" s="55"/>
      <c r="L441" s="51"/>
    </row>
    <row r="442" spans="1:12" ht="15.75" hidden="1" thickBot="1">
      <c r="A442" s="49"/>
      <c r="B442" s="50"/>
      <c r="C442" s="51"/>
      <c r="D442" s="52"/>
      <c r="E442" s="57"/>
      <c r="F442" s="51"/>
      <c r="G442" s="53"/>
      <c r="H442" s="58"/>
      <c r="I442" s="51"/>
      <c r="J442" s="51"/>
      <c r="K442" s="55"/>
      <c r="L442" s="51"/>
    </row>
    <row r="443" spans="1:12" ht="15.75" hidden="1" thickBot="1">
      <c r="A443" s="49"/>
      <c r="B443" s="50"/>
      <c r="C443" s="51"/>
      <c r="D443" s="52"/>
      <c r="E443" s="57"/>
      <c r="F443" s="51"/>
      <c r="G443" s="53"/>
      <c r="H443" s="58"/>
      <c r="I443" s="51"/>
      <c r="J443" s="51"/>
      <c r="K443" s="55"/>
      <c r="L443" s="51"/>
    </row>
    <row r="444" spans="1:12" ht="15.75" hidden="1" thickBot="1">
      <c r="A444" s="49"/>
      <c r="B444" s="50"/>
      <c r="C444" s="51"/>
      <c r="D444" s="52"/>
      <c r="E444" s="57"/>
      <c r="F444" s="51"/>
      <c r="G444" s="53"/>
      <c r="H444" s="58"/>
      <c r="I444" s="51"/>
      <c r="J444" s="51"/>
      <c r="K444" s="55"/>
      <c r="L444" s="51"/>
    </row>
    <row r="445" spans="1:12" ht="15.75" hidden="1" thickBot="1">
      <c r="A445" s="49"/>
      <c r="B445" s="50"/>
      <c r="C445" s="51"/>
      <c r="D445" s="52"/>
      <c r="E445" s="57"/>
      <c r="F445" s="51"/>
      <c r="G445" s="53"/>
      <c r="H445" s="58"/>
      <c r="I445" s="51"/>
      <c r="J445" s="51"/>
      <c r="K445" s="55"/>
      <c r="L445" s="51"/>
    </row>
    <row r="446" spans="1:12" ht="15.75" hidden="1" thickBot="1">
      <c r="A446" s="49"/>
      <c r="B446" s="50"/>
      <c r="C446" s="51"/>
      <c r="D446" s="52"/>
      <c r="E446" s="57"/>
      <c r="F446" s="51"/>
      <c r="G446" s="53"/>
      <c r="H446" s="58"/>
      <c r="I446" s="51"/>
      <c r="J446" s="51"/>
      <c r="K446" s="55"/>
      <c r="L446" s="51"/>
    </row>
    <row r="447" spans="1:12" ht="15.75" hidden="1" thickBot="1">
      <c r="A447" s="49"/>
      <c r="B447" s="50"/>
      <c r="C447" s="51"/>
      <c r="D447" s="52"/>
      <c r="E447" s="57"/>
      <c r="F447" s="51"/>
      <c r="G447" s="53"/>
      <c r="H447" s="58"/>
      <c r="I447" s="51"/>
      <c r="J447" s="51"/>
      <c r="K447" s="55"/>
      <c r="L447" s="51"/>
    </row>
    <row r="448" spans="1:12" ht="15.75" hidden="1" thickBot="1">
      <c r="A448" s="49"/>
      <c r="B448" s="50"/>
      <c r="C448" s="51"/>
      <c r="D448" s="52"/>
      <c r="E448" s="57"/>
      <c r="F448" s="51"/>
      <c r="G448" s="53"/>
      <c r="H448" s="58"/>
      <c r="I448" s="51"/>
      <c r="J448" s="51"/>
      <c r="K448" s="55"/>
      <c r="L448" s="51"/>
    </row>
    <row r="449" spans="1:12" ht="15.75" hidden="1" thickBot="1">
      <c r="A449" s="49"/>
      <c r="B449" s="50"/>
      <c r="C449" s="51"/>
      <c r="D449" s="52"/>
      <c r="E449" s="57"/>
      <c r="F449" s="51"/>
      <c r="G449" s="53"/>
      <c r="H449" s="58"/>
      <c r="I449" s="51"/>
      <c r="J449" s="51"/>
      <c r="K449" s="55"/>
      <c r="L449" s="51"/>
    </row>
    <row r="450" spans="1:12" ht="15.75" hidden="1" thickBot="1">
      <c r="A450" s="49"/>
      <c r="B450" s="50"/>
      <c r="C450" s="51"/>
      <c r="D450" s="52"/>
      <c r="E450" s="57"/>
      <c r="F450" s="51"/>
      <c r="G450" s="53"/>
      <c r="H450" s="58"/>
      <c r="I450" s="51"/>
      <c r="J450" s="51"/>
      <c r="K450" s="55"/>
      <c r="L450" s="51"/>
    </row>
    <row r="451" spans="1:12" ht="15.75" hidden="1" thickBot="1">
      <c r="A451" s="49"/>
      <c r="B451" s="50"/>
      <c r="C451" s="51"/>
      <c r="D451" s="52"/>
      <c r="E451" s="57"/>
      <c r="F451" s="51"/>
      <c r="G451" s="53"/>
      <c r="H451" s="58"/>
      <c r="I451" s="51"/>
      <c r="J451" s="51"/>
      <c r="K451" s="55"/>
      <c r="L451" s="51"/>
    </row>
    <row r="452" spans="1:12" ht="15.75" hidden="1" thickBot="1">
      <c r="A452" s="49"/>
      <c r="B452" s="50"/>
      <c r="C452" s="51"/>
      <c r="D452" s="52"/>
      <c r="E452" s="57"/>
      <c r="F452" s="51"/>
      <c r="G452" s="53"/>
      <c r="H452" s="58"/>
      <c r="I452" s="51"/>
      <c r="J452" s="51"/>
      <c r="K452" s="55"/>
      <c r="L452" s="51"/>
    </row>
    <row r="453" spans="1:12" ht="15.75" hidden="1" thickBot="1">
      <c r="A453" s="49"/>
      <c r="B453" s="50"/>
      <c r="C453" s="51"/>
      <c r="D453" s="52"/>
      <c r="E453" s="57"/>
      <c r="F453" s="51"/>
      <c r="G453" s="53"/>
      <c r="H453" s="58"/>
      <c r="I453" s="51"/>
      <c r="J453" s="51"/>
      <c r="K453" s="55"/>
      <c r="L453" s="51"/>
    </row>
    <row r="454" spans="1:12" ht="15.75" hidden="1" thickBot="1">
      <c r="A454" s="49"/>
      <c r="B454" s="50"/>
      <c r="C454" s="51"/>
      <c r="D454" s="52"/>
      <c r="E454" s="57"/>
      <c r="F454" s="51"/>
      <c r="G454" s="53"/>
      <c r="H454" s="58"/>
      <c r="I454" s="51"/>
      <c r="J454" s="51"/>
      <c r="K454" s="55"/>
      <c r="L454" s="51"/>
    </row>
    <row r="457" spans="1:12" ht="15.75">
      <c r="B457" s="3" t="s">
        <v>71</v>
      </c>
      <c r="C457" s="42"/>
      <c r="D457" s="42"/>
      <c r="E457" s="42"/>
      <c r="F457" s="42"/>
      <c r="G457" s="42"/>
    </row>
    <row r="458" spans="1:12" s="44" customFormat="1">
      <c r="B458" s="43" t="s">
        <v>0</v>
      </c>
      <c r="C458" s="227" t="s">
        <v>14</v>
      </c>
      <c r="D458" s="228"/>
      <c r="E458" s="228"/>
      <c r="F458" s="229"/>
      <c r="G458" s="34"/>
      <c r="H458" s="34"/>
      <c r="I458" s="34"/>
      <c r="J458" s="34"/>
      <c r="K458" s="34"/>
      <c r="L458" s="34"/>
    </row>
    <row r="459" spans="1:12">
      <c r="B459" s="81">
        <v>1712</v>
      </c>
      <c r="C459" s="224" t="s">
        <v>470</v>
      </c>
      <c r="D459" s="225"/>
      <c r="E459" s="225"/>
      <c r="F459" s="226"/>
    </row>
    <row r="460" spans="1:12">
      <c r="B460" s="81">
        <v>1712</v>
      </c>
      <c r="C460" s="224" t="s">
        <v>471</v>
      </c>
      <c r="D460" s="225"/>
      <c r="E460" s="225"/>
      <c r="F460" s="226"/>
    </row>
    <row r="461" spans="1:12">
      <c r="B461" s="81">
        <v>1322</v>
      </c>
      <c r="C461" s="224" t="s">
        <v>472</v>
      </c>
      <c r="D461" s="225"/>
      <c r="E461" s="225"/>
      <c r="F461" s="226"/>
    </row>
    <row r="462" spans="1:12">
      <c r="B462" s="34"/>
    </row>
    <row r="463" spans="1:12">
      <c r="B463" s="34"/>
    </row>
    <row r="464" spans="1:12">
      <c r="B464" s="34"/>
    </row>
    <row r="465" spans="2:2">
      <c r="B465" s="34"/>
    </row>
  </sheetData>
  <mergeCells count="17">
    <mergeCell ref="H27:L27"/>
    <mergeCell ref="C458:F458"/>
    <mergeCell ref="C459:F459"/>
    <mergeCell ref="A1:L1"/>
    <mergeCell ref="A2:L2"/>
    <mergeCell ref="A3:L3"/>
    <mergeCell ref="A4:L4"/>
    <mergeCell ref="A5:L5"/>
    <mergeCell ref="A8:A9"/>
    <mergeCell ref="B8:B9"/>
    <mergeCell ref="C8:F8"/>
    <mergeCell ref="H8:L8"/>
    <mergeCell ref="C460:F460"/>
    <mergeCell ref="C461:F461"/>
    <mergeCell ref="A27:A28"/>
    <mergeCell ref="B27:B28"/>
    <mergeCell ref="C27:F27"/>
  </mergeCells>
  <pageMargins left="0.39370078740157483" right="0.39370078740157483" top="0.74803149606299213" bottom="0.74803149606299213" header="0.31496062992125984" footer="0.31496062992125984"/>
  <pageSetup scale="80" orientation="landscape" r:id="rId1"/>
  <ignoredErrors>
    <ignoredError sqref="A29:A16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showGridLines="0" zoomScaleNormal="100" workbookViewId="0">
      <pane ySplit="5" topLeftCell="A6" activePane="bottomLeft" state="frozen"/>
      <selection pane="bottomLeft" activeCell="F18" sqref="F18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  <col min="15" max="15" width="22" bestFit="1" customWidth="1"/>
    <col min="16" max="16" width="10" bestFit="1" customWidth="1"/>
  </cols>
  <sheetData>
    <row r="1" spans="1:16" ht="15.75">
      <c r="A1" s="222" t="s">
        <v>473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6" ht="15.75">
      <c r="A2" s="222" t="s">
        <v>474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6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6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6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6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6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6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6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  <c r="P9" s="23"/>
    </row>
    <row r="10" spans="1:16">
      <c r="A10" s="13" t="s">
        <v>475</v>
      </c>
      <c r="B10" s="13" t="s">
        <v>39</v>
      </c>
      <c r="C10" s="157">
        <v>66140</v>
      </c>
      <c r="D10" s="157"/>
      <c r="E10" s="157"/>
      <c r="F10" s="54">
        <f t="shared" ref="F10" si="0">SUM(C10:E10)</f>
        <v>66140</v>
      </c>
      <c r="G10" s="32"/>
      <c r="H10" s="54">
        <f>(C10/30)*10</f>
        <v>22046.666666666664</v>
      </c>
      <c r="I10" s="54">
        <f>(C10/30)*5</f>
        <v>11023.333333333332</v>
      </c>
      <c r="J10" s="54">
        <f>(C10/30)*40</f>
        <v>88186.666666666657</v>
      </c>
      <c r="K10" s="54"/>
      <c r="L10" s="54">
        <f>H10+I10+J10</f>
        <v>121256.66666666666</v>
      </c>
    </row>
    <row r="11" spans="1:16" s="23" customFormat="1">
      <c r="A11" s="9" t="s">
        <v>476</v>
      </c>
      <c r="B11" s="9" t="s">
        <v>30</v>
      </c>
      <c r="C11" s="63">
        <v>17258</v>
      </c>
      <c r="D11" s="63"/>
      <c r="E11" s="63">
        <v>975</v>
      </c>
      <c r="F11" s="56">
        <f>+C11</f>
        <v>17258</v>
      </c>
      <c r="G11" s="39"/>
      <c r="H11" s="56">
        <f t="shared" ref="H11" si="1">(C11/30)*10</f>
        <v>5752.6666666666661</v>
      </c>
      <c r="I11" s="56">
        <f t="shared" ref="I11" si="2">(C11/30)*5</f>
        <v>2876.333333333333</v>
      </c>
      <c r="J11" s="56">
        <f>(C11/30)*50</f>
        <v>28763.333333333332</v>
      </c>
      <c r="K11" s="56"/>
      <c r="L11" s="63">
        <f t="shared" ref="L11" si="3">H11+I11+J11</f>
        <v>37392.333333333328</v>
      </c>
    </row>
    <row r="12" spans="1:16" ht="15.75">
      <c r="A12" s="2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6" ht="15.75">
      <c r="A13" s="30" t="s">
        <v>43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6">
      <c r="A14" s="217" t="s">
        <v>0</v>
      </c>
      <c r="B14" s="217" t="s">
        <v>3</v>
      </c>
      <c r="C14" s="218" t="s">
        <v>4</v>
      </c>
      <c r="D14" s="218"/>
      <c r="E14" s="218"/>
      <c r="F14" s="218"/>
      <c r="H14" s="218" t="s">
        <v>5</v>
      </c>
      <c r="I14" s="218"/>
      <c r="J14" s="218"/>
      <c r="K14" s="218"/>
      <c r="L14" s="218"/>
    </row>
    <row r="15" spans="1:16" ht="22.5">
      <c r="A15" s="217"/>
      <c r="B15" s="217"/>
      <c r="C15" s="152" t="s">
        <v>6</v>
      </c>
      <c r="D15" s="152" t="s">
        <v>7</v>
      </c>
      <c r="E15" s="152" t="s">
        <v>8</v>
      </c>
      <c r="F15" s="152" t="s">
        <v>9</v>
      </c>
      <c r="H15" s="151" t="s">
        <v>10</v>
      </c>
      <c r="I15" s="151" t="s">
        <v>11</v>
      </c>
      <c r="J15" s="152" t="s">
        <v>12</v>
      </c>
      <c r="K15" s="151" t="s">
        <v>20</v>
      </c>
      <c r="L15" s="152" t="s">
        <v>9</v>
      </c>
    </row>
    <row r="16" spans="1:16">
      <c r="A16" s="164" t="s">
        <v>29</v>
      </c>
      <c r="B16" s="13" t="s">
        <v>30</v>
      </c>
      <c r="C16" s="157">
        <v>10316.700000000001</v>
      </c>
      <c r="D16" s="157"/>
      <c r="E16" s="157">
        <v>975</v>
      </c>
      <c r="F16" s="54">
        <f>+C16+D16</f>
        <v>10316.700000000001</v>
      </c>
      <c r="G16" s="39"/>
      <c r="H16" s="54">
        <f t="shared" ref="H16" si="4">(C16/30)*10</f>
        <v>3438.9000000000005</v>
      </c>
      <c r="I16" s="54">
        <f>(C16/30)*5</f>
        <v>1719.4500000000003</v>
      </c>
      <c r="J16" s="54">
        <f>(C16/30)*50</f>
        <v>17194.500000000004</v>
      </c>
      <c r="K16" s="54"/>
      <c r="L16" s="157">
        <f>H16+I16+J16</f>
        <v>22352.850000000006</v>
      </c>
    </row>
  </sheetData>
  <mergeCells count="13">
    <mergeCell ref="A14:A15"/>
    <mergeCell ref="B14:B15"/>
    <mergeCell ref="C14:F14"/>
    <mergeCell ref="H14:L14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"/>
  <sheetViews>
    <sheetView showGridLines="0" zoomScaleNormal="100" workbookViewId="0">
      <pane ySplit="5" topLeftCell="A6" activePane="bottomLeft" state="frozen"/>
      <selection pane="bottomLeft" activeCell="K20" sqref="K20"/>
    </sheetView>
  </sheetViews>
  <sheetFormatPr baseColWidth="10" defaultRowHeight="15"/>
  <cols>
    <col min="1" max="1" width="14.85546875" customWidth="1"/>
    <col min="2" max="2" width="38.5703125" bestFit="1" customWidth="1"/>
    <col min="3" max="6" width="11.42578125" style="34"/>
    <col min="7" max="7" width="1.7109375" style="34" customWidth="1"/>
    <col min="8" max="12" width="11.42578125" style="34"/>
  </cols>
  <sheetData>
    <row r="1" spans="1:14" ht="15.75">
      <c r="A1" s="222" t="s">
        <v>477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4" ht="15.7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5.75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ht="15.75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6" spans="1:14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4" ht="15.75">
      <c r="A7" s="1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4">
      <c r="A8" s="217" t="s">
        <v>0</v>
      </c>
      <c r="B8" s="217" t="s">
        <v>3</v>
      </c>
      <c r="C8" s="218" t="s">
        <v>4</v>
      </c>
      <c r="D8" s="218"/>
      <c r="E8" s="218"/>
      <c r="F8" s="218"/>
      <c r="H8" s="218" t="s">
        <v>5</v>
      </c>
      <c r="I8" s="218"/>
      <c r="J8" s="218"/>
      <c r="K8" s="218"/>
      <c r="L8" s="218"/>
    </row>
    <row r="9" spans="1:14" ht="22.5">
      <c r="A9" s="217"/>
      <c r="B9" s="217"/>
      <c r="C9" s="152" t="s">
        <v>6</v>
      </c>
      <c r="D9" s="152" t="s">
        <v>7</v>
      </c>
      <c r="E9" s="152" t="s">
        <v>8</v>
      </c>
      <c r="F9" s="152" t="s">
        <v>9</v>
      </c>
      <c r="H9" s="151" t="s">
        <v>10</v>
      </c>
      <c r="I9" s="151" t="s">
        <v>11</v>
      </c>
      <c r="J9" s="152" t="s">
        <v>12</v>
      </c>
      <c r="K9" s="151" t="s">
        <v>20</v>
      </c>
      <c r="L9" s="152" t="s">
        <v>9</v>
      </c>
    </row>
    <row r="10" spans="1:14">
      <c r="A10" s="13" t="s">
        <v>478</v>
      </c>
      <c r="B10" s="13" t="s">
        <v>479</v>
      </c>
      <c r="C10" s="157">
        <v>79462</v>
      </c>
      <c r="D10" s="157"/>
      <c r="E10" s="157">
        <v>3000</v>
      </c>
      <c r="F10" s="157">
        <f>SUM(C10:E10)</f>
        <v>82462</v>
      </c>
      <c r="G10" s="32"/>
      <c r="H10" s="157">
        <v>52975</v>
      </c>
      <c r="I10" s="157"/>
      <c r="J10" s="157">
        <v>105949</v>
      </c>
      <c r="K10" s="158"/>
      <c r="L10" s="157">
        <f>SUM(H10:K10)</f>
        <v>158924</v>
      </c>
      <c r="M10" s="23"/>
      <c r="N10" s="83"/>
    </row>
    <row r="11" spans="1:14">
      <c r="A11" s="9" t="s">
        <v>480</v>
      </c>
      <c r="B11" s="9" t="s">
        <v>481</v>
      </c>
      <c r="C11" s="63">
        <v>49386</v>
      </c>
      <c r="D11" s="63"/>
      <c r="E11" s="63">
        <v>2500</v>
      </c>
      <c r="F11" s="63">
        <f t="shared" ref="F11:F15" si="0">SUM(C11:E11)</f>
        <v>51886</v>
      </c>
      <c r="G11" s="32"/>
      <c r="H11" s="63">
        <v>32924</v>
      </c>
      <c r="I11" s="63"/>
      <c r="J11" s="63">
        <v>65848</v>
      </c>
      <c r="K11" s="64"/>
      <c r="L11" s="63">
        <f t="shared" ref="L11:L15" si="1">SUM(H11:K11)</f>
        <v>98772</v>
      </c>
      <c r="M11" s="23"/>
      <c r="N11" s="83"/>
    </row>
    <row r="12" spans="1:14">
      <c r="A12" s="9" t="s">
        <v>482</v>
      </c>
      <c r="B12" s="9" t="s">
        <v>483</v>
      </c>
      <c r="C12" s="63">
        <v>32868</v>
      </c>
      <c r="D12" s="63"/>
      <c r="E12" s="63">
        <v>2000</v>
      </c>
      <c r="F12" s="63">
        <f t="shared" si="0"/>
        <v>34868</v>
      </c>
      <c r="G12" s="32"/>
      <c r="H12" s="63">
        <v>21912</v>
      </c>
      <c r="I12" s="63"/>
      <c r="J12" s="63">
        <v>43824</v>
      </c>
      <c r="K12" s="64"/>
      <c r="L12" s="63">
        <f t="shared" si="1"/>
        <v>65736</v>
      </c>
      <c r="M12" s="23"/>
      <c r="N12" s="83"/>
    </row>
    <row r="13" spans="1:14">
      <c r="A13" s="9" t="s">
        <v>484</v>
      </c>
      <c r="B13" s="9" t="s">
        <v>483</v>
      </c>
      <c r="C13" s="63">
        <v>24328</v>
      </c>
      <c r="D13" s="63"/>
      <c r="E13" s="63">
        <v>2000</v>
      </c>
      <c r="F13" s="63">
        <f t="shared" si="0"/>
        <v>26328</v>
      </c>
      <c r="G13" s="32"/>
      <c r="H13" s="63">
        <v>16219</v>
      </c>
      <c r="I13" s="63"/>
      <c r="J13" s="63">
        <v>32437</v>
      </c>
      <c r="K13" s="64"/>
      <c r="L13" s="63">
        <f t="shared" si="1"/>
        <v>48656</v>
      </c>
      <c r="M13" s="23"/>
      <c r="N13" s="83"/>
    </row>
    <row r="14" spans="1:14">
      <c r="A14" s="9" t="s">
        <v>27</v>
      </c>
      <c r="B14" s="9" t="s">
        <v>485</v>
      </c>
      <c r="C14" s="63">
        <v>19370</v>
      </c>
      <c r="D14" s="63"/>
      <c r="E14" s="63">
        <v>2000</v>
      </c>
      <c r="F14" s="63">
        <f>SUM(C14:E14)</f>
        <v>21370</v>
      </c>
      <c r="G14" s="32"/>
      <c r="H14" s="63">
        <v>12913</v>
      </c>
      <c r="I14" s="63"/>
      <c r="J14" s="63">
        <v>25827</v>
      </c>
      <c r="K14" s="64"/>
      <c r="L14" s="63">
        <f>SUM(H14:K14)</f>
        <v>38740</v>
      </c>
      <c r="M14" s="23"/>
      <c r="N14" s="83"/>
    </row>
    <row r="15" spans="1:14">
      <c r="A15" s="9" t="s">
        <v>486</v>
      </c>
      <c r="B15" s="9" t="s">
        <v>487</v>
      </c>
      <c r="C15" s="63">
        <v>24328</v>
      </c>
      <c r="D15" s="63"/>
      <c r="E15" s="63">
        <v>2000</v>
      </c>
      <c r="F15" s="63">
        <f t="shared" si="0"/>
        <v>26328</v>
      </c>
      <c r="G15" s="32"/>
      <c r="H15" s="63">
        <v>16219</v>
      </c>
      <c r="I15" s="63"/>
      <c r="J15" s="63">
        <v>32437</v>
      </c>
      <c r="K15" s="64"/>
      <c r="L15" s="63">
        <f t="shared" si="1"/>
        <v>48656</v>
      </c>
      <c r="M15" s="23"/>
      <c r="N15" s="83"/>
    </row>
    <row r="16" spans="1:14" ht="15.75">
      <c r="A16" s="2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4" ht="15.75">
      <c r="A17" s="30" t="s">
        <v>43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4">
      <c r="A18" s="217" t="s">
        <v>0</v>
      </c>
      <c r="B18" s="217" t="s">
        <v>3</v>
      </c>
      <c r="C18" s="218" t="s">
        <v>4</v>
      </c>
      <c r="D18" s="218"/>
      <c r="E18" s="218"/>
      <c r="F18" s="218"/>
      <c r="H18" s="218" t="s">
        <v>5</v>
      </c>
      <c r="I18" s="218"/>
      <c r="J18" s="218"/>
      <c r="K18" s="218"/>
      <c r="L18" s="218"/>
    </row>
    <row r="19" spans="1:14" ht="22.5">
      <c r="A19" s="217"/>
      <c r="B19" s="217"/>
      <c r="C19" s="152" t="s">
        <v>6</v>
      </c>
      <c r="D19" s="152" t="s">
        <v>7</v>
      </c>
      <c r="E19" s="152" t="s">
        <v>8</v>
      </c>
      <c r="F19" s="152" t="s">
        <v>9</v>
      </c>
      <c r="H19" s="151" t="s">
        <v>10</v>
      </c>
      <c r="I19" s="151" t="s">
        <v>11</v>
      </c>
      <c r="J19" s="152" t="s">
        <v>12</v>
      </c>
      <c r="K19" s="151" t="s">
        <v>20</v>
      </c>
      <c r="L19" s="152" t="s">
        <v>9</v>
      </c>
    </row>
    <row r="20" spans="1:14">
      <c r="A20" s="13" t="s">
        <v>488</v>
      </c>
      <c r="B20" s="13" t="s">
        <v>489</v>
      </c>
      <c r="C20" s="157">
        <v>24328</v>
      </c>
      <c r="D20" s="157"/>
      <c r="E20" s="157">
        <v>2000</v>
      </c>
      <c r="F20" s="157">
        <f t="shared" ref="F20:F25" si="2">SUM(C20:E20)</f>
        <v>26328</v>
      </c>
      <c r="G20" s="32"/>
      <c r="H20" s="157">
        <v>16219</v>
      </c>
      <c r="I20" s="157"/>
      <c r="J20" s="157">
        <v>32437</v>
      </c>
      <c r="K20" s="158"/>
      <c r="L20" s="157">
        <f t="shared" ref="L20:L25" si="3">SUM(H20:K20)</f>
        <v>48656</v>
      </c>
      <c r="M20" s="23"/>
      <c r="N20" s="83"/>
    </row>
    <row r="21" spans="1:14">
      <c r="A21" s="9" t="s">
        <v>476</v>
      </c>
      <c r="B21" s="9" t="s">
        <v>490</v>
      </c>
      <c r="C21" s="63">
        <v>17258</v>
      </c>
      <c r="D21" s="63"/>
      <c r="E21" s="63">
        <v>2000</v>
      </c>
      <c r="F21" s="63">
        <f t="shared" si="2"/>
        <v>19258</v>
      </c>
      <c r="G21" s="32"/>
      <c r="H21" s="63">
        <v>11505</v>
      </c>
      <c r="I21" s="63"/>
      <c r="J21" s="63">
        <v>23011</v>
      </c>
      <c r="K21" s="64"/>
      <c r="L21" s="63">
        <f t="shared" si="3"/>
        <v>34516</v>
      </c>
      <c r="M21" s="23"/>
      <c r="N21" s="83"/>
    </row>
    <row r="22" spans="1:14">
      <c r="A22" s="9" t="s">
        <v>491</v>
      </c>
      <c r="B22" s="9" t="s">
        <v>490</v>
      </c>
      <c r="C22" s="63">
        <v>14956</v>
      </c>
      <c r="D22" s="63"/>
      <c r="E22" s="63">
        <v>2000</v>
      </c>
      <c r="F22" s="63">
        <f t="shared" si="2"/>
        <v>16956</v>
      </c>
      <c r="G22" s="32"/>
      <c r="H22" s="63">
        <v>9971</v>
      </c>
      <c r="I22" s="63"/>
      <c r="J22" s="63">
        <v>19941</v>
      </c>
      <c r="K22" s="64"/>
      <c r="L22" s="63">
        <f t="shared" si="3"/>
        <v>29912</v>
      </c>
      <c r="M22" s="23"/>
      <c r="N22" s="83"/>
    </row>
    <row r="23" spans="1:14">
      <c r="A23" s="9" t="s">
        <v>492</v>
      </c>
      <c r="B23" s="9" t="s">
        <v>490</v>
      </c>
      <c r="C23" s="63">
        <v>11148</v>
      </c>
      <c r="D23" s="63"/>
      <c r="E23" s="63">
        <v>2000</v>
      </c>
      <c r="F23" s="63">
        <f t="shared" si="2"/>
        <v>13148</v>
      </c>
      <c r="G23" s="32"/>
      <c r="H23" s="63">
        <v>7432</v>
      </c>
      <c r="I23" s="63"/>
      <c r="J23" s="63">
        <v>14864</v>
      </c>
      <c r="K23" s="64"/>
      <c r="L23" s="63">
        <f t="shared" si="3"/>
        <v>22296</v>
      </c>
      <c r="M23" s="23"/>
      <c r="N23" s="83"/>
    </row>
    <row r="24" spans="1:14">
      <c r="A24" s="9" t="s">
        <v>493</v>
      </c>
      <c r="B24" s="9" t="s">
        <v>494</v>
      </c>
      <c r="C24" s="63">
        <v>9532</v>
      </c>
      <c r="D24" s="63"/>
      <c r="E24" s="63">
        <v>2000</v>
      </c>
      <c r="F24" s="63">
        <f t="shared" si="2"/>
        <v>11532</v>
      </c>
      <c r="G24" s="32"/>
      <c r="H24" s="63">
        <v>6355</v>
      </c>
      <c r="I24" s="63"/>
      <c r="J24" s="63">
        <v>12709</v>
      </c>
      <c r="K24" s="64"/>
      <c r="L24" s="63">
        <f t="shared" si="3"/>
        <v>19064</v>
      </c>
      <c r="M24" s="23"/>
      <c r="N24" s="83"/>
    </row>
    <row r="25" spans="1:14">
      <c r="A25" s="9" t="s">
        <v>493</v>
      </c>
      <c r="B25" s="9" t="s">
        <v>494</v>
      </c>
      <c r="C25" s="63">
        <v>9532</v>
      </c>
      <c r="D25" s="63"/>
      <c r="E25" s="63">
        <v>2000</v>
      </c>
      <c r="F25" s="63">
        <f t="shared" si="2"/>
        <v>11532</v>
      </c>
      <c r="G25" s="32"/>
      <c r="H25" s="63">
        <v>6355</v>
      </c>
      <c r="I25" s="63"/>
      <c r="J25" s="63">
        <v>12709</v>
      </c>
      <c r="K25" s="64"/>
      <c r="L25" s="63">
        <f t="shared" si="3"/>
        <v>19064</v>
      </c>
      <c r="M25" s="23"/>
      <c r="N25" s="83"/>
    </row>
  </sheetData>
  <mergeCells count="13">
    <mergeCell ref="A18:A19"/>
    <mergeCell ref="B18:B19"/>
    <mergeCell ref="C18:F18"/>
    <mergeCell ref="H18:L18"/>
    <mergeCell ref="A1:L1"/>
    <mergeCell ref="A2:L2"/>
    <mergeCell ref="A3:L3"/>
    <mergeCell ref="A4:L4"/>
    <mergeCell ref="A5:L5"/>
    <mergeCell ref="A8:A9"/>
    <mergeCell ref="B8:B9"/>
    <mergeCell ref="C8:F8"/>
    <mergeCell ref="H8:L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showGridLines="0" workbookViewId="0">
      <pane ySplit="5" topLeftCell="A6" activePane="bottomLeft" state="frozen"/>
      <selection pane="bottomLeft" activeCell="M10" sqref="M10"/>
    </sheetView>
  </sheetViews>
  <sheetFormatPr baseColWidth="10" defaultRowHeight="15"/>
  <cols>
    <col min="1" max="1" width="11.42578125" customWidth="1"/>
    <col min="2" max="2" width="46.42578125" bestFit="1" customWidth="1"/>
    <col min="3" max="3" width="12.85546875" customWidth="1"/>
    <col min="4" max="4" width="12.85546875" bestFit="1" customWidth="1"/>
    <col min="5" max="6" width="11.42578125" customWidth="1"/>
    <col min="7" max="7" width="1.7109375" customWidth="1"/>
    <col min="8" max="10" width="11.42578125" customWidth="1"/>
    <col min="11" max="11" width="12.7109375" bestFit="1" customWidth="1"/>
    <col min="12" max="12" width="11.42578125" customWidth="1"/>
  </cols>
  <sheetData>
    <row r="1" spans="1:14" ht="15.75">
      <c r="A1" s="216" t="str">
        <f>+'[1]Resumen de Plazas'!A1:I1</f>
        <v>FIDEICOMISO GARANTE DE LA ORQUESTA SINFÓNICA DE YUCATÁN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ht="15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4" ht="15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4" ht="15.75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4" ht="12" customHeight="1">
      <c r="A5" s="219" t="s">
        <v>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17"/>
      <c r="N5" s="17"/>
    </row>
    <row r="8" spans="1:14" ht="15.75">
      <c r="A8" s="1" t="s">
        <v>2</v>
      </c>
    </row>
    <row r="9" spans="1:14">
      <c r="A9" s="217" t="s">
        <v>0</v>
      </c>
      <c r="B9" s="217" t="s">
        <v>3</v>
      </c>
      <c r="C9" s="218" t="s">
        <v>4</v>
      </c>
      <c r="D9" s="218"/>
      <c r="E9" s="218"/>
      <c r="F9" s="218"/>
      <c r="G9" s="195"/>
      <c r="H9" s="218" t="s">
        <v>5</v>
      </c>
      <c r="I9" s="218"/>
      <c r="J9" s="218"/>
      <c r="K9" s="218"/>
      <c r="L9" s="218"/>
    </row>
    <row r="10" spans="1:14" ht="22.5">
      <c r="A10" s="217"/>
      <c r="B10" s="217"/>
      <c r="C10" s="152" t="s">
        <v>6</v>
      </c>
      <c r="D10" s="152" t="s">
        <v>7</v>
      </c>
      <c r="E10" s="152" t="s">
        <v>8</v>
      </c>
      <c r="F10" s="152" t="s">
        <v>9</v>
      </c>
      <c r="G10" s="195"/>
      <c r="H10" s="151" t="s">
        <v>10</v>
      </c>
      <c r="I10" s="151" t="s">
        <v>11</v>
      </c>
      <c r="J10" s="152" t="s">
        <v>12</v>
      </c>
      <c r="K10" s="151" t="s">
        <v>20</v>
      </c>
      <c r="L10" s="152" t="s">
        <v>9</v>
      </c>
    </row>
    <row r="11" spans="1:14">
      <c r="A11" s="13" t="s">
        <v>495</v>
      </c>
      <c r="B11" s="13" t="s">
        <v>479</v>
      </c>
      <c r="C11" s="165">
        <v>47468</v>
      </c>
      <c r="D11" s="166">
        <v>0</v>
      </c>
      <c r="E11" s="166">
        <v>0</v>
      </c>
      <c r="F11" s="165">
        <f>SUM(C11:E11)</f>
        <v>47468</v>
      </c>
      <c r="G11" s="86"/>
      <c r="H11" s="165">
        <v>15823</v>
      </c>
      <c r="I11" s="165">
        <v>7911</v>
      </c>
      <c r="J11" s="165">
        <v>63291</v>
      </c>
      <c r="K11" s="166">
        <v>0</v>
      </c>
      <c r="L11" s="165">
        <f t="shared" ref="L11:L15" si="0">SUM(H11:K11)</f>
        <v>87025</v>
      </c>
    </row>
    <row r="12" spans="1:14">
      <c r="A12" s="9" t="s">
        <v>496</v>
      </c>
      <c r="B12" s="9" t="s">
        <v>497</v>
      </c>
      <c r="C12" s="84">
        <v>42448</v>
      </c>
      <c r="D12" s="85">
        <v>0</v>
      </c>
      <c r="E12" s="85">
        <v>0</v>
      </c>
      <c r="F12" s="84">
        <f t="shared" ref="F12:F15" si="1">SUM(C12:E12)</f>
        <v>42448</v>
      </c>
      <c r="G12" s="86"/>
      <c r="H12" s="84">
        <v>14149</v>
      </c>
      <c r="I12" s="84">
        <v>7075</v>
      </c>
      <c r="J12" s="84">
        <v>56597</v>
      </c>
      <c r="K12" s="85">
        <v>0</v>
      </c>
      <c r="L12" s="84">
        <f t="shared" si="0"/>
        <v>77821</v>
      </c>
    </row>
    <row r="13" spans="1:14">
      <c r="A13" s="9" t="s">
        <v>498</v>
      </c>
      <c r="B13" s="9" t="s">
        <v>499</v>
      </c>
      <c r="C13" s="84">
        <v>32867</v>
      </c>
      <c r="D13" s="85">
        <v>0</v>
      </c>
      <c r="E13" s="85">
        <v>0</v>
      </c>
      <c r="F13" s="84">
        <f t="shared" si="1"/>
        <v>32867</v>
      </c>
      <c r="G13" s="86"/>
      <c r="H13" s="84">
        <v>10956</v>
      </c>
      <c r="I13" s="84">
        <v>5478</v>
      </c>
      <c r="J13" s="84">
        <v>43823</v>
      </c>
      <c r="K13" s="85">
        <v>0</v>
      </c>
      <c r="L13" s="84">
        <f t="shared" si="0"/>
        <v>60257</v>
      </c>
    </row>
    <row r="14" spans="1:14">
      <c r="A14" s="9" t="s">
        <v>500</v>
      </c>
      <c r="B14" s="9" t="s">
        <v>501</v>
      </c>
      <c r="C14" s="84">
        <v>17519</v>
      </c>
      <c r="D14" s="85">
        <v>0</v>
      </c>
      <c r="E14" s="85">
        <v>975</v>
      </c>
      <c r="F14" s="84">
        <f t="shared" si="1"/>
        <v>18494</v>
      </c>
      <c r="G14" s="86"/>
      <c r="H14" s="84">
        <v>5840</v>
      </c>
      <c r="I14" s="84">
        <v>2920</v>
      </c>
      <c r="J14" s="84">
        <v>23359</v>
      </c>
      <c r="K14" s="85">
        <v>0</v>
      </c>
      <c r="L14" s="84">
        <f t="shared" si="0"/>
        <v>32119</v>
      </c>
    </row>
    <row r="15" spans="1:14">
      <c r="A15" s="9" t="s">
        <v>502</v>
      </c>
      <c r="B15" s="9" t="s">
        <v>503</v>
      </c>
      <c r="C15" s="84">
        <v>17519</v>
      </c>
      <c r="D15" s="85">
        <v>0</v>
      </c>
      <c r="E15" s="85">
        <v>975</v>
      </c>
      <c r="F15" s="84">
        <f t="shared" si="1"/>
        <v>18494</v>
      </c>
      <c r="G15" s="86"/>
      <c r="H15" s="84">
        <v>5840</v>
      </c>
      <c r="I15" s="84">
        <v>2920</v>
      </c>
      <c r="J15" s="84">
        <v>23359</v>
      </c>
      <c r="K15" s="85">
        <v>0</v>
      </c>
      <c r="L15" s="84">
        <f t="shared" si="0"/>
        <v>32119</v>
      </c>
    </row>
    <row r="16" spans="1:14" ht="15.75">
      <c r="A16" s="2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15.75">
      <c r="A17" s="1" t="s">
        <v>43</v>
      </c>
    </row>
    <row r="18" spans="1:12">
      <c r="A18" s="217" t="s">
        <v>0</v>
      </c>
      <c r="B18" s="217" t="s">
        <v>3</v>
      </c>
      <c r="C18" s="218" t="s">
        <v>4</v>
      </c>
      <c r="D18" s="218"/>
      <c r="E18" s="218"/>
      <c r="F18" s="218"/>
      <c r="G18" s="195"/>
      <c r="H18" s="218" t="s">
        <v>5</v>
      </c>
      <c r="I18" s="218"/>
      <c r="J18" s="218"/>
      <c r="K18" s="218"/>
      <c r="L18" s="218"/>
    </row>
    <row r="19" spans="1:12" ht="22.5">
      <c r="A19" s="217"/>
      <c r="B19" s="217"/>
      <c r="C19" s="152" t="s">
        <v>6</v>
      </c>
      <c r="D19" s="152" t="s">
        <v>7</v>
      </c>
      <c r="E19" s="152" t="s">
        <v>8</v>
      </c>
      <c r="F19" s="152" t="s">
        <v>9</v>
      </c>
      <c r="G19" s="195"/>
      <c r="H19" s="151" t="s">
        <v>10</v>
      </c>
      <c r="I19" s="151" t="s">
        <v>11</v>
      </c>
      <c r="J19" s="152" t="s">
        <v>12</v>
      </c>
      <c r="K19" s="151" t="s">
        <v>20</v>
      </c>
      <c r="L19" s="152" t="s">
        <v>9</v>
      </c>
    </row>
    <row r="20" spans="1:12">
      <c r="A20" s="13" t="s">
        <v>504</v>
      </c>
      <c r="B20" s="13" t="s">
        <v>505</v>
      </c>
      <c r="C20" s="166">
        <v>17910</v>
      </c>
      <c r="D20" s="166">
        <v>0</v>
      </c>
      <c r="E20" s="166">
        <v>975</v>
      </c>
      <c r="F20" s="165">
        <f t="shared" ref="F20:F24" si="2">SUM(C20:E20)</f>
        <v>18885</v>
      </c>
      <c r="G20" s="86"/>
      <c r="H20" s="165">
        <v>5970</v>
      </c>
      <c r="I20" s="165">
        <v>2985</v>
      </c>
      <c r="J20" s="165">
        <v>23880</v>
      </c>
      <c r="K20" s="166">
        <v>0</v>
      </c>
      <c r="L20" s="165">
        <f t="shared" ref="L20:L24" si="3">SUM(H20:K20)</f>
        <v>32835</v>
      </c>
    </row>
    <row r="21" spans="1:12">
      <c r="A21" s="9" t="s">
        <v>506</v>
      </c>
      <c r="B21" s="9" t="s">
        <v>507</v>
      </c>
      <c r="C21" s="85">
        <v>9165</v>
      </c>
      <c r="D21" s="85">
        <v>0</v>
      </c>
      <c r="E21" s="85">
        <v>975</v>
      </c>
      <c r="F21" s="84">
        <f t="shared" si="2"/>
        <v>10140</v>
      </c>
      <c r="G21" s="86"/>
      <c r="H21" s="84">
        <v>3055</v>
      </c>
      <c r="I21" s="84">
        <v>1528</v>
      </c>
      <c r="J21" s="84">
        <v>12220</v>
      </c>
      <c r="K21" s="85">
        <v>0</v>
      </c>
      <c r="L21" s="84">
        <f t="shared" si="3"/>
        <v>16803</v>
      </c>
    </row>
    <row r="22" spans="1:12">
      <c r="A22" s="9" t="s">
        <v>508</v>
      </c>
      <c r="B22" s="9" t="s">
        <v>509</v>
      </c>
      <c r="C22" s="85">
        <v>9165</v>
      </c>
      <c r="D22" s="85">
        <v>0</v>
      </c>
      <c r="E22" s="85">
        <v>975</v>
      </c>
      <c r="F22" s="84">
        <f t="shared" si="2"/>
        <v>10140</v>
      </c>
      <c r="G22" s="86"/>
      <c r="H22" s="84">
        <v>3055</v>
      </c>
      <c r="I22" s="84">
        <v>1528</v>
      </c>
      <c r="J22" s="84">
        <v>12220</v>
      </c>
      <c r="K22" s="85">
        <v>0</v>
      </c>
      <c r="L22" s="84">
        <f t="shared" si="3"/>
        <v>16803</v>
      </c>
    </row>
    <row r="23" spans="1:12">
      <c r="A23" s="9" t="s">
        <v>510</v>
      </c>
      <c r="B23" s="9" t="s">
        <v>511</v>
      </c>
      <c r="C23" s="85">
        <v>8942</v>
      </c>
      <c r="D23" s="85">
        <v>0</v>
      </c>
      <c r="E23" s="85">
        <v>975</v>
      </c>
      <c r="F23" s="84">
        <f t="shared" si="2"/>
        <v>9917</v>
      </c>
      <c r="G23" s="86"/>
      <c r="H23" s="84">
        <v>2981</v>
      </c>
      <c r="I23" s="84">
        <v>1490</v>
      </c>
      <c r="J23" s="84">
        <v>11923</v>
      </c>
      <c r="K23" s="85">
        <v>0</v>
      </c>
      <c r="L23" s="84">
        <f t="shared" si="3"/>
        <v>16394</v>
      </c>
    </row>
    <row r="24" spans="1:12">
      <c r="A24" s="9" t="s">
        <v>512</v>
      </c>
      <c r="B24" s="9" t="s">
        <v>513</v>
      </c>
      <c r="C24" s="85">
        <v>5895</v>
      </c>
      <c r="D24" s="85">
        <v>0</v>
      </c>
      <c r="E24" s="85">
        <v>975</v>
      </c>
      <c r="F24" s="84">
        <f t="shared" si="2"/>
        <v>6870</v>
      </c>
      <c r="G24" s="86"/>
      <c r="H24" s="84">
        <v>1965</v>
      </c>
      <c r="I24" s="84">
        <v>983</v>
      </c>
      <c r="J24" s="84">
        <v>7860</v>
      </c>
      <c r="K24" s="85">
        <v>0</v>
      </c>
      <c r="L24" s="84">
        <f t="shared" si="3"/>
        <v>10808</v>
      </c>
    </row>
    <row r="26" spans="1:12" ht="15" customHeight="1"/>
    <row r="27" spans="1:12" ht="15" customHeight="1"/>
    <row r="28" spans="1:12" ht="15" customHeight="1"/>
    <row r="30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0" ht="15" customHeight="1"/>
    <row r="41" ht="15" customHeight="1"/>
    <row r="42" ht="15" customHeight="1"/>
    <row r="44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4" ht="15" customHeight="1"/>
    <row r="56" ht="15" customHeight="1"/>
    <row r="57" ht="15.75" customHeight="1"/>
  </sheetData>
  <mergeCells count="13">
    <mergeCell ref="A18:A19"/>
    <mergeCell ref="B18:B19"/>
    <mergeCell ref="C18:F18"/>
    <mergeCell ref="H18:L18"/>
    <mergeCell ref="A1:L1"/>
    <mergeCell ref="A2:L2"/>
    <mergeCell ref="A3:L3"/>
    <mergeCell ref="A4:L4"/>
    <mergeCell ref="A9:A10"/>
    <mergeCell ref="B9:B10"/>
    <mergeCell ref="C9:F9"/>
    <mergeCell ref="H9:L9"/>
    <mergeCell ref="A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3</vt:i4>
      </vt:variant>
    </vt:vector>
  </HeadingPairs>
  <TitlesOfParts>
    <vt:vector size="53" baseType="lpstr">
      <vt:lpstr>Tabulador_ACIEY</vt:lpstr>
      <vt:lpstr>Tabulador_APBY</vt:lpstr>
      <vt:lpstr>Tabulador_CAEY</vt:lpstr>
      <vt:lpstr>Tabulador_CEEAV</vt:lpstr>
      <vt:lpstr>Tabulador_CULTUR</vt:lpstr>
      <vt:lpstr>Tabulador_DIF Yucatán</vt:lpstr>
      <vt:lpstr>Tabulador_FIDARTU</vt:lpstr>
      <vt:lpstr>Tabulador_FIDETURE</vt:lpstr>
      <vt:lpstr>Tabulador_FIGAROSY</vt:lpstr>
      <vt:lpstr>Tabulador FIPAPAM</vt:lpstr>
      <vt:lpstr>Tabulador HAM</vt:lpstr>
      <vt:lpstr>Tabulado_HCPY</vt:lpstr>
      <vt:lpstr>Tabulador_HCTY</vt:lpstr>
      <vt:lpstr>Tabulador_HGTY</vt:lpstr>
      <vt:lpstr>Tabulador_IBECEY</vt:lpstr>
      <vt:lpstr>Tabulador_ICATEY</vt:lpstr>
      <vt:lpstr>Tabulador_IDEFEEY</vt:lpstr>
      <vt:lpstr>Tabulador_IDEY</vt:lpstr>
      <vt:lpstr>Tabulador_IEAEY</vt:lpstr>
      <vt:lpstr>Tabulador IIPEDEY</vt:lpstr>
      <vt:lpstr>Tabulador IMDUT</vt:lpstr>
      <vt:lpstr>Tabulador INCAY</vt:lpstr>
      <vt:lpstr>Tabulador_INCCOPY</vt:lpstr>
      <vt:lpstr>Tabulador_INDEMAYA</vt:lpstr>
      <vt:lpstr>Tabulador-INSEJUPY</vt:lpstr>
      <vt:lpstr>Tabulador IPFY</vt:lpstr>
      <vt:lpstr>Tabulador_ISSTEY</vt:lpstr>
      <vt:lpstr>Tabulador IVEY</vt:lpstr>
      <vt:lpstr>Tabulador IYEM</vt:lpstr>
      <vt:lpstr>Tabulador JAPAY</vt:lpstr>
      <vt:lpstr>Tabulador_JAPEY</vt:lpstr>
      <vt:lpstr>Tabuladores_SEPLAN</vt:lpstr>
      <vt:lpstr>Tabulador_SESEAY</vt:lpstr>
      <vt:lpstr>Tabulador_SSY</vt:lpstr>
      <vt:lpstr>Tabulador_TeleYuc</vt:lpstr>
      <vt:lpstr>Tabulador_CECYTEY</vt:lpstr>
      <vt:lpstr>Tabulador_COBAY</vt:lpstr>
      <vt:lpstr>Tabulador_CONALEP</vt:lpstr>
      <vt:lpstr>Tabulador_ESAY</vt:lpstr>
      <vt:lpstr>Tabulador_ITSM</vt:lpstr>
      <vt:lpstr>Tabulador_ITSP</vt:lpstr>
      <vt:lpstr>Tabulado_ITSSY</vt:lpstr>
      <vt:lpstr>Tabulador_ITSVA</vt:lpstr>
      <vt:lpstr>Tabulador_UNO</vt:lpstr>
      <vt:lpstr>Tabulador_UPY</vt:lpstr>
      <vt:lpstr>Tabulador_UTC</vt:lpstr>
      <vt:lpstr>Tabulador_UTM</vt:lpstr>
      <vt:lpstr>Tabulador_UTMayab</vt:lpstr>
      <vt:lpstr>Tabulador_UTP</vt:lpstr>
      <vt:lpstr>Tabulador_UTRSur</vt:lpstr>
      <vt:lpstr>'Tabulador HAM'!Área_de_impresión</vt:lpstr>
      <vt:lpstr>Tabulador_ESAY!Área_de_impresión</vt:lpstr>
      <vt:lpstr>Tabulador_ITSVA!Área_de_impresión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Mónica Vargas Pech</dc:creator>
  <cp:lastModifiedBy>Gabriel Abelardo Cauich Castilla</cp:lastModifiedBy>
  <dcterms:created xsi:type="dcterms:W3CDTF">2019-10-29T23:32:15Z</dcterms:created>
  <dcterms:modified xsi:type="dcterms:W3CDTF">2021-01-09T05:43:24Z</dcterms:modified>
</cp:coreProperties>
</file>