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HP\Documents\Presupuesto 2020 (Revisado)\Presupuesto 2020_Datos Abiertos\Tomos en Datos Abiertos\Presupuesto 2020_DOF 301219\"/>
    </mc:Choice>
  </mc:AlternateContent>
  <xr:revisionPtr revIDLastSave="0" documentId="13_ncr:1_{A42F71AE-819A-47AF-8202-38C875E4BF19}" xr6:coauthVersionLast="45" xr6:coauthVersionMax="45" xr10:uidLastSave="{00000000-0000-0000-0000-000000000000}"/>
  <bookViews>
    <workbookView xWindow="-120" yWindow="-120" windowWidth="20730" windowHeight="11160" firstSheet="44" activeTab="48" xr2:uid="{00000000-000D-0000-FFFF-FFFF00000000}"/>
  </bookViews>
  <sheets>
    <sheet name="ACI Tabulador" sheetId="4" r:id="rId1"/>
    <sheet name="ADY Tabulador" sheetId="5" r:id="rId2"/>
    <sheet name="APBY_Tabulador" sheetId="6" r:id="rId3"/>
    <sheet name="CAEY_Tabulador" sheetId="7" r:id="rId4"/>
    <sheet name="CECYTEY_Tabulador" sheetId="8" r:id="rId5"/>
    <sheet name="CEEAV_Tabulador" sheetId="9" r:id="rId6"/>
    <sheet name="COBAY_Tabulador" sheetId="10" r:id="rId7"/>
    <sheet name="CONALEP_Tabulador" sheetId="11" r:id="rId8"/>
    <sheet name="CULTUR_Tabulador" sheetId="12" r:id="rId9"/>
    <sheet name="DIF Yucatán_Tabulador" sheetId="13" r:id="rId10"/>
    <sheet name="ESAY_Tabulador" sheetId="14" r:id="rId11"/>
    <sheet name="FIDARTU_Tabulador" sheetId="15" r:id="rId12"/>
    <sheet name="FIDETURE_Tabulador" sheetId="16" r:id="rId13"/>
    <sheet name="FIGAROSY_Tabulador" sheetId="17" r:id="rId14"/>
    <sheet name="FIPAPAM_Tabulador" sheetId="18" r:id="rId15"/>
    <sheet name="HA_Tabulador" sheetId="19" r:id="rId16"/>
    <sheet name="HCP_Tabulador" sheetId="20" r:id="rId17"/>
    <sheet name="HCT_Tabulador" sheetId="21" r:id="rId18"/>
    <sheet name="HGT_Tabulador" sheetId="22" r:id="rId19"/>
    <sheet name="IBECEY_Tabulador" sheetId="23" r:id="rId20"/>
    <sheet name="ICATEY_Tabulador" sheetId="24" r:id="rId21"/>
    <sheet name="IDEFEY_Tabulador" sheetId="25" r:id="rId22"/>
    <sheet name="IDEY_Tabulador" sheetId="26" r:id="rId23"/>
    <sheet name="IEAEY_Tabulador" sheetId="27" r:id="rId24"/>
    <sheet name="INDEMAYA_Tabulador" sheetId="28" r:id="rId25"/>
    <sheet name="INSEJUPY_Tabulador" sheetId="29" r:id="rId26"/>
    <sheet name="IPFY_Tabulador" sheetId="30" r:id="rId27"/>
    <sheet name="ISSTEY_Tabulador" sheetId="31" r:id="rId28"/>
    <sheet name="ITSM_Tabulador" sheetId="32" r:id="rId29"/>
    <sheet name="ITSP_Tabulador" sheetId="33" r:id="rId30"/>
    <sheet name="ITSS_Tabulador" sheetId="34" r:id="rId31"/>
    <sheet name="ITSV_Tabulador" sheetId="35" r:id="rId32"/>
    <sheet name="IVEY_Tabulador" sheetId="36" r:id="rId33"/>
    <sheet name="IYEM_Tabulador" sheetId="37" r:id="rId34"/>
    <sheet name="JAPAY_Tabulador " sheetId="38" r:id="rId35"/>
    <sheet name="JAPEY_Tabulador" sheetId="39" r:id="rId36"/>
    <sheet name="JEDEY_Tabulador" sheetId="40" r:id="rId37"/>
    <sheet name="REPSSY_Tabulador" sheetId="41" r:id="rId38"/>
    <sheet name="SEPLAN_Tabulador" sheetId="42" r:id="rId39"/>
    <sheet name="SESEAY_Tabulador" sheetId="43" r:id="rId40"/>
    <sheet name="SSY_Tabulador" sheetId="44" r:id="rId41"/>
    <sheet name="TV13_Tabulador" sheetId="45" r:id="rId42"/>
    <sheet name="UNO_Tabulador" sheetId="46" r:id="rId43"/>
    <sheet name="UPY_Tabulador" sheetId="47" r:id="rId44"/>
    <sheet name="UTC_Tabulador" sheetId="48" r:id="rId45"/>
    <sheet name="UTM_Tabulador" sheetId="49" r:id="rId46"/>
    <sheet name="UTMayab_Tabulador" sheetId="50" r:id="rId47"/>
    <sheet name="UTP_Tabulador" sheetId="51" r:id="rId48"/>
    <sheet name="UTRS_Tabulador" sheetId="52" r:id="rId49"/>
  </sheets>
  <externalReferences>
    <externalReference r:id="rId50"/>
    <externalReference r:id="rId51"/>
    <externalReference r:id="rId52"/>
    <externalReference r:id="rId53"/>
    <externalReference r:id="rId54"/>
  </externalReferences>
  <definedNames>
    <definedName name="_xlnm._FilterDatabase" localSheetId="9" hidden="1">'DIF Yucatán_Tabulador'!$A$1:$A$175</definedName>
    <definedName name="_xlnm._FilterDatabase" localSheetId="26" hidden="1">IPFY_Tabulador!$I$1:$I$66</definedName>
    <definedName name="_xlnm._FilterDatabase" localSheetId="43" hidden="1">UPY_Tabulador!$I$1:$I$38</definedName>
    <definedName name="_xlnm.Print_Area" localSheetId="36">JEDEY_Tabulador!$A$1:$J$37</definedName>
    <definedName name="_xlnm.Print_Area" localSheetId="45">UTM_Tabulador!#REF!</definedName>
    <definedName name="_xlnm.Print_Titles" localSheetId="21">IDEFEY_Tabulador!$1:$16</definedName>
    <definedName name="_xlnm.Print_Titles" localSheetId="36">JEDEY_Tabulador!$1:$18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4" i="52" l="1"/>
  <c r="H34" i="52"/>
  <c r="J34" i="52" s="1"/>
  <c r="F34" i="52"/>
  <c r="J33" i="52"/>
  <c r="I33" i="52"/>
  <c r="H33" i="52"/>
  <c r="F33" i="52"/>
  <c r="J32" i="52"/>
  <c r="I32" i="52"/>
  <c r="H32" i="52"/>
  <c r="F32" i="52"/>
  <c r="J31" i="52"/>
  <c r="I31" i="52"/>
  <c r="H31" i="52"/>
  <c r="F31" i="52"/>
  <c r="J30" i="52"/>
  <c r="I30" i="52"/>
  <c r="H30" i="52"/>
  <c r="F30" i="52"/>
  <c r="J29" i="52"/>
  <c r="I29" i="52"/>
  <c r="H29" i="52"/>
  <c r="F29" i="52"/>
  <c r="J28" i="52"/>
  <c r="I28" i="52"/>
  <c r="H28" i="52"/>
  <c r="F28" i="52"/>
  <c r="J27" i="52"/>
  <c r="I27" i="52"/>
  <c r="H27" i="52"/>
  <c r="F27" i="52"/>
  <c r="J26" i="52"/>
  <c r="I26" i="52"/>
  <c r="H26" i="52"/>
  <c r="F26" i="52"/>
  <c r="J25" i="52"/>
  <c r="I25" i="52"/>
  <c r="H25" i="52"/>
  <c r="F25" i="52"/>
  <c r="J24" i="52"/>
  <c r="I24" i="52"/>
  <c r="H24" i="52"/>
  <c r="F24" i="52"/>
  <c r="J23" i="52"/>
  <c r="I23" i="52"/>
  <c r="H23" i="52"/>
  <c r="F23" i="52"/>
  <c r="J22" i="52"/>
  <c r="I22" i="52"/>
  <c r="H22" i="52"/>
  <c r="F22" i="52"/>
  <c r="J21" i="52"/>
  <c r="I21" i="52"/>
  <c r="H21" i="52"/>
  <c r="F21" i="52"/>
  <c r="J20" i="52"/>
  <c r="I20" i="52"/>
  <c r="H20" i="52"/>
  <c r="F20" i="52"/>
  <c r="J19" i="52"/>
  <c r="I19" i="52"/>
  <c r="H19" i="52"/>
  <c r="F19" i="52"/>
  <c r="J18" i="52"/>
  <c r="F18" i="52"/>
  <c r="I17" i="52"/>
  <c r="H17" i="52"/>
  <c r="J17" i="52" s="1"/>
  <c r="F17" i="52"/>
  <c r="I12" i="52"/>
  <c r="H12" i="52"/>
  <c r="J12" i="52" s="1"/>
  <c r="F12" i="52"/>
  <c r="I11" i="52"/>
  <c r="H11" i="52"/>
  <c r="J11" i="52" s="1"/>
  <c r="F11" i="52"/>
  <c r="J10" i="52"/>
  <c r="I10" i="52"/>
  <c r="H10" i="52"/>
  <c r="F10" i="52"/>
  <c r="J26" i="51" l="1"/>
  <c r="I26" i="51"/>
  <c r="H26" i="51"/>
  <c r="K26" i="51" s="1"/>
  <c r="E26" i="51"/>
  <c r="F26" i="51" s="1"/>
  <c r="J25" i="51"/>
  <c r="K25" i="51" s="1"/>
  <c r="I25" i="51"/>
  <c r="H25" i="51"/>
  <c r="F25" i="51"/>
  <c r="K24" i="51"/>
  <c r="J24" i="51"/>
  <c r="I24" i="51"/>
  <c r="H24" i="51"/>
  <c r="F24" i="51"/>
  <c r="J23" i="51"/>
  <c r="I23" i="51"/>
  <c r="H23" i="51"/>
  <c r="K23" i="51" s="1"/>
  <c r="F23" i="51"/>
  <c r="J22" i="51"/>
  <c r="I22" i="51"/>
  <c r="K22" i="51" s="1"/>
  <c r="H22" i="51"/>
  <c r="F22" i="51"/>
  <c r="J21" i="51"/>
  <c r="K21" i="51" s="1"/>
  <c r="I21" i="51"/>
  <c r="H21" i="51"/>
  <c r="F21" i="51"/>
  <c r="K20" i="51"/>
  <c r="J20" i="51"/>
  <c r="I20" i="51"/>
  <c r="H20" i="51"/>
  <c r="F20" i="51"/>
  <c r="J19" i="51"/>
  <c r="I19" i="51"/>
  <c r="H19" i="51"/>
  <c r="K19" i="51" s="1"/>
  <c r="F19" i="51"/>
  <c r="J18" i="51"/>
  <c r="I18" i="51"/>
  <c r="K18" i="51" s="1"/>
  <c r="H18" i="51"/>
  <c r="F18" i="51"/>
  <c r="J17" i="51"/>
  <c r="K17" i="51" s="1"/>
  <c r="I17" i="51"/>
  <c r="H17" i="51"/>
  <c r="F17" i="51"/>
  <c r="K12" i="51"/>
  <c r="J12" i="51"/>
  <c r="I12" i="51"/>
  <c r="H12" i="51"/>
  <c r="F12" i="51"/>
  <c r="J11" i="51"/>
  <c r="I11" i="51"/>
  <c r="H11" i="51"/>
  <c r="K11" i="51" s="1"/>
  <c r="F11" i="51"/>
  <c r="J10" i="51"/>
  <c r="I10" i="51"/>
  <c r="K10" i="51" s="1"/>
  <c r="H10" i="51"/>
  <c r="F10" i="51"/>
  <c r="L26" i="50" l="1"/>
  <c r="E26" i="50"/>
  <c r="F26" i="50" s="1"/>
  <c r="L25" i="50"/>
  <c r="F25" i="50"/>
  <c r="L24" i="50"/>
  <c r="F24" i="50"/>
  <c r="L23" i="50"/>
  <c r="F23" i="50"/>
  <c r="L22" i="50"/>
  <c r="F22" i="50"/>
  <c r="L21" i="50"/>
  <c r="F21" i="50"/>
  <c r="L20" i="50"/>
  <c r="F20" i="50"/>
  <c r="L19" i="50"/>
  <c r="F19" i="50"/>
  <c r="L18" i="50"/>
  <c r="F18" i="50"/>
  <c r="L13" i="50"/>
  <c r="F13" i="50"/>
  <c r="L12" i="50"/>
  <c r="F12" i="50"/>
  <c r="L11" i="50"/>
  <c r="F11" i="50"/>
  <c r="L10" i="50"/>
  <c r="F10" i="50"/>
  <c r="F70" i="49" l="1"/>
  <c r="H70" i="49"/>
  <c r="J70" i="49"/>
  <c r="L70" i="49"/>
  <c r="E30" i="48" l="1"/>
  <c r="J29" i="48"/>
  <c r="E29" i="48"/>
  <c r="J28" i="48"/>
  <c r="E28" i="48"/>
  <c r="J27" i="48"/>
  <c r="E27" i="48"/>
  <c r="J26" i="48"/>
  <c r="E26" i="48"/>
  <c r="J25" i="48"/>
  <c r="E25" i="48"/>
  <c r="J24" i="48"/>
  <c r="E24" i="48"/>
  <c r="J23" i="48"/>
  <c r="E23" i="48"/>
  <c r="J22" i="48"/>
  <c r="E22" i="48"/>
  <c r="J21" i="48"/>
  <c r="E21" i="48"/>
  <c r="J20" i="48"/>
  <c r="E20" i="48"/>
  <c r="J19" i="48"/>
  <c r="E19" i="48"/>
  <c r="J18" i="48"/>
  <c r="E18" i="48"/>
  <c r="J17" i="48"/>
  <c r="E17" i="48"/>
  <c r="E10" i="47" l="1"/>
  <c r="G10" i="47"/>
  <c r="H10" i="47"/>
  <c r="J10" i="47"/>
  <c r="E11" i="47"/>
  <c r="G11" i="47"/>
  <c r="H11" i="47"/>
  <c r="J11" i="47"/>
  <c r="E12" i="47"/>
  <c r="G12" i="47"/>
  <c r="H12" i="47"/>
  <c r="J12" i="47"/>
  <c r="E13" i="47"/>
  <c r="G13" i="47"/>
  <c r="H13" i="47"/>
  <c r="J13" i="47"/>
  <c r="E18" i="47"/>
  <c r="G18" i="47"/>
  <c r="H18" i="47"/>
  <c r="J18" i="47"/>
  <c r="E19" i="47"/>
  <c r="G19" i="47"/>
  <c r="H19" i="47"/>
  <c r="J19" i="47"/>
  <c r="E20" i="47"/>
  <c r="G20" i="47"/>
  <c r="H20" i="47"/>
  <c r="J20" i="47"/>
  <c r="E21" i="47"/>
  <c r="G21" i="47"/>
  <c r="H21" i="47"/>
  <c r="J21" i="47"/>
  <c r="E22" i="47"/>
  <c r="G22" i="47"/>
  <c r="H22" i="47"/>
  <c r="J22" i="47"/>
  <c r="E23" i="47"/>
  <c r="G23" i="47"/>
  <c r="H23" i="47"/>
  <c r="J23" i="47"/>
  <c r="E24" i="47"/>
  <c r="G24" i="47"/>
  <c r="H24" i="47"/>
  <c r="J24" i="47"/>
  <c r="E25" i="47"/>
  <c r="J25" i="47"/>
  <c r="I55" i="46" l="1"/>
  <c r="D55" i="46"/>
  <c r="I54" i="46"/>
  <c r="D54" i="46"/>
  <c r="I53" i="46"/>
  <c r="D53" i="46"/>
  <c r="I52" i="46"/>
  <c r="D52" i="46"/>
  <c r="I51" i="46"/>
  <c r="D51" i="46"/>
  <c r="I50" i="46"/>
  <c r="D50" i="46"/>
  <c r="I49" i="46"/>
  <c r="D49" i="46"/>
  <c r="I48" i="46"/>
  <c r="D48" i="46"/>
  <c r="I47" i="46"/>
  <c r="D47" i="46"/>
  <c r="I46" i="46"/>
  <c r="D46" i="46"/>
  <c r="I45" i="46"/>
  <c r="D45" i="46"/>
  <c r="I44" i="46"/>
  <c r="D44" i="46"/>
  <c r="I43" i="46"/>
  <c r="D43" i="46"/>
  <c r="I42" i="46"/>
  <c r="D42" i="46"/>
  <c r="I41" i="46"/>
  <c r="D41" i="46"/>
  <c r="I40" i="46"/>
  <c r="D40" i="46"/>
  <c r="I39" i="46"/>
  <c r="D39" i="46"/>
  <c r="I38" i="46"/>
  <c r="D38" i="46"/>
  <c r="I37" i="46"/>
  <c r="D37" i="46"/>
  <c r="I36" i="46"/>
  <c r="D36" i="46"/>
  <c r="I35" i="46"/>
  <c r="D35" i="46"/>
  <c r="I34" i="46"/>
  <c r="D34" i="46"/>
  <c r="I33" i="46"/>
  <c r="D33" i="46"/>
  <c r="I32" i="46"/>
  <c r="D32" i="46"/>
  <c r="I31" i="46"/>
  <c r="D31" i="46"/>
  <c r="I30" i="46"/>
  <c r="D30" i="46"/>
  <c r="I29" i="46"/>
  <c r="D29" i="46"/>
  <c r="I28" i="46"/>
  <c r="D28" i="46"/>
  <c r="I27" i="46"/>
  <c r="D27" i="46"/>
  <c r="I26" i="46"/>
  <c r="D26" i="46"/>
  <c r="I25" i="46"/>
  <c r="D25" i="46"/>
  <c r="I24" i="46"/>
  <c r="D24" i="46"/>
  <c r="I23" i="46"/>
  <c r="D23" i="46"/>
  <c r="I22" i="46"/>
  <c r="D22" i="46"/>
  <c r="I17" i="46"/>
  <c r="D17" i="46"/>
  <c r="I16" i="46"/>
  <c r="D16" i="46"/>
  <c r="I15" i="46"/>
  <c r="D15" i="46"/>
  <c r="I14" i="46"/>
  <c r="D14" i="46"/>
  <c r="I13" i="46"/>
  <c r="D13" i="46"/>
  <c r="I12" i="46"/>
  <c r="D12" i="46"/>
  <c r="I11" i="46"/>
  <c r="D11" i="46"/>
  <c r="I10" i="46"/>
  <c r="D10" i="46"/>
  <c r="A1" i="46"/>
  <c r="I60" i="45" l="1"/>
  <c r="H60" i="45"/>
  <c r="L60" i="45" s="1"/>
  <c r="F60" i="45"/>
  <c r="I59" i="45"/>
  <c r="H59" i="45"/>
  <c r="L59" i="45" s="1"/>
  <c r="F59" i="45"/>
  <c r="I58" i="45"/>
  <c r="H58" i="45"/>
  <c r="L58" i="45" s="1"/>
  <c r="F58" i="45"/>
  <c r="I57" i="45"/>
  <c r="H57" i="45"/>
  <c r="L57" i="45" s="1"/>
  <c r="F57" i="45"/>
  <c r="I56" i="45"/>
  <c r="H56" i="45"/>
  <c r="L56" i="45" s="1"/>
  <c r="F56" i="45"/>
  <c r="I55" i="45"/>
  <c r="H55" i="45"/>
  <c r="L55" i="45" s="1"/>
  <c r="F55" i="45"/>
  <c r="I54" i="45"/>
  <c r="H54" i="45"/>
  <c r="L54" i="45" s="1"/>
  <c r="F54" i="45"/>
  <c r="I53" i="45"/>
  <c r="H53" i="45"/>
  <c r="L53" i="45" s="1"/>
  <c r="F53" i="45"/>
  <c r="I52" i="45"/>
  <c r="H52" i="45"/>
  <c r="L52" i="45" s="1"/>
  <c r="F52" i="45"/>
  <c r="I51" i="45"/>
  <c r="L51" i="45" s="1"/>
  <c r="F51" i="45"/>
  <c r="L50" i="45"/>
  <c r="I50" i="45"/>
  <c r="H50" i="45"/>
  <c r="F50" i="45"/>
  <c r="L49" i="45"/>
  <c r="I49" i="45"/>
  <c r="H49" i="45"/>
  <c r="F49" i="45"/>
  <c r="L48" i="45"/>
  <c r="I48" i="45"/>
  <c r="F48" i="45"/>
  <c r="I47" i="45"/>
  <c r="L47" i="45" s="1"/>
  <c r="H47" i="45"/>
  <c r="F47" i="45"/>
  <c r="I46" i="45"/>
  <c r="L46" i="45" s="1"/>
  <c r="F46" i="45"/>
  <c r="I45" i="45"/>
  <c r="H45" i="45"/>
  <c r="L45" i="45" s="1"/>
  <c r="F45" i="45"/>
  <c r="I44" i="45"/>
  <c r="H44" i="45"/>
  <c r="L44" i="45" s="1"/>
  <c r="F44" i="45"/>
  <c r="I43" i="45"/>
  <c r="H43" i="45"/>
  <c r="L43" i="45" s="1"/>
  <c r="F43" i="45"/>
  <c r="I42" i="45"/>
  <c r="H42" i="45"/>
  <c r="L42" i="45" s="1"/>
  <c r="F42" i="45"/>
  <c r="I41" i="45"/>
  <c r="H41" i="45"/>
  <c r="L41" i="45" s="1"/>
  <c r="F41" i="45"/>
  <c r="I40" i="45"/>
  <c r="H40" i="45"/>
  <c r="L40" i="45" s="1"/>
  <c r="F40" i="45"/>
  <c r="I39" i="45"/>
  <c r="H39" i="45"/>
  <c r="L39" i="45" s="1"/>
  <c r="F39" i="45"/>
  <c r="I38" i="45"/>
  <c r="H38" i="45"/>
  <c r="L38" i="45" s="1"/>
  <c r="F38" i="45"/>
  <c r="I37" i="45"/>
  <c r="H37" i="45"/>
  <c r="L37" i="45" s="1"/>
  <c r="F37" i="45"/>
  <c r="I36" i="45"/>
  <c r="H36" i="45"/>
  <c r="L36" i="45" s="1"/>
  <c r="F36" i="45"/>
  <c r="I35" i="45"/>
  <c r="H35" i="45"/>
  <c r="L35" i="45" s="1"/>
  <c r="F35" i="45"/>
  <c r="I34" i="45"/>
  <c r="H34" i="45"/>
  <c r="L34" i="45" s="1"/>
  <c r="F34" i="45"/>
  <c r="I33" i="45"/>
  <c r="H33" i="45"/>
  <c r="L33" i="45" s="1"/>
  <c r="F33" i="45"/>
  <c r="I32" i="45"/>
  <c r="H32" i="45"/>
  <c r="L32" i="45" s="1"/>
  <c r="F32" i="45"/>
  <c r="I31" i="45"/>
  <c r="H31" i="45"/>
  <c r="L31" i="45" s="1"/>
  <c r="F31" i="45"/>
  <c r="I30" i="45"/>
  <c r="H30" i="45"/>
  <c r="L30" i="45" s="1"/>
  <c r="F30" i="45"/>
  <c r="I29" i="45"/>
  <c r="H29" i="45"/>
  <c r="L29" i="45" s="1"/>
  <c r="F29" i="45"/>
  <c r="I28" i="45"/>
  <c r="H28" i="45"/>
  <c r="L28" i="45" s="1"/>
  <c r="F28" i="45"/>
  <c r="I27" i="45"/>
  <c r="H27" i="45"/>
  <c r="L27" i="45" s="1"/>
  <c r="F27" i="45"/>
  <c r="I26" i="45"/>
  <c r="H26" i="45"/>
  <c r="L26" i="45" s="1"/>
  <c r="F26" i="45"/>
  <c r="I25" i="45"/>
  <c r="H25" i="45"/>
  <c r="L25" i="45" s="1"/>
  <c r="F25" i="45"/>
  <c r="I24" i="45"/>
  <c r="H24" i="45"/>
  <c r="L24" i="45" s="1"/>
  <c r="F24" i="45"/>
  <c r="I23" i="45"/>
  <c r="H23" i="45"/>
  <c r="L23" i="45" s="1"/>
  <c r="F23" i="45"/>
  <c r="I22" i="45"/>
  <c r="H22" i="45"/>
  <c r="L22" i="45" s="1"/>
  <c r="F22" i="45"/>
  <c r="I21" i="45"/>
  <c r="H21" i="45"/>
  <c r="L21" i="45" s="1"/>
  <c r="F21" i="45"/>
  <c r="I20" i="45"/>
  <c r="H20" i="45"/>
  <c r="L20" i="45" s="1"/>
  <c r="F20" i="45"/>
  <c r="I15" i="45"/>
  <c r="H15" i="45"/>
  <c r="L15" i="45" s="1"/>
  <c r="F15" i="45"/>
  <c r="I14" i="45"/>
  <c r="H14" i="45"/>
  <c r="L14" i="45" s="1"/>
  <c r="F14" i="45"/>
  <c r="I13" i="45"/>
  <c r="H13" i="45"/>
  <c r="L13" i="45" s="1"/>
  <c r="F13" i="45"/>
  <c r="I12" i="45"/>
  <c r="H12" i="45"/>
  <c r="L12" i="45" s="1"/>
  <c r="F12" i="45"/>
  <c r="I11" i="45"/>
  <c r="H11" i="45"/>
  <c r="L11" i="45" s="1"/>
  <c r="F11" i="45"/>
  <c r="I10" i="45"/>
  <c r="H10" i="45"/>
  <c r="L10" i="45" s="1"/>
  <c r="F10" i="45"/>
  <c r="I353" i="44" l="1"/>
  <c r="H353" i="44"/>
  <c r="K353" i="44" s="1"/>
  <c r="F353" i="44"/>
  <c r="I352" i="44"/>
  <c r="H352" i="44"/>
  <c r="K352" i="44" s="1"/>
  <c r="F352" i="44"/>
  <c r="I351" i="44"/>
  <c r="H351" i="44"/>
  <c r="K351" i="44" s="1"/>
  <c r="F351" i="44"/>
  <c r="I350" i="44"/>
  <c r="H350" i="44"/>
  <c r="K350" i="44" s="1"/>
  <c r="F350" i="44"/>
  <c r="I349" i="44"/>
  <c r="H349" i="44"/>
  <c r="K349" i="44" s="1"/>
  <c r="F349" i="44"/>
  <c r="I348" i="44"/>
  <c r="H348" i="44"/>
  <c r="K348" i="44" s="1"/>
  <c r="F348" i="44"/>
  <c r="I347" i="44"/>
  <c r="H347" i="44"/>
  <c r="K347" i="44" s="1"/>
  <c r="F347" i="44"/>
  <c r="I346" i="44"/>
  <c r="H346" i="44"/>
  <c r="K346" i="44" s="1"/>
  <c r="F346" i="44"/>
  <c r="I345" i="44"/>
  <c r="H345" i="44"/>
  <c r="K345" i="44" s="1"/>
  <c r="F345" i="44"/>
  <c r="I344" i="44"/>
  <c r="H344" i="44"/>
  <c r="K344" i="44" s="1"/>
  <c r="F344" i="44"/>
  <c r="I343" i="44"/>
  <c r="H343" i="44"/>
  <c r="K343" i="44" s="1"/>
  <c r="F343" i="44"/>
  <c r="I342" i="44"/>
  <c r="H342" i="44"/>
  <c r="K342" i="44" s="1"/>
  <c r="F342" i="44"/>
  <c r="I341" i="44"/>
  <c r="H341" i="44"/>
  <c r="K341" i="44" s="1"/>
  <c r="F341" i="44"/>
  <c r="I340" i="44"/>
  <c r="H340" i="44"/>
  <c r="K340" i="44" s="1"/>
  <c r="F340" i="44"/>
  <c r="I339" i="44"/>
  <c r="H339" i="44"/>
  <c r="K339" i="44" s="1"/>
  <c r="F339" i="44"/>
  <c r="I338" i="44"/>
  <c r="H338" i="44"/>
  <c r="K338" i="44" s="1"/>
  <c r="F338" i="44"/>
  <c r="I337" i="44"/>
  <c r="H337" i="44"/>
  <c r="K337" i="44" s="1"/>
  <c r="F337" i="44"/>
  <c r="I336" i="44"/>
  <c r="H336" i="44"/>
  <c r="K336" i="44" s="1"/>
  <c r="F336" i="44"/>
  <c r="I335" i="44"/>
  <c r="H335" i="44"/>
  <c r="K335" i="44" s="1"/>
  <c r="F335" i="44"/>
  <c r="I334" i="44"/>
  <c r="H334" i="44"/>
  <c r="K334" i="44" s="1"/>
  <c r="F334" i="44"/>
  <c r="I333" i="44"/>
  <c r="H333" i="44"/>
  <c r="K333" i="44" s="1"/>
  <c r="F333" i="44"/>
  <c r="I332" i="44"/>
  <c r="H332" i="44"/>
  <c r="K332" i="44" s="1"/>
  <c r="F332" i="44"/>
  <c r="I331" i="44"/>
  <c r="H331" i="44"/>
  <c r="K331" i="44" s="1"/>
  <c r="F331" i="44"/>
  <c r="I330" i="44"/>
  <c r="H330" i="44"/>
  <c r="K330" i="44" s="1"/>
  <c r="F330" i="44"/>
  <c r="I329" i="44"/>
  <c r="H329" i="44"/>
  <c r="K329" i="44" s="1"/>
  <c r="F329" i="44"/>
  <c r="I328" i="44"/>
  <c r="H328" i="44"/>
  <c r="K328" i="44" s="1"/>
  <c r="F328" i="44"/>
  <c r="I327" i="44"/>
  <c r="H327" i="44"/>
  <c r="K327" i="44" s="1"/>
  <c r="F327" i="44"/>
  <c r="I326" i="44"/>
  <c r="H326" i="44"/>
  <c r="K326" i="44" s="1"/>
  <c r="F326" i="44"/>
  <c r="I325" i="44"/>
  <c r="H325" i="44"/>
  <c r="K325" i="44" s="1"/>
  <c r="F325" i="44"/>
  <c r="I324" i="44"/>
  <c r="H324" i="44"/>
  <c r="K324" i="44" s="1"/>
  <c r="F324" i="44"/>
  <c r="I323" i="44"/>
  <c r="H323" i="44"/>
  <c r="K323" i="44" s="1"/>
  <c r="F323" i="44"/>
  <c r="I322" i="44"/>
  <c r="H322" i="44"/>
  <c r="K322" i="44" s="1"/>
  <c r="F322" i="44"/>
  <c r="I321" i="44"/>
  <c r="H321" i="44"/>
  <c r="K321" i="44" s="1"/>
  <c r="F321" i="44"/>
  <c r="I320" i="44"/>
  <c r="H320" i="44"/>
  <c r="K320" i="44" s="1"/>
  <c r="F320" i="44"/>
  <c r="I319" i="44"/>
  <c r="H319" i="44"/>
  <c r="K319" i="44" s="1"/>
  <c r="F319" i="44"/>
  <c r="I318" i="44"/>
  <c r="H318" i="44"/>
  <c r="K318" i="44" s="1"/>
  <c r="F318" i="44"/>
  <c r="I317" i="44"/>
  <c r="H317" i="44"/>
  <c r="K317" i="44" s="1"/>
  <c r="F317" i="44"/>
  <c r="I316" i="44"/>
  <c r="H316" i="44"/>
  <c r="K316" i="44" s="1"/>
  <c r="F316" i="44"/>
  <c r="I315" i="44"/>
  <c r="H315" i="44"/>
  <c r="K315" i="44" s="1"/>
  <c r="F315" i="44"/>
  <c r="I314" i="44"/>
  <c r="H314" i="44"/>
  <c r="K314" i="44" s="1"/>
  <c r="F314" i="44"/>
  <c r="I313" i="44"/>
  <c r="H313" i="44"/>
  <c r="K313" i="44" s="1"/>
  <c r="F313" i="44"/>
  <c r="I312" i="44"/>
  <c r="H312" i="44"/>
  <c r="K312" i="44" s="1"/>
  <c r="F312" i="44"/>
  <c r="I311" i="44"/>
  <c r="H311" i="44"/>
  <c r="K311" i="44" s="1"/>
  <c r="F311" i="44"/>
  <c r="I310" i="44"/>
  <c r="H310" i="44"/>
  <c r="F310" i="44"/>
  <c r="I309" i="44"/>
  <c r="H309" i="44"/>
  <c r="K309" i="44" s="1"/>
  <c r="F309" i="44"/>
  <c r="I308" i="44"/>
  <c r="H308" i="44"/>
  <c r="K308" i="44" s="1"/>
  <c r="F308" i="44"/>
  <c r="I307" i="44"/>
  <c r="H307" i="44"/>
  <c r="F307" i="44"/>
  <c r="I306" i="44"/>
  <c r="H306" i="44"/>
  <c r="K306" i="44" s="1"/>
  <c r="F306" i="44"/>
  <c r="I305" i="44"/>
  <c r="H305" i="44"/>
  <c r="K305" i="44" s="1"/>
  <c r="F305" i="44"/>
  <c r="I304" i="44"/>
  <c r="H304" i="44"/>
  <c r="F304" i="44"/>
  <c r="I303" i="44"/>
  <c r="H303" i="44"/>
  <c r="K303" i="44" s="1"/>
  <c r="F303" i="44"/>
  <c r="I302" i="44"/>
  <c r="H302" i="44"/>
  <c r="K302" i="44" s="1"/>
  <c r="F302" i="44"/>
  <c r="I301" i="44"/>
  <c r="H301" i="44"/>
  <c r="F301" i="44"/>
  <c r="I300" i="44"/>
  <c r="H300" i="44"/>
  <c r="F300" i="44"/>
  <c r="I299" i="44"/>
  <c r="H299" i="44"/>
  <c r="K299" i="44" s="1"/>
  <c r="F299" i="44"/>
  <c r="I298" i="44"/>
  <c r="H298" i="44"/>
  <c r="K298" i="44" s="1"/>
  <c r="F298" i="44"/>
  <c r="I297" i="44"/>
  <c r="H297" i="44"/>
  <c r="K297" i="44" s="1"/>
  <c r="F297" i="44"/>
  <c r="I296" i="44"/>
  <c r="H296" i="44"/>
  <c r="F296" i="44"/>
  <c r="I295" i="44"/>
  <c r="H295" i="44"/>
  <c r="K295" i="44" s="1"/>
  <c r="F295" i="44"/>
  <c r="I294" i="44"/>
  <c r="H294" i="44"/>
  <c r="K294" i="44" s="1"/>
  <c r="F294" i="44"/>
  <c r="I293" i="44"/>
  <c r="H293" i="44"/>
  <c r="F293" i="44"/>
  <c r="I292" i="44"/>
  <c r="H292" i="44"/>
  <c r="F292" i="44"/>
  <c r="I291" i="44"/>
  <c r="H291" i="44"/>
  <c r="K291" i="44" s="1"/>
  <c r="F291" i="44"/>
  <c r="I290" i="44"/>
  <c r="H290" i="44"/>
  <c r="K290" i="44" s="1"/>
  <c r="F290" i="44"/>
  <c r="I289" i="44"/>
  <c r="H289" i="44"/>
  <c r="F289" i="44"/>
  <c r="I288" i="44"/>
  <c r="H288" i="44"/>
  <c r="F288" i="44"/>
  <c r="I287" i="44"/>
  <c r="H287" i="44"/>
  <c r="K287" i="44" s="1"/>
  <c r="F287" i="44"/>
  <c r="I286" i="44"/>
  <c r="H286" i="44"/>
  <c r="K286" i="44" s="1"/>
  <c r="F286" i="44"/>
  <c r="I285" i="44"/>
  <c r="H285" i="44"/>
  <c r="F285" i="44"/>
  <c r="I284" i="44"/>
  <c r="H284" i="44"/>
  <c r="F284" i="44"/>
  <c r="I283" i="44"/>
  <c r="H283" i="44"/>
  <c r="K283" i="44" s="1"/>
  <c r="F283" i="44"/>
  <c r="I282" i="44"/>
  <c r="H282" i="44"/>
  <c r="F282" i="44"/>
  <c r="I281" i="44"/>
  <c r="H281" i="44"/>
  <c r="F281" i="44"/>
  <c r="I280" i="44"/>
  <c r="H280" i="44"/>
  <c r="F280" i="44"/>
  <c r="I279" i="44"/>
  <c r="H279" i="44"/>
  <c r="K279" i="44" s="1"/>
  <c r="F279" i="44"/>
  <c r="I278" i="44"/>
  <c r="H278" i="44"/>
  <c r="K278" i="44" s="1"/>
  <c r="F278" i="44"/>
  <c r="I277" i="44"/>
  <c r="H277" i="44"/>
  <c r="F277" i="44"/>
  <c r="I276" i="44"/>
  <c r="H276" i="44"/>
  <c r="F276" i="44"/>
  <c r="I275" i="44"/>
  <c r="H275" i="44"/>
  <c r="K275" i="44" s="1"/>
  <c r="F275" i="44"/>
  <c r="I274" i="44"/>
  <c r="H274" i="44"/>
  <c r="F274" i="44"/>
  <c r="I273" i="44"/>
  <c r="H273" i="44"/>
  <c r="F273" i="44"/>
  <c r="I272" i="44"/>
  <c r="H272" i="44"/>
  <c r="F272" i="44"/>
  <c r="I271" i="44"/>
  <c r="H271" i="44"/>
  <c r="K271" i="44" s="1"/>
  <c r="F271" i="44"/>
  <c r="I270" i="44"/>
  <c r="H270" i="44"/>
  <c r="K270" i="44" s="1"/>
  <c r="F270" i="44"/>
  <c r="I269" i="44"/>
  <c r="H269" i="44"/>
  <c r="F269" i="44"/>
  <c r="K268" i="44"/>
  <c r="I268" i="44"/>
  <c r="H268" i="44"/>
  <c r="F268" i="44"/>
  <c r="K267" i="44"/>
  <c r="I267" i="44"/>
  <c r="H267" i="44"/>
  <c r="F267" i="44"/>
  <c r="K266" i="44"/>
  <c r="I266" i="44"/>
  <c r="H266" i="44"/>
  <c r="F266" i="44"/>
  <c r="K265" i="44"/>
  <c r="I265" i="44"/>
  <c r="H265" i="44"/>
  <c r="F265" i="44"/>
  <c r="I264" i="44"/>
  <c r="H264" i="44"/>
  <c r="K264" i="44" s="1"/>
  <c r="F264" i="44"/>
  <c r="I263" i="44"/>
  <c r="H263" i="44"/>
  <c r="K263" i="44" s="1"/>
  <c r="F263" i="44"/>
  <c r="K262" i="44"/>
  <c r="I262" i="44"/>
  <c r="H262" i="44"/>
  <c r="F262" i="44"/>
  <c r="K261" i="44"/>
  <c r="I261" i="44"/>
  <c r="H261" i="44"/>
  <c r="F261" i="44"/>
  <c r="K260" i="44"/>
  <c r="I260" i="44"/>
  <c r="H260" i="44"/>
  <c r="F260" i="44"/>
  <c r="K259" i="44"/>
  <c r="I259" i="44"/>
  <c r="H259" i="44"/>
  <c r="F259" i="44"/>
  <c r="K258" i="44"/>
  <c r="I258" i="44"/>
  <c r="H258" i="44"/>
  <c r="F258" i="44"/>
  <c r="K257" i="44"/>
  <c r="I257" i="44"/>
  <c r="H257" i="44"/>
  <c r="F257" i="44"/>
  <c r="K256" i="44"/>
  <c r="I256" i="44"/>
  <c r="H256" i="44"/>
  <c r="F256" i="44"/>
  <c r="K255" i="44"/>
  <c r="I255" i="44"/>
  <c r="H255" i="44"/>
  <c r="F255" i="44"/>
  <c r="K254" i="44"/>
  <c r="I254" i="44"/>
  <c r="H254" i="44"/>
  <c r="F254" i="44"/>
  <c r="K253" i="44"/>
  <c r="I253" i="44"/>
  <c r="H253" i="44"/>
  <c r="F253" i="44"/>
  <c r="K252" i="44"/>
  <c r="I252" i="44"/>
  <c r="H252" i="44"/>
  <c r="F252" i="44"/>
  <c r="K251" i="44"/>
  <c r="I251" i="44"/>
  <c r="H251" i="44"/>
  <c r="F251" i="44"/>
  <c r="K250" i="44"/>
  <c r="I250" i="44"/>
  <c r="H250" i="44"/>
  <c r="F250" i="44"/>
  <c r="K249" i="44"/>
  <c r="I249" i="44"/>
  <c r="H249" i="44"/>
  <c r="F249" i="44"/>
  <c r="K248" i="44"/>
  <c r="I248" i="44"/>
  <c r="H248" i="44"/>
  <c r="F248" i="44"/>
  <c r="K247" i="44"/>
  <c r="I247" i="44"/>
  <c r="H247" i="44"/>
  <c r="F247" i="44"/>
  <c r="K246" i="44"/>
  <c r="I246" i="44"/>
  <c r="H246" i="44"/>
  <c r="F246" i="44"/>
  <c r="K245" i="44"/>
  <c r="I245" i="44"/>
  <c r="H245" i="44"/>
  <c r="F245" i="44"/>
  <c r="K244" i="44"/>
  <c r="I244" i="44"/>
  <c r="H244" i="44"/>
  <c r="F244" i="44"/>
  <c r="K243" i="44"/>
  <c r="I243" i="44"/>
  <c r="H243" i="44"/>
  <c r="F243" i="44"/>
  <c r="K242" i="44"/>
  <c r="I242" i="44"/>
  <c r="H242" i="44"/>
  <c r="F242" i="44"/>
  <c r="K241" i="44"/>
  <c r="I241" i="44"/>
  <c r="H241" i="44"/>
  <c r="F241" i="44"/>
  <c r="K240" i="44"/>
  <c r="I240" i="44"/>
  <c r="H240" i="44"/>
  <c r="F240" i="44"/>
  <c r="K239" i="44"/>
  <c r="I239" i="44"/>
  <c r="H239" i="44"/>
  <c r="F239" i="44"/>
  <c r="K238" i="44"/>
  <c r="I238" i="44"/>
  <c r="H238" i="44"/>
  <c r="F238" i="44"/>
  <c r="K237" i="44"/>
  <c r="I237" i="44"/>
  <c r="H237" i="44"/>
  <c r="F237" i="44"/>
  <c r="K236" i="44"/>
  <c r="I236" i="44"/>
  <c r="H236" i="44"/>
  <c r="F236" i="44"/>
  <c r="K235" i="44"/>
  <c r="I235" i="44"/>
  <c r="H235" i="44"/>
  <c r="F235" i="44"/>
  <c r="K234" i="44"/>
  <c r="I234" i="44"/>
  <c r="H234" i="44"/>
  <c r="F234" i="44"/>
  <c r="K233" i="44"/>
  <c r="I233" i="44"/>
  <c r="H233" i="44"/>
  <c r="F233" i="44"/>
  <c r="K232" i="44"/>
  <c r="I232" i="44"/>
  <c r="H232" i="44"/>
  <c r="F232" i="44"/>
  <c r="K231" i="44"/>
  <c r="I231" i="44"/>
  <c r="H231" i="44"/>
  <c r="F231" i="44"/>
  <c r="K230" i="44"/>
  <c r="I230" i="44"/>
  <c r="H230" i="44"/>
  <c r="F230" i="44"/>
  <c r="K229" i="44"/>
  <c r="I229" i="44"/>
  <c r="H229" i="44"/>
  <c r="F229" i="44"/>
  <c r="K228" i="44"/>
  <c r="I228" i="44"/>
  <c r="H228" i="44"/>
  <c r="F228" i="44"/>
  <c r="K227" i="44"/>
  <c r="I227" i="44"/>
  <c r="H227" i="44"/>
  <c r="F227" i="44"/>
  <c r="K226" i="44"/>
  <c r="I226" i="44"/>
  <c r="H226" i="44"/>
  <c r="F226" i="44"/>
  <c r="K225" i="44"/>
  <c r="I225" i="44"/>
  <c r="H225" i="44"/>
  <c r="F225" i="44"/>
  <c r="K224" i="44"/>
  <c r="I224" i="44"/>
  <c r="H224" i="44"/>
  <c r="F224" i="44"/>
  <c r="K223" i="44"/>
  <c r="I223" i="44"/>
  <c r="H223" i="44"/>
  <c r="F223" i="44"/>
  <c r="K222" i="44"/>
  <c r="I222" i="44"/>
  <c r="H222" i="44"/>
  <c r="F222" i="44"/>
  <c r="K221" i="44"/>
  <c r="I221" i="44"/>
  <c r="H221" i="44"/>
  <c r="F221" i="44"/>
  <c r="K220" i="44"/>
  <c r="I220" i="44"/>
  <c r="H220" i="44"/>
  <c r="F220" i="44"/>
  <c r="K219" i="44"/>
  <c r="I219" i="44"/>
  <c r="H219" i="44"/>
  <c r="F219" i="44"/>
  <c r="K218" i="44"/>
  <c r="I218" i="44"/>
  <c r="H218" i="44"/>
  <c r="F218" i="44"/>
  <c r="K217" i="44"/>
  <c r="I217" i="44"/>
  <c r="H217" i="44"/>
  <c r="F217" i="44"/>
  <c r="K216" i="44"/>
  <c r="I216" i="44"/>
  <c r="H216" i="44"/>
  <c r="F216" i="44"/>
  <c r="K215" i="44"/>
  <c r="I215" i="44"/>
  <c r="H215" i="44"/>
  <c r="F215" i="44"/>
  <c r="K214" i="44"/>
  <c r="I214" i="44"/>
  <c r="H214" i="44"/>
  <c r="F214" i="44"/>
  <c r="K213" i="44"/>
  <c r="I213" i="44"/>
  <c r="H213" i="44"/>
  <c r="F213" i="44"/>
  <c r="K212" i="44"/>
  <c r="I212" i="44"/>
  <c r="H212" i="44"/>
  <c r="F212" i="44"/>
  <c r="K211" i="44"/>
  <c r="I211" i="44"/>
  <c r="H211" i="44"/>
  <c r="F211" i="44"/>
  <c r="K210" i="44"/>
  <c r="I210" i="44"/>
  <c r="H210" i="44"/>
  <c r="F210" i="44"/>
  <c r="I209" i="44"/>
  <c r="K209" i="44" s="1"/>
  <c r="H209" i="44"/>
  <c r="F209" i="44"/>
  <c r="I208" i="44"/>
  <c r="K208" i="44" s="1"/>
  <c r="H208" i="44"/>
  <c r="F208" i="44"/>
  <c r="I207" i="44"/>
  <c r="K207" i="44" s="1"/>
  <c r="H207" i="44"/>
  <c r="F207" i="44"/>
  <c r="I206" i="44"/>
  <c r="K206" i="44" s="1"/>
  <c r="H206" i="44"/>
  <c r="F206" i="44"/>
  <c r="I205" i="44"/>
  <c r="H205" i="44"/>
  <c r="K205" i="44" s="1"/>
  <c r="F205" i="44"/>
  <c r="I204" i="44"/>
  <c r="H204" i="44"/>
  <c r="K204" i="44" s="1"/>
  <c r="F204" i="44"/>
  <c r="I203" i="44"/>
  <c r="H203" i="44"/>
  <c r="K203" i="44" s="1"/>
  <c r="F203" i="44"/>
  <c r="I202" i="44"/>
  <c r="H202" i="44"/>
  <c r="K202" i="44" s="1"/>
  <c r="F202" i="44"/>
  <c r="I201" i="44"/>
  <c r="H201" i="44"/>
  <c r="K201" i="44" s="1"/>
  <c r="F201" i="44"/>
  <c r="I200" i="44"/>
  <c r="H200" i="44"/>
  <c r="K200" i="44" s="1"/>
  <c r="F200" i="44"/>
  <c r="I199" i="44"/>
  <c r="H199" i="44"/>
  <c r="K199" i="44" s="1"/>
  <c r="F199" i="44"/>
  <c r="I198" i="44"/>
  <c r="H198" i="44"/>
  <c r="K198" i="44" s="1"/>
  <c r="F198" i="44"/>
  <c r="I197" i="44"/>
  <c r="H197" i="44"/>
  <c r="K197" i="44" s="1"/>
  <c r="F197" i="44"/>
  <c r="I196" i="44"/>
  <c r="H196" i="44"/>
  <c r="K196" i="44" s="1"/>
  <c r="F196" i="44"/>
  <c r="I195" i="44"/>
  <c r="H195" i="44"/>
  <c r="K195" i="44" s="1"/>
  <c r="F195" i="44"/>
  <c r="I194" i="44"/>
  <c r="H194" i="44"/>
  <c r="K194" i="44" s="1"/>
  <c r="F194" i="44"/>
  <c r="I193" i="44"/>
  <c r="H193" i="44"/>
  <c r="K193" i="44" s="1"/>
  <c r="F193" i="44"/>
  <c r="I192" i="44"/>
  <c r="H192" i="44"/>
  <c r="K192" i="44" s="1"/>
  <c r="F192" i="44"/>
  <c r="I191" i="44"/>
  <c r="H191" i="44"/>
  <c r="K191" i="44" s="1"/>
  <c r="F191" i="44"/>
  <c r="I190" i="44"/>
  <c r="H190" i="44"/>
  <c r="K190" i="44" s="1"/>
  <c r="F190" i="44"/>
  <c r="I189" i="44"/>
  <c r="H189" i="44"/>
  <c r="K189" i="44" s="1"/>
  <c r="F189" i="44"/>
  <c r="I188" i="44"/>
  <c r="H188" i="44"/>
  <c r="K188" i="44" s="1"/>
  <c r="F188" i="44"/>
  <c r="I187" i="44"/>
  <c r="H187" i="44"/>
  <c r="K187" i="44" s="1"/>
  <c r="F187" i="44"/>
  <c r="I186" i="44"/>
  <c r="H186" i="44"/>
  <c r="K186" i="44" s="1"/>
  <c r="F186" i="44"/>
  <c r="I185" i="44"/>
  <c r="H185" i="44"/>
  <c r="K185" i="44" s="1"/>
  <c r="F185" i="44"/>
  <c r="I184" i="44"/>
  <c r="H184" i="44"/>
  <c r="K184" i="44" s="1"/>
  <c r="F184" i="44"/>
  <c r="I183" i="44"/>
  <c r="H183" i="44"/>
  <c r="K183" i="44" s="1"/>
  <c r="F183" i="44"/>
  <c r="I182" i="44"/>
  <c r="H182" i="44"/>
  <c r="K182" i="44" s="1"/>
  <c r="F182" i="44"/>
  <c r="I181" i="44"/>
  <c r="H181" i="44"/>
  <c r="K181" i="44" s="1"/>
  <c r="F181" i="44"/>
  <c r="I180" i="44"/>
  <c r="H180" i="44"/>
  <c r="K180" i="44" s="1"/>
  <c r="F180" i="44"/>
  <c r="I179" i="44"/>
  <c r="H179" i="44"/>
  <c r="K179" i="44" s="1"/>
  <c r="F179" i="44"/>
  <c r="I178" i="44"/>
  <c r="H178" i="44"/>
  <c r="K178" i="44" s="1"/>
  <c r="F178" i="44"/>
  <c r="I177" i="44"/>
  <c r="H177" i="44"/>
  <c r="K177" i="44" s="1"/>
  <c r="F177" i="44"/>
  <c r="I176" i="44"/>
  <c r="H176" i="44"/>
  <c r="K176" i="44" s="1"/>
  <c r="F176" i="44"/>
  <c r="I175" i="44"/>
  <c r="H175" i="44"/>
  <c r="K175" i="44" s="1"/>
  <c r="F175" i="44"/>
  <c r="I174" i="44"/>
  <c r="H174" i="44"/>
  <c r="K174" i="44" s="1"/>
  <c r="F174" i="44"/>
  <c r="I173" i="44"/>
  <c r="H173" i="44"/>
  <c r="K173" i="44" s="1"/>
  <c r="F173" i="44"/>
  <c r="I172" i="44"/>
  <c r="H172" i="44"/>
  <c r="K172" i="44" s="1"/>
  <c r="F172" i="44"/>
  <c r="I171" i="44"/>
  <c r="H171" i="44"/>
  <c r="K171" i="44" s="1"/>
  <c r="F171" i="44"/>
  <c r="I170" i="44"/>
  <c r="H170" i="44"/>
  <c r="K170" i="44" s="1"/>
  <c r="F170" i="44"/>
  <c r="I169" i="44"/>
  <c r="H169" i="44"/>
  <c r="K169" i="44" s="1"/>
  <c r="F169" i="44"/>
  <c r="I168" i="44"/>
  <c r="H168" i="44"/>
  <c r="F168" i="44"/>
  <c r="I167" i="44"/>
  <c r="H167" i="44"/>
  <c r="F167" i="44"/>
  <c r="I166" i="44"/>
  <c r="H166" i="44"/>
  <c r="K166" i="44" s="1"/>
  <c r="F166" i="44"/>
  <c r="I165" i="44"/>
  <c r="H165" i="44"/>
  <c r="K165" i="44" s="1"/>
  <c r="F165" i="44"/>
  <c r="I164" i="44"/>
  <c r="H164" i="44"/>
  <c r="F164" i="44"/>
  <c r="I163" i="44"/>
  <c r="H163" i="44"/>
  <c r="K163" i="44" s="1"/>
  <c r="F163" i="44"/>
  <c r="I162" i="44"/>
  <c r="H162" i="44"/>
  <c r="K162" i="44" s="1"/>
  <c r="F162" i="44"/>
  <c r="I161" i="44"/>
  <c r="H161" i="44"/>
  <c r="K161" i="44" s="1"/>
  <c r="F161" i="44"/>
  <c r="I160" i="44"/>
  <c r="H160" i="44"/>
  <c r="F160" i="44"/>
  <c r="I159" i="44"/>
  <c r="H159" i="44"/>
  <c r="K159" i="44" s="1"/>
  <c r="F159" i="44"/>
  <c r="I158" i="44"/>
  <c r="H158" i="44"/>
  <c r="K158" i="44" s="1"/>
  <c r="F158" i="44"/>
  <c r="I157" i="44"/>
  <c r="H157" i="44"/>
  <c r="K157" i="44" s="1"/>
  <c r="F157" i="44"/>
  <c r="I156" i="44"/>
  <c r="H156" i="44"/>
  <c r="F156" i="44"/>
  <c r="I155" i="44"/>
  <c r="H155" i="44"/>
  <c r="K155" i="44" s="1"/>
  <c r="F155" i="44"/>
  <c r="I154" i="44"/>
  <c r="H154" i="44"/>
  <c r="K154" i="44" s="1"/>
  <c r="F154" i="44"/>
  <c r="I153" i="44"/>
  <c r="H153" i="44"/>
  <c r="K153" i="44" s="1"/>
  <c r="F153" i="44"/>
  <c r="I152" i="44"/>
  <c r="H152" i="44"/>
  <c r="F152" i="44"/>
  <c r="I151" i="44"/>
  <c r="H151" i="44"/>
  <c r="K151" i="44" s="1"/>
  <c r="F151" i="44"/>
  <c r="I150" i="44"/>
  <c r="H150" i="44"/>
  <c r="K150" i="44" s="1"/>
  <c r="F150" i="44"/>
  <c r="I149" i="44"/>
  <c r="H149" i="44"/>
  <c r="K149" i="44" s="1"/>
  <c r="F149" i="44"/>
  <c r="I148" i="44"/>
  <c r="H148" i="44"/>
  <c r="F148" i="44"/>
  <c r="I147" i="44"/>
  <c r="H147" i="44"/>
  <c r="K147" i="44" s="1"/>
  <c r="F147" i="44"/>
  <c r="I146" i="44"/>
  <c r="H146" i="44"/>
  <c r="K146" i="44" s="1"/>
  <c r="F146" i="44"/>
  <c r="I145" i="44"/>
  <c r="H145" i="44"/>
  <c r="K145" i="44" s="1"/>
  <c r="F145" i="44"/>
  <c r="I144" i="44"/>
  <c r="H144" i="44"/>
  <c r="F144" i="44"/>
  <c r="I143" i="44"/>
  <c r="H143" i="44"/>
  <c r="K143" i="44" s="1"/>
  <c r="F143" i="44"/>
  <c r="I142" i="44"/>
  <c r="H142" i="44"/>
  <c r="K142" i="44" s="1"/>
  <c r="F142" i="44"/>
  <c r="I141" i="44"/>
  <c r="H141" i="44"/>
  <c r="K141" i="44" s="1"/>
  <c r="F141" i="44"/>
  <c r="I140" i="44"/>
  <c r="H140" i="44"/>
  <c r="F140" i="44"/>
  <c r="I139" i="44"/>
  <c r="H139" i="44"/>
  <c r="K139" i="44" s="1"/>
  <c r="F139" i="44"/>
  <c r="I138" i="44"/>
  <c r="H138" i="44"/>
  <c r="K138" i="44" s="1"/>
  <c r="F138" i="44"/>
  <c r="I137" i="44"/>
  <c r="H137" i="44"/>
  <c r="K137" i="44" s="1"/>
  <c r="F137" i="44"/>
  <c r="I136" i="44"/>
  <c r="H136" i="44"/>
  <c r="F136" i="44"/>
  <c r="I135" i="44"/>
  <c r="H135" i="44"/>
  <c r="K135" i="44" s="1"/>
  <c r="F135" i="44"/>
  <c r="I134" i="44"/>
  <c r="H134" i="44"/>
  <c r="K134" i="44" s="1"/>
  <c r="F134" i="44"/>
  <c r="I133" i="44"/>
  <c r="H133" i="44"/>
  <c r="K133" i="44" s="1"/>
  <c r="F133" i="44"/>
  <c r="I132" i="44"/>
  <c r="H132" i="44"/>
  <c r="F132" i="44"/>
  <c r="I131" i="44"/>
  <c r="H131" i="44"/>
  <c r="K131" i="44" s="1"/>
  <c r="F131" i="44"/>
  <c r="I130" i="44"/>
  <c r="H130" i="44"/>
  <c r="K130" i="44" s="1"/>
  <c r="F130" i="44"/>
  <c r="I129" i="44"/>
  <c r="H129" i="44"/>
  <c r="K129" i="44" s="1"/>
  <c r="F129" i="44"/>
  <c r="I128" i="44"/>
  <c r="H128" i="44"/>
  <c r="F128" i="44"/>
  <c r="I127" i="44"/>
  <c r="K127" i="44" s="1"/>
  <c r="H127" i="44"/>
  <c r="F127" i="44"/>
  <c r="I126" i="44"/>
  <c r="K126" i="44" s="1"/>
  <c r="H126" i="44"/>
  <c r="F126" i="44"/>
  <c r="I125" i="44"/>
  <c r="K125" i="44" s="1"/>
  <c r="H125" i="44"/>
  <c r="F125" i="44"/>
  <c r="I124" i="44"/>
  <c r="K124" i="44" s="1"/>
  <c r="H124" i="44"/>
  <c r="F124" i="44"/>
  <c r="I123" i="44"/>
  <c r="K123" i="44" s="1"/>
  <c r="H123" i="44"/>
  <c r="F123" i="44"/>
  <c r="I122" i="44"/>
  <c r="K122" i="44" s="1"/>
  <c r="H122" i="44"/>
  <c r="F122" i="44"/>
  <c r="I121" i="44"/>
  <c r="H121" i="44"/>
  <c r="K121" i="44" s="1"/>
  <c r="F121" i="44"/>
  <c r="I120" i="44"/>
  <c r="H120" i="44"/>
  <c r="K120" i="44" s="1"/>
  <c r="F120" i="44"/>
  <c r="I119" i="44"/>
  <c r="H119" i="44"/>
  <c r="K119" i="44" s="1"/>
  <c r="F119" i="44"/>
  <c r="I118" i="44"/>
  <c r="H118" i="44"/>
  <c r="K118" i="44" s="1"/>
  <c r="F118" i="44"/>
  <c r="I117" i="44"/>
  <c r="H117" i="44"/>
  <c r="K117" i="44" s="1"/>
  <c r="F117" i="44"/>
  <c r="I116" i="44"/>
  <c r="H116" i="44"/>
  <c r="K116" i="44" s="1"/>
  <c r="F116" i="44"/>
  <c r="I115" i="44"/>
  <c r="H115" i="44"/>
  <c r="K115" i="44" s="1"/>
  <c r="F115" i="44"/>
  <c r="I114" i="44"/>
  <c r="H114" i="44"/>
  <c r="K114" i="44" s="1"/>
  <c r="F114" i="44"/>
  <c r="I113" i="44"/>
  <c r="H113" i="44"/>
  <c r="K113" i="44" s="1"/>
  <c r="F113" i="44"/>
  <c r="I112" i="44"/>
  <c r="H112" i="44"/>
  <c r="K112" i="44" s="1"/>
  <c r="F112" i="44"/>
  <c r="I111" i="44"/>
  <c r="H111" i="44"/>
  <c r="K111" i="44" s="1"/>
  <c r="F111" i="44"/>
  <c r="I110" i="44"/>
  <c r="H110" i="44"/>
  <c r="K110" i="44" s="1"/>
  <c r="F110" i="44"/>
  <c r="I109" i="44"/>
  <c r="H109" i="44"/>
  <c r="K109" i="44" s="1"/>
  <c r="F109" i="44"/>
  <c r="I108" i="44"/>
  <c r="H108" i="44"/>
  <c r="K108" i="44" s="1"/>
  <c r="F108" i="44"/>
  <c r="I107" i="44"/>
  <c r="H107" i="44"/>
  <c r="K107" i="44" s="1"/>
  <c r="F107" i="44"/>
  <c r="I106" i="44"/>
  <c r="H106" i="44"/>
  <c r="K106" i="44" s="1"/>
  <c r="F106" i="44"/>
  <c r="I105" i="44"/>
  <c r="H105" i="44"/>
  <c r="K105" i="44" s="1"/>
  <c r="F105" i="44"/>
  <c r="I104" i="44"/>
  <c r="H104" i="44"/>
  <c r="K104" i="44" s="1"/>
  <c r="F104" i="44"/>
  <c r="I103" i="44"/>
  <c r="H103" i="44"/>
  <c r="K103" i="44" s="1"/>
  <c r="F103" i="44"/>
  <c r="I102" i="44"/>
  <c r="H102" i="44"/>
  <c r="K102" i="44" s="1"/>
  <c r="F102" i="44"/>
  <c r="I101" i="44"/>
  <c r="H101" i="44"/>
  <c r="K101" i="44" s="1"/>
  <c r="F101" i="44"/>
  <c r="I100" i="44"/>
  <c r="H100" i="44"/>
  <c r="K100" i="44" s="1"/>
  <c r="F100" i="44"/>
  <c r="I99" i="44"/>
  <c r="H99" i="44"/>
  <c r="K99" i="44" s="1"/>
  <c r="F99" i="44"/>
  <c r="I98" i="44"/>
  <c r="H98" i="44"/>
  <c r="K98" i="44" s="1"/>
  <c r="F98" i="44"/>
  <c r="I97" i="44"/>
  <c r="H97" i="44"/>
  <c r="K97" i="44" s="1"/>
  <c r="F97" i="44"/>
  <c r="I96" i="44"/>
  <c r="H96" i="44"/>
  <c r="K96" i="44" s="1"/>
  <c r="F96" i="44"/>
  <c r="I95" i="44"/>
  <c r="H95" i="44"/>
  <c r="K95" i="44" s="1"/>
  <c r="F95" i="44"/>
  <c r="I94" i="44"/>
  <c r="H94" i="44"/>
  <c r="K94" i="44" s="1"/>
  <c r="F94" i="44"/>
  <c r="I93" i="44"/>
  <c r="H93" i="44"/>
  <c r="K93" i="44" s="1"/>
  <c r="F93" i="44"/>
  <c r="I92" i="44"/>
  <c r="H92" i="44"/>
  <c r="K92" i="44" s="1"/>
  <c r="F92" i="44"/>
  <c r="I91" i="44"/>
  <c r="H91" i="44"/>
  <c r="K91" i="44" s="1"/>
  <c r="F91" i="44"/>
  <c r="I90" i="44"/>
  <c r="H90" i="44"/>
  <c r="K90" i="44" s="1"/>
  <c r="F90" i="44"/>
  <c r="I89" i="44"/>
  <c r="H89" i="44"/>
  <c r="K89" i="44" s="1"/>
  <c r="F89" i="44"/>
  <c r="I88" i="44"/>
  <c r="H88" i="44"/>
  <c r="K88" i="44" s="1"/>
  <c r="F88" i="44"/>
  <c r="I87" i="44"/>
  <c r="H87" i="44"/>
  <c r="K87" i="44" s="1"/>
  <c r="F87" i="44"/>
  <c r="I86" i="44"/>
  <c r="H86" i="44"/>
  <c r="K86" i="44" s="1"/>
  <c r="F86" i="44"/>
  <c r="I85" i="44"/>
  <c r="H85" i="44"/>
  <c r="K85" i="44" s="1"/>
  <c r="F85" i="44"/>
  <c r="I84" i="44"/>
  <c r="H84" i="44"/>
  <c r="K84" i="44" s="1"/>
  <c r="F84" i="44"/>
  <c r="I83" i="44"/>
  <c r="H83" i="44"/>
  <c r="K83" i="44" s="1"/>
  <c r="F83" i="44"/>
  <c r="I82" i="44"/>
  <c r="H82" i="44"/>
  <c r="K82" i="44" s="1"/>
  <c r="F82" i="44"/>
  <c r="I81" i="44"/>
  <c r="H81" i="44"/>
  <c r="K81" i="44" s="1"/>
  <c r="F81" i="44"/>
  <c r="I80" i="44"/>
  <c r="H80" i="44"/>
  <c r="K80" i="44" s="1"/>
  <c r="F80" i="44"/>
  <c r="I79" i="44"/>
  <c r="H79" i="44"/>
  <c r="K79" i="44" s="1"/>
  <c r="F79" i="44"/>
  <c r="I78" i="44"/>
  <c r="H78" i="44"/>
  <c r="K78" i="44" s="1"/>
  <c r="F78" i="44"/>
  <c r="I77" i="44"/>
  <c r="H77" i="44"/>
  <c r="K77" i="44" s="1"/>
  <c r="F77" i="44"/>
  <c r="I76" i="44"/>
  <c r="H76" i="44"/>
  <c r="K76" i="44" s="1"/>
  <c r="F76" i="44"/>
  <c r="I75" i="44"/>
  <c r="H75" i="44"/>
  <c r="K75" i="44" s="1"/>
  <c r="F75" i="44"/>
  <c r="I74" i="44"/>
  <c r="H74" i="44"/>
  <c r="K74" i="44" s="1"/>
  <c r="F74" i="44"/>
  <c r="I73" i="44"/>
  <c r="H73" i="44"/>
  <c r="K73" i="44" s="1"/>
  <c r="F73" i="44"/>
  <c r="I72" i="44"/>
  <c r="H72" i="44"/>
  <c r="K72" i="44" s="1"/>
  <c r="F72" i="44"/>
  <c r="I71" i="44"/>
  <c r="H71" i="44"/>
  <c r="K71" i="44" s="1"/>
  <c r="F71" i="44"/>
  <c r="I70" i="44"/>
  <c r="H70" i="44"/>
  <c r="K70" i="44" s="1"/>
  <c r="F70" i="44"/>
  <c r="I69" i="44"/>
  <c r="H69" i="44"/>
  <c r="K69" i="44" s="1"/>
  <c r="F69" i="44"/>
  <c r="I68" i="44"/>
  <c r="H68" i="44"/>
  <c r="K68" i="44" s="1"/>
  <c r="F68" i="44"/>
  <c r="I67" i="44"/>
  <c r="H67" i="44"/>
  <c r="K67" i="44" s="1"/>
  <c r="F67" i="44"/>
  <c r="I66" i="44"/>
  <c r="H66" i="44"/>
  <c r="K66" i="44" s="1"/>
  <c r="F66" i="44"/>
  <c r="I65" i="44"/>
  <c r="H65" i="44"/>
  <c r="K65" i="44" s="1"/>
  <c r="F65" i="44"/>
  <c r="I64" i="44"/>
  <c r="H64" i="44"/>
  <c r="K64" i="44" s="1"/>
  <c r="F64" i="44"/>
  <c r="I63" i="44"/>
  <c r="H63" i="44"/>
  <c r="K63" i="44" s="1"/>
  <c r="F63" i="44"/>
  <c r="I62" i="44"/>
  <c r="H62" i="44"/>
  <c r="K62" i="44" s="1"/>
  <c r="F62" i="44"/>
  <c r="I61" i="44"/>
  <c r="H61" i="44"/>
  <c r="K61" i="44" s="1"/>
  <c r="F61" i="44"/>
  <c r="I60" i="44"/>
  <c r="H60" i="44"/>
  <c r="K60" i="44" s="1"/>
  <c r="F60" i="44"/>
  <c r="I59" i="44"/>
  <c r="H59" i="44"/>
  <c r="K59" i="44" s="1"/>
  <c r="F59" i="44"/>
  <c r="I58" i="44"/>
  <c r="H58" i="44"/>
  <c r="K58" i="44" s="1"/>
  <c r="F58" i="44"/>
  <c r="I57" i="44"/>
  <c r="H57" i="44"/>
  <c r="K57" i="44" s="1"/>
  <c r="F57" i="44"/>
  <c r="I56" i="44"/>
  <c r="H56" i="44"/>
  <c r="K56" i="44" s="1"/>
  <c r="F56" i="44"/>
  <c r="I55" i="44"/>
  <c r="H55" i="44"/>
  <c r="K55" i="44" s="1"/>
  <c r="F55" i="44"/>
  <c r="I54" i="44"/>
  <c r="H54" i="44"/>
  <c r="K54" i="44" s="1"/>
  <c r="F54" i="44"/>
  <c r="I53" i="44"/>
  <c r="H53" i="44"/>
  <c r="K53" i="44" s="1"/>
  <c r="F53" i="44"/>
  <c r="I52" i="44"/>
  <c r="H52" i="44"/>
  <c r="K52" i="44" s="1"/>
  <c r="F52" i="44"/>
  <c r="I51" i="44"/>
  <c r="H51" i="44"/>
  <c r="K51" i="44" s="1"/>
  <c r="F51" i="44"/>
  <c r="I50" i="44"/>
  <c r="H50" i="44"/>
  <c r="K50" i="44" s="1"/>
  <c r="F50" i="44"/>
  <c r="I49" i="44"/>
  <c r="H49" i="44"/>
  <c r="K49" i="44" s="1"/>
  <c r="F49" i="44"/>
  <c r="I48" i="44"/>
  <c r="H48" i="44"/>
  <c r="K48" i="44" s="1"/>
  <c r="F48" i="44"/>
  <c r="I47" i="44"/>
  <c r="H47" i="44"/>
  <c r="K47" i="44" s="1"/>
  <c r="F47" i="44"/>
  <c r="I46" i="44"/>
  <c r="H46" i="44"/>
  <c r="K46" i="44" s="1"/>
  <c r="F46" i="44"/>
  <c r="I45" i="44"/>
  <c r="H45" i="44"/>
  <c r="K45" i="44" s="1"/>
  <c r="F45" i="44"/>
  <c r="I44" i="44"/>
  <c r="H44" i="44"/>
  <c r="K44" i="44" s="1"/>
  <c r="F44" i="44"/>
  <c r="I43" i="44"/>
  <c r="H43" i="44"/>
  <c r="K43" i="44" s="1"/>
  <c r="F43" i="44"/>
  <c r="I42" i="44"/>
  <c r="H42" i="44"/>
  <c r="K42" i="44" s="1"/>
  <c r="F42" i="44"/>
  <c r="I41" i="44"/>
  <c r="H41" i="44"/>
  <c r="K41" i="44" s="1"/>
  <c r="F41" i="44"/>
  <c r="I40" i="44"/>
  <c r="H40" i="44"/>
  <c r="K40" i="44" s="1"/>
  <c r="F40" i="44"/>
  <c r="I39" i="44"/>
  <c r="H39" i="44"/>
  <c r="K39" i="44" s="1"/>
  <c r="F39" i="44"/>
  <c r="I38" i="44"/>
  <c r="H38" i="44"/>
  <c r="K38" i="44" s="1"/>
  <c r="F38" i="44"/>
  <c r="I37" i="44"/>
  <c r="H37" i="44"/>
  <c r="K37" i="44" s="1"/>
  <c r="F37" i="44"/>
  <c r="I36" i="44"/>
  <c r="H36" i="44"/>
  <c r="K36" i="44" s="1"/>
  <c r="F36" i="44"/>
  <c r="I35" i="44"/>
  <c r="H35" i="44"/>
  <c r="K35" i="44" s="1"/>
  <c r="F35" i="44"/>
  <c r="I34" i="44"/>
  <c r="H34" i="44"/>
  <c r="K34" i="44" s="1"/>
  <c r="F34" i="44"/>
  <c r="I33" i="44"/>
  <c r="H33" i="44"/>
  <c r="K33" i="44" s="1"/>
  <c r="F33" i="44"/>
  <c r="I32" i="44"/>
  <c r="H32" i="44"/>
  <c r="K32" i="44" s="1"/>
  <c r="F32" i="44"/>
  <c r="I31" i="44"/>
  <c r="H31" i="44"/>
  <c r="K31" i="44" s="1"/>
  <c r="F31" i="44"/>
  <c r="I26" i="44"/>
  <c r="H26" i="44"/>
  <c r="K26" i="44" s="1"/>
  <c r="F26" i="44"/>
  <c r="I25" i="44"/>
  <c r="H25" i="44"/>
  <c r="K25" i="44" s="1"/>
  <c r="F25" i="44"/>
  <c r="I24" i="44"/>
  <c r="H24" i="44"/>
  <c r="K24" i="44" s="1"/>
  <c r="F24" i="44"/>
  <c r="I23" i="44"/>
  <c r="H23" i="44"/>
  <c r="K23" i="44" s="1"/>
  <c r="F23" i="44"/>
  <c r="I22" i="44"/>
  <c r="H22" i="44"/>
  <c r="K22" i="44" s="1"/>
  <c r="F22" i="44"/>
  <c r="I21" i="44"/>
  <c r="H21" i="44"/>
  <c r="K21" i="44" s="1"/>
  <c r="F21" i="44"/>
  <c r="I20" i="44"/>
  <c r="H20" i="44"/>
  <c r="K20" i="44" s="1"/>
  <c r="F20" i="44"/>
  <c r="I19" i="44"/>
  <c r="H19" i="44"/>
  <c r="K19" i="44" s="1"/>
  <c r="F19" i="44"/>
  <c r="I18" i="44"/>
  <c r="H18" i="44"/>
  <c r="K18" i="44" s="1"/>
  <c r="F18" i="44"/>
  <c r="I17" i="44"/>
  <c r="H17" i="44"/>
  <c r="K17" i="44" s="1"/>
  <c r="F17" i="44"/>
  <c r="I16" i="44"/>
  <c r="H16" i="44"/>
  <c r="K16" i="44" s="1"/>
  <c r="F16" i="44"/>
  <c r="I15" i="44"/>
  <c r="H15" i="44"/>
  <c r="K15" i="44" s="1"/>
  <c r="F15" i="44"/>
  <c r="I14" i="44"/>
  <c r="H14" i="44"/>
  <c r="K14" i="44" s="1"/>
  <c r="F14" i="44"/>
  <c r="I13" i="44"/>
  <c r="H13" i="44"/>
  <c r="K13" i="44" s="1"/>
  <c r="F13" i="44"/>
  <c r="I12" i="44"/>
  <c r="H12" i="44"/>
  <c r="K12" i="44" s="1"/>
  <c r="F12" i="44"/>
  <c r="I11" i="44"/>
  <c r="H11" i="44"/>
  <c r="K11" i="44" s="1"/>
  <c r="F11" i="44"/>
  <c r="I10" i="44"/>
  <c r="H10" i="44"/>
  <c r="K10" i="44" s="1"/>
  <c r="F10" i="44"/>
  <c r="K128" i="44" l="1"/>
  <c r="K132" i="44"/>
  <c r="K136" i="44"/>
  <c r="K140" i="44"/>
  <c r="K144" i="44"/>
  <c r="K148" i="44"/>
  <c r="K152" i="44"/>
  <c r="K156" i="44"/>
  <c r="K160" i="44"/>
  <c r="K164" i="44"/>
  <c r="K168" i="44"/>
  <c r="K167" i="44"/>
  <c r="K307" i="44"/>
  <c r="K274" i="44"/>
  <c r="K282" i="44"/>
  <c r="K310" i="44"/>
  <c r="K269" i="44"/>
  <c r="K273" i="44"/>
  <c r="K277" i="44"/>
  <c r="K281" i="44"/>
  <c r="K285" i="44"/>
  <c r="K289" i="44"/>
  <c r="K293" i="44"/>
  <c r="K301" i="44"/>
  <c r="K272" i="44"/>
  <c r="K276" i="44"/>
  <c r="K280" i="44"/>
  <c r="K284" i="44"/>
  <c r="K288" i="44"/>
  <c r="K292" i="44"/>
  <c r="K296" i="44"/>
  <c r="K300" i="44"/>
  <c r="K304" i="44"/>
  <c r="I22" i="43" l="1"/>
  <c r="D22" i="43"/>
  <c r="I21" i="43"/>
  <c r="D21" i="43"/>
  <c r="I20" i="43"/>
  <c r="D20" i="43"/>
  <c r="I19" i="43"/>
  <c r="D19" i="43"/>
  <c r="I18" i="43"/>
  <c r="D18" i="43"/>
  <c r="I17" i="43"/>
  <c r="D17" i="43"/>
  <c r="I12" i="43"/>
  <c r="D12" i="43"/>
  <c r="I11" i="43"/>
  <c r="D11" i="43"/>
  <c r="I10" i="43"/>
  <c r="D10" i="43"/>
  <c r="L53" i="42"/>
  <c r="F53" i="42"/>
  <c r="L52" i="42"/>
  <c r="F52" i="42"/>
  <c r="L51" i="42"/>
  <c r="F51" i="42"/>
  <c r="L50" i="42"/>
  <c r="F50" i="42"/>
  <c r="L49" i="42"/>
  <c r="F49" i="42"/>
  <c r="L48" i="42"/>
  <c r="F48" i="42"/>
  <c r="L47" i="42"/>
  <c r="F47" i="42"/>
  <c r="L46" i="42"/>
  <c r="F46" i="42"/>
  <c r="L45" i="42"/>
  <c r="F45" i="42"/>
  <c r="L44" i="42"/>
  <c r="F44" i="42"/>
  <c r="L43" i="42"/>
  <c r="F43" i="42"/>
  <c r="L42" i="42"/>
  <c r="F42" i="42"/>
  <c r="L41" i="42"/>
  <c r="F41" i="42"/>
  <c r="L40" i="42"/>
  <c r="F40" i="42"/>
  <c r="L39" i="42"/>
  <c r="F39" i="42"/>
  <c r="L38" i="42"/>
  <c r="F38" i="42"/>
  <c r="L37" i="42"/>
  <c r="F37" i="42"/>
  <c r="L36" i="42"/>
  <c r="F36" i="42"/>
  <c r="L35" i="42"/>
  <c r="F35" i="42"/>
  <c r="L34" i="42"/>
  <c r="F34" i="42"/>
  <c r="L33" i="42"/>
  <c r="F33" i="42"/>
  <c r="L32" i="42"/>
  <c r="F32" i="42"/>
  <c r="L31" i="42"/>
  <c r="F31" i="42"/>
  <c r="L30" i="42"/>
  <c r="F30" i="42"/>
  <c r="L29" i="42"/>
  <c r="F29" i="42"/>
  <c r="L28" i="42"/>
  <c r="F28" i="42"/>
  <c r="L23" i="42"/>
  <c r="F23" i="42"/>
  <c r="L22" i="42"/>
  <c r="F22" i="42"/>
  <c r="L21" i="42"/>
  <c r="F21" i="42"/>
  <c r="L20" i="42"/>
  <c r="F20" i="42"/>
  <c r="L19" i="42"/>
  <c r="F19" i="42"/>
  <c r="L18" i="42"/>
  <c r="F18" i="42"/>
  <c r="L17" i="42"/>
  <c r="F17" i="42"/>
  <c r="L16" i="42"/>
  <c r="F16" i="42"/>
  <c r="L15" i="42"/>
  <c r="F15" i="42"/>
  <c r="L14" i="42"/>
  <c r="F14" i="42"/>
  <c r="L13" i="42"/>
  <c r="F13" i="42"/>
  <c r="L12" i="42"/>
  <c r="F12" i="42"/>
  <c r="L11" i="42"/>
  <c r="F11" i="42"/>
  <c r="L10" i="42"/>
  <c r="F10" i="42"/>
  <c r="H29" i="41" l="1"/>
  <c r="G29" i="41"/>
  <c r="I29" i="41" s="1"/>
  <c r="E29" i="41"/>
  <c r="I28" i="41"/>
  <c r="H28" i="41"/>
  <c r="G28" i="41"/>
  <c r="E28" i="41"/>
  <c r="I27" i="41"/>
  <c r="H27" i="41"/>
  <c r="G27" i="41"/>
  <c r="E27" i="41"/>
  <c r="I26" i="41"/>
  <c r="H26" i="41"/>
  <c r="G26" i="41"/>
  <c r="E26" i="41"/>
  <c r="I25" i="41"/>
  <c r="H25" i="41"/>
  <c r="G25" i="41"/>
  <c r="E25" i="41"/>
  <c r="I24" i="41"/>
  <c r="H24" i="41"/>
  <c r="G24" i="41"/>
  <c r="E24" i="41"/>
  <c r="I23" i="41"/>
  <c r="H23" i="41"/>
  <c r="G23" i="41"/>
  <c r="E23" i="41"/>
  <c r="I22" i="41"/>
  <c r="H22" i="41"/>
  <c r="G22" i="41"/>
  <c r="E22" i="41"/>
  <c r="I21" i="41"/>
  <c r="H21" i="41"/>
  <c r="G21" i="41"/>
  <c r="E21" i="41"/>
  <c r="I20" i="41"/>
  <c r="H20" i="41"/>
  <c r="G20" i="41"/>
  <c r="E20" i="41"/>
  <c r="I19" i="41"/>
  <c r="H19" i="41"/>
  <c r="G19" i="41"/>
  <c r="E19" i="41"/>
  <c r="I14" i="41"/>
  <c r="H14" i="41"/>
  <c r="G14" i="41"/>
  <c r="E14" i="41"/>
  <c r="I13" i="41"/>
  <c r="H13" i="41"/>
  <c r="G13" i="41"/>
  <c r="E13" i="41"/>
  <c r="I12" i="41"/>
  <c r="H12" i="41"/>
  <c r="G12" i="41"/>
  <c r="E12" i="41"/>
  <c r="I11" i="41"/>
  <c r="H11" i="41"/>
  <c r="G11" i="41"/>
  <c r="E11" i="41"/>
  <c r="I10" i="41"/>
  <c r="H10" i="41"/>
  <c r="G10" i="41"/>
  <c r="E10" i="41"/>
  <c r="J35" i="40" l="1"/>
  <c r="E35" i="40"/>
  <c r="J34" i="40"/>
  <c r="E34" i="40"/>
  <c r="J33" i="40"/>
  <c r="E33" i="40"/>
  <c r="J32" i="40"/>
  <c r="E32" i="40"/>
  <c r="J31" i="40"/>
  <c r="E31" i="40"/>
  <c r="J30" i="40"/>
  <c r="E30" i="40"/>
  <c r="J29" i="40"/>
  <c r="E29" i="40"/>
  <c r="J28" i="40"/>
  <c r="E28" i="40"/>
  <c r="J27" i="40"/>
  <c r="E27" i="40"/>
  <c r="J26" i="40"/>
  <c r="E26" i="40"/>
  <c r="J25" i="40"/>
  <c r="E25" i="40"/>
  <c r="J24" i="40"/>
  <c r="E24" i="40"/>
  <c r="J23" i="40"/>
  <c r="E23" i="40"/>
  <c r="J22" i="40"/>
  <c r="E22" i="40"/>
  <c r="J21" i="40"/>
  <c r="E21" i="40"/>
  <c r="J20" i="40"/>
  <c r="E20" i="40"/>
  <c r="J19" i="40"/>
  <c r="E19" i="40"/>
  <c r="J13" i="40"/>
  <c r="E13" i="40"/>
  <c r="J12" i="40"/>
  <c r="E12" i="40"/>
  <c r="J11" i="40"/>
  <c r="E11" i="40"/>
  <c r="J10" i="40"/>
  <c r="E10" i="40"/>
  <c r="J18" i="39" l="1"/>
  <c r="E18" i="39"/>
  <c r="J17" i="39"/>
  <c r="E17" i="39"/>
  <c r="J16" i="39"/>
  <c r="E16" i="39"/>
  <c r="J11" i="39"/>
  <c r="E11" i="39"/>
  <c r="J10" i="39"/>
  <c r="E10" i="39"/>
  <c r="F81" i="38" l="1"/>
  <c r="F80" i="38"/>
  <c r="H80" i="38" s="1"/>
  <c r="K80" i="38" s="1"/>
  <c r="H79" i="38"/>
  <c r="K79" i="38" s="1"/>
  <c r="F79" i="38"/>
  <c r="F78" i="38"/>
  <c r="H78" i="38" s="1"/>
  <c r="F77" i="38"/>
  <c r="F76" i="38"/>
  <c r="H76" i="38" s="1"/>
  <c r="K76" i="38" s="1"/>
  <c r="H75" i="38"/>
  <c r="K75" i="38" s="1"/>
  <c r="F75" i="38"/>
  <c r="F74" i="38"/>
  <c r="H74" i="38" s="1"/>
  <c r="F73" i="38"/>
  <c r="F72" i="38"/>
  <c r="H72" i="38" s="1"/>
  <c r="K72" i="38" s="1"/>
  <c r="H71" i="38"/>
  <c r="K71" i="38" s="1"/>
  <c r="F71" i="38"/>
  <c r="F70" i="38"/>
  <c r="H70" i="38" s="1"/>
  <c r="F69" i="38"/>
  <c r="F68" i="38"/>
  <c r="H68" i="38" s="1"/>
  <c r="K68" i="38" s="1"/>
  <c r="H67" i="38"/>
  <c r="K67" i="38" s="1"/>
  <c r="F67" i="38"/>
  <c r="F66" i="38"/>
  <c r="F65" i="38"/>
  <c r="F64" i="38"/>
  <c r="H64" i="38" s="1"/>
  <c r="K64" i="38" s="1"/>
  <c r="H63" i="38"/>
  <c r="K63" i="38" s="1"/>
  <c r="F63" i="38"/>
  <c r="F62" i="38"/>
  <c r="H62" i="38" s="1"/>
  <c r="F61" i="38"/>
  <c r="F60" i="38"/>
  <c r="H60" i="38" s="1"/>
  <c r="K60" i="38" s="1"/>
  <c r="H59" i="38"/>
  <c r="K59" i="38" s="1"/>
  <c r="F59" i="38"/>
  <c r="F58" i="38"/>
  <c r="F57" i="38"/>
  <c r="F56" i="38"/>
  <c r="H56" i="38" s="1"/>
  <c r="K56" i="38" s="1"/>
  <c r="H55" i="38"/>
  <c r="K55" i="38" s="1"/>
  <c r="F55" i="38"/>
  <c r="F54" i="38"/>
  <c r="H54" i="38" s="1"/>
  <c r="F53" i="38"/>
  <c r="F52" i="38"/>
  <c r="H52" i="38" s="1"/>
  <c r="K52" i="38" s="1"/>
  <c r="H51" i="38"/>
  <c r="K51" i="38" s="1"/>
  <c r="F51" i="38"/>
  <c r="F50" i="38"/>
  <c r="F49" i="38"/>
  <c r="F48" i="38"/>
  <c r="H48" i="38" s="1"/>
  <c r="K48" i="38" s="1"/>
  <c r="H47" i="38"/>
  <c r="K47" i="38" s="1"/>
  <c r="F47" i="38"/>
  <c r="F46" i="38"/>
  <c r="H46" i="38" s="1"/>
  <c r="F45" i="38"/>
  <c r="F44" i="38"/>
  <c r="H44" i="38" s="1"/>
  <c r="K44" i="38" s="1"/>
  <c r="H43" i="38"/>
  <c r="K43" i="38" s="1"/>
  <c r="F43" i="38"/>
  <c r="F42" i="38"/>
  <c r="F41" i="38"/>
  <c r="F40" i="38"/>
  <c r="H40" i="38" s="1"/>
  <c r="K40" i="38" s="1"/>
  <c r="H39" i="38"/>
  <c r="K39" i="38" s="1"/>
  <c r="F39" i="38"/>
  <c r="F38" i="38"/>
  <c r="H38" i="38" s="1"/>
  <c r="F37" i="38"/>
  <c r="F36" i="38"/>
  <c r="H36" i="38" s="1"/>
  <c r="K36" i="38" s="1"/>
  <c r="H35" i="38"/>
  <c r="K35" i="38" s="1"/>
  <c r="F35" i="38"/>
  <c r="F34" i="38"/>
  <c r="F33" i="38"/>
  <c r="F32" i="38"/>
  <c r="H32" i="38" s="1"/>
  <c r="K32" i="38" s="1"/>
  <c r="H31" i="38"/>
  <c r="K31" i="38" s="1"/>
  <c r="F31" i="38"/>
  <c r="F30" i="38"/>
  <c r="H30" i="38" s="1"/>
  <c r="F29" i="38"/>
  <c r="F28" i="38"/>
  <c r="H28" i="38" s="1"/>
  <c r="K28" i="38" s="1"/>
  <c r="H27" i="38"/>
  <c r="K27" i="38" s="1"/>
  <c r="F27" i="38"/>
  <c r="F26" i="38"/>
  <c r="F25" i="38"/>
  <c r="F24" i="38"/>
  <c r="H24" i="38" s="1"/>
  <c r="K24" i="38" s="1"/>
  <c r="H23" i="38"/>
  <c r="K23" i="38" s="1"/>
  <c r="F23" i="38"/>
  <c r="F22" i="38"/>
  <c r="F17" i="38"/>
  <c r="F16" i="38"/>
  <c r="H16" i="38" s="1"/>
  <c r="K16" i="38" s="1"/>
  <c r="H15" i="38"/>
  <c r="K15" i="38" s="1"/>
  <c r="F15" i="38"/>
  <c r="F14" i="38"/>
  <c r="H14" i="38" s="1"/>
  <c r="F13" i="38"/>
  <c r="F12" i="38"/>
  <c r="H12" i="38" s="1"/>
  <c r="K12" i="38" s="1"/>
  <c r="H11" i="38"/>
  <c r="K11" i="38" s="1"/>
  <c r="F11" i="38"/>
  <c r="F10" i="38"/>
  <c r="K53" i="38" l="1"/>
  <c r="K25" i="38"/>
  <c r="K41" i="38"/>
  <c r="K77" i="38"/>
  <c r="K17" i="38"/>
  <c r="K45" i="38"/>
  <c r="K10" i="38"/>
  <c r="H10" i="38"/>
  <c r="H22" i="38"/>
  <c r="K22" i="38" s="1"/>
  <c r="H26" i="38"/>
  <c r="K26" i="38" s="1"/>
  <c r="H34" i="38"/>
  <c r="K34" i="38" s="1"/>
  <c r="H42" i="38"/>
  <c r="K42" i="38" s="1"/>
  <c r="H50" i="38"/>
  <c r="K50" i="38" s="1"/>
  <c r="H58" i="38"/>
  <c r="K58" i="38" s="1"/>
  <c r="H66" i="38"/>
  <c r="K66" i="38" s="1"/>
  <c r="K14" i="38"/>
  <c r="K30" i="38"/>
  <c r="H33" i="38"/>
  <c r="K33" i="38" s="1"/>
  <c r="K38" i="38"/>
  <c r="K46" i="38"/>
  <c r="H49" i="38"/>
  <c r="K49" i="38" s="1"/>
  <c r="K54" i="38"/>
  <c r="H57" i="38"/>
  <c r="K57" i="38" s="1"/>
  <c r="H61" i="38"/>
  <c r="K61" i="38" s="1"/>
  <c r="K62" i="38"/>
  <c r="H65" i="38"/>
  <c r="K65" i="38" s="1"/>
  <c r="H69" i="38"/>
  <c r="K69" i="38" s="1"/>
  <c r="K70" i="38"/>
  <c r="H73" i="38"/>
  <c r="K73" i="38" s="1"/>
  <c r="K74" i="38"/>
  <c r="H77" i="38"/>
  <c r="K78" i="38"/>
  <c r="H81" i="38"/>
  <c r="K81" i="38" s="1"/>
  <c r="H13" i="38"/>
  <c r="K13" i="38" s="1"/>
  <c r="H17" i="38"/>
  <c r="H25" i="38"/>
  <c r="H29" i="38"/>
  <c r="K29" i="38" s="1"/>
  <c r="H37" i="38"/>
  <c r="K37" i="38" s="1"/>
  <c r="H41" i="38"/>
  <c r="H45" i="38"/>
  <c r="H53" i="38"/>
  <c r="K27" i="37" l="1"/>
  <c r="E27" i="37"/>
  <c r="K26" i="37"/>
  <c r="E26" i="37"/>
  <c r="K25" i="37"/>
  <c r="E25" i="37"/>
  <c r="K24" i="37"/>
  <c r="E24" i="37"/>
  <c r="K23" i="37"/>
  <c r="E23" i="37"/>
  <c r="K22" i="37"/>
  <c r="E22" i="37"/>
  <c r="K21" i="37"/>
  <c r="E21" i="37"/>
  <c r="K20" i="37"/>
  <c r="E20" i="37"/>
  <c r="K19" i="37"/>
  <c r="E19" i="37"/>
  <c r="K13" i="37"/>
  <c r="E13" i="37"/>
  <c r="K12" i="37"/>
  <c r="E12" i="37"/>
  <c r="K11" i="37"/>
  <c r="E11" i="37"/>
  <c r="K10" i="37"/>
  <c r="E10" i="37"/>
  <c r="J291" i="36" l="1"/>
  <c r="I291" i="36"/>
  <c r="H291" i="36"/>
  <c r="L291" i="36" s="1"/>
  <c r="F291" i="36"/>
  <c r="J290" i="36"/>
  <c r="I290" i="36"/>
  <c r="H290" i="36"/>
  <c r="L290" i="36" s="1"/>
  <c r="F290" i="36"/>
  <c r="J289" i="36"/>
  <c r="L289" i="36" s="1"/>
  <c r="I289" i="36"/>
  <c r="H289" i="36"/>
  <c r="F289" i="36"/>
  <c r="L288" i="36"/>
  <c r="J288" i="36"/>
  <c r="I288" i="36"/>
  <c r="H288" i="36"/>
  <c r="F288" i="36"/>
  <c r="J287" i="36"/>
  <c r="I287" i="36"/>
  <c r="H287" i="36"/>
  <c r="L287" i="36" s="1"/>
  <c r="F287" i="36"/>
  <c r="J286" i="36"/>
  <c r="I286" i="36"/>
  <c r="H286" i="36"/>
  <c r="L286" i="36" s="1"/>
  <c r="F286" i="36"/>
  <c r="J285" i="36"/>
  <c r="L285" i="36" s="1"/>
  <c r="I285" i="36"/>
  <c r="H285" i="36"/>
  <c r="F285" i="36"/>
  <c r="L284" i="36"/>
  <c r="J284" i="36"/>
  <c r="I284" i="36"/>
  <c r="H284" i="36"/>
  <c r="F284" i="36"/>
  <c r="J283" i="36"/>
  <c r="I283" i="36"/>
  <c r="H283" i="36"/>
  <c r="L283" i="36" s="1"/>
  <c r="F283" i="36"/>
  <c r="J282" i="36"/>
  <c r="I282" i="36"/>
  <c r="H282" i="36"/>
  <c r="L282" i="36" s="1"/>
  <c r="F282" i="36"/>
  <c r="J281" i="36"/>
  <c r="L281" i="36" s="1"/>
  <c r="I281" i="36"/>
  <c r="H281" i="36"/>
  <c r="F281" i="36"/>
  <c r="L280" i="36"/>
  <c r="J280" i="36"/>
  <c r="I280" i="36"/>
  <c r="H280" i="36"/>
  <c r="F280" i="36"/>
  <c r="J279" i="36"/>
  <c r="I279" i="36"/>
  <c r="H279" i="36"/>
  <c r="L279" i="36" s="1"/>
  <c r="F279" i="36"/>
  <c r="J278" i="36"/>
  <c r="I278" i="36"/>
  <c r="H278" i="36"/>
  <c r="L278" i="36" s="1"/>
  <c r="F278" i="36"/>
  <c r="J277" i="36"/>
  <c r="L277" i="36" s="1"/>
  <c r="I277" i="36"/>
  <c r="H277" i="36"/>
  <c r="F277" i="36"/>
  <c r="L276" i="36"/>
  <c r="J276" i="36"/>
  <c r="I276" i="36"/>
  <c r="H276" i="36"/>
  <c r="F276" i="36"/>
  <c r="J275" i="36"/>
  <c r="I275" i="36"/>
  <c r="H275" i="36"/>
  <c r="L275" i="36" s="1"/>
  <c r="F275" i="36"/>
  <c r="J274" i="36"/>
  <c r="I274" i="36"/>
  <c r="H274" i="36"/>
  <c r="L274" i="36" s="1"/>
  <c r="F274" i="36"/>
  <c r="J273" i="36"/>
  <c r="L273" i="36" s="1"/>
  <c r="I273" i="36"/>
  <c r="H273" i="36"/>
  <c r="F273" i="36"/>
  <c r="L272" i="36"/>
  <c r="J272" i="36"/>
  <c r="I272" i="36"/>
  <c r="H272" i="36"/>
  <c r="F272" i="36"/>
  <c r="J271" i="36"/>
  <c r="I271" i="36"/>
  <c r="H271" i="36"/>
  <c r="L271" i="36" s="1"/>
  <c r="F271" i="36"/>
  <c r="J270" i="36"/>
  <c r="I270" i="36"/>
  <c r="H270" i="36"/>
  <c r="L270" i="36" s="1"/>
  <c r="F270" i="36"/>
  <c r="J269" i="36"/>
  <c r="L269" i="36" s="1"/>
  <c r="I269" i="36"/>
  <c r="H269" i="36"/>
  <c r="F269" i="36"/>
  <c r="L268" i="36"/>
  <c r="J268" i="36"/>
  <c r="I268" i="36"/>
  <c r="H268" i="36"/>
  <c r="F268" i="36"/>
  <c r="J267" i="36"/>
  <c r="I267" i="36"/>
  <c r="H267" i="36"/>
  <c r="L267" i="36" s="1"/>
  <c r="F267" i="36"/>
  <c r="J266" i="36"/>
  <c r="I266" i="36"/>
  <c r="H266" i="36"/>
  <c r="L266" i="36" s="1"/>
  <c r="F266" i="36"/>
  <c r="J265" i="36"/>
  <c r="L265" i="36" s="1"/>
  <c r="I265" i="36"/>
  <c r="H265" i="36"/>
  <c r="F265" i="36"/>
  <c r="L264" i="36"/>
  <c r="J264" i="36"/>
  <c r="I264" i="36"/>
  <c r="H264" i="36"/>
  <c r="F264" i="36"/>
  <c r="J263" i="36"/>
  <c r="I263" i="36"/>
  <c r="H263" i="36"/>
  <c r="L263" i="36" s="1"/>
  <c r="F263" i="36"/>
  <c r="J262" i="36"/>
  <c r="I262" i="36"/>
  <c r="H262" i="36"/>
  <c r="L262" i="36" s="1"/>
  <c r="F262" i="36"/>
  <c r="J261" i="36"/>
  <c r="L261" i="36" s="1"/>
  <c r="I261" i="36"/>
  <c r="H261" i="36"/>
  <c r="F261" i="36"/>
  <c r="L260" i="36"/>
  <c r="J260" i="36"/>
  <c r="I260" i="36"/>
  <c r="H260" i="36"/>
  <c r="F260" i="36"/>
  <c r="J259" i="36"/>
  <c r="I259" i="36"/>
  <c r="H259" i="36"/>
  <c r="L259" i="36" s="1"/>
  <c r="F259" i="36"/>
  <c r="J258" i="36"/>
  <c r="I258" i="36"/>
  <c r="H258" i="36"/>
  <c r="L258" i="36" s="1"/>
  <c r="F258" i="36"/>
  <c r="J257" i="36"/>
  <c r="L257" i="36" s="1"/>
  <c r="I257" i="36"/>
  <c r="H257" i="36"/>
  <c r="F257" i="36"/>
  <c r="L256" i="36"/>
  <c r="J256" i="36"/>
  <c r="I256" i="36"/>
  <c r="H256" i="36"/>
  <c r="F256" i="36"/>
  <c r="J255" i="36"/>
  <c r="I255" i="36"/>
  <c r="H255" i="36"/>
  <c r="L255" i="36" s="1"/>
  <c r="F255" i="36"/>
  <c r="J254" i="36"/>
  <c r="I254" i="36"/>
  <c r="H254" i="36"/>
  <c r="L254" i="36" s="1"/>
  <c r="F254" i="36"/>
  <c r="J253" i="36"/>
  <c r="L253" i="36" s="1"/>
  <c r="I253" i="36"/>
  <c r="H253" i="36"/>
  <c r="F253" i="36"/>
  <c r="L252" i="36"/>
  <c r="J252" i="36"/>
  <c r="I252" i="36"/>
  <c r="H252" i="36"/>
  <c r="F252" i="36"/>
  <c r="J251" i="36"/>
  <c r="I251" i="36"/>
  <c r="H251" i="36"/>
  <c r="L251" i="36" s="1"/>
  <c r="F251" i="36"/>
  <c r="J250" i="36"/>
  <c r="I250" i="36"/>
  <c r="H250" i="36"/>
  <c r="L250" i="36" s="1"/>
  <c r="F250" i="36"/>
  <c r="J249" i="36"/>
  <c r="L249" i="36" s="1"/>
  <c r="I249" i="36"/>
  <c r="H249" i="36"/>
  <c r="F249" i="36"/>
  <c r="L248" i="36"/>
  <c r="J248" i="36"/>
  <c r="I248" i="36"/>
  <c r="H248" i="36"/>
  <c r="F248" i="36"/>
  <c r="J247" i="36"/>
  <c r="I247" i="36"/>
  <c r="H247" i="36"/>
  <c r="L247" i="36" s="1"/>
  <c r="F247" i="36"/>
  <c r="J246" i="36"/>
  <c r="I246" i="36"/>
  <c r="H246" i="36"/>
  <c r="L246" i="36" s="1"/>
  <c r="F246" i="36"/>
  <c r="J245" i="36"/>
  <c r="L245" i="36" s="1"/>
  <c r="I245" i="36"/>
  <c r="H245" i="36"/>
  <c r="F245" i="36"/>
  <c r="L244" i="36"/>
  <c r="J244" i="36"/>
  <c r="I244" i="36"/>
  <c r="H244" i="36"/>
  <c r="F244" i="36"/>
  <c r="J243" i="36"/>
  <c r="I243" i="36"/>
  <c r="H243" i="36"/>
  <c r="L243" i="36" s="1"/>
  <c r="F243" i="36"/>
  <c r="J242" i="36"/>
  <c r="I242" i="36"/>
  <c r="H242" i="36"/>
  <c r="L242" i="36" s="1"/>
  <c r="F242" i="36"/>
  <c r="J241" i="36"/>
  <c r="L241" i="36" s="1"/>
  <c r="I241" i="36"/>
  <c r="H241" i="36"/>
  <c r="F241" i="36"/>
  <c r="L240" i="36"/>
  <c r="J240" i="36"/>
  <c r="I240" i="36"/>
  <c r="H240" i="36"/>
  <c r="F240" i="36"/>
  <c r="J239" i="36"/>
  <c r="I239" i="36"/>
  <c r="H239" i="36"/>
  <c r="L239" i="36" s="1"/>
  <c r="F239" i="36"/>
  <c r="J238" i="36"/>
  <c r="I238" i="36"/>
  <c r="H238" i="36"/>
  <c r="L238" i="36" s="1"/>
  <c r="F238" i="36"/>
  <c r="J237" i="36"/>
  <c r="L237" i="36" s="1"/>
  <c r="I237" i="36"/>
  <c r="H237" i="36"/>
  <c r="F237" i="36"/>
  <c r="L236" i="36"/>
  <c r="J236" i="36"/>
  <c r="I236" i="36"/>
  <c r="H236" i="36"/>
  <c r="F236" i="36"/>
  <c r="J235" i="36"/>
  <c r="I235" i="36"/>
  <c r="H235" i="36"/>
  <c r="L235" i="36" s="1"/>
  <c r="F235" i="36"/>
  <c r="J234" i="36"/>
  <c r="I234" i="36"/>
  <c r="H234" i="36"/>
  <c r="L234" i="36" s="1"/>
  <c r="F234" i="36"/>
  <c r="J233" i="36"/>
  <c r="L233" i="36" s="1"/>
  <c r="I233" i="36"/>
  <c r="H233" i="36"/>
  <c r="F233" i="36"/>
  <c r="L232" i="36"/>
  <c r="J232" i="36"/>
  <c r="I232" i="36"/>
  <c r="H232" i="36"/>
  <c r="F232" i="36"/>
  <c r="J231" i="36"/>
  <c r="I231" i="36"/>
  <c r="H231" i="36"/>
  <c r="L231" i="36" s="1"/>
  <c r="F231" i="36"/>
  <c r="J230" i="36"/>
  <c r="I230" i="36"/>
  <c r="H230" i="36"/>
  <c r="L230" i="36" s="1"/>
  <c r="F230" i="36"/>
  <c r="J229" i="36"/>
  <c r="L229" i="36" s="1"/>
  <c r="I229" i="36"/>
  <c r="H229" i="36"/>
  <c r="F229" i="36"/>
  <c r="L228" i="36"/>
  <c r="J228" i="36"/>
  <c r="I228" i="36"/>
  <c r="H228" i="36"/>
  <c r="F228" i="36"/>
  <c r="J227" i="36"/>
  <c r="I227" i="36"/>
  <c r="H227" i="36"/>
  <c r="L227" i="36" s="1"/>
  <c r="F227" i="36"/>
  <c r="J226" i="36"/>
  <c r="I226" i="36"/>
  <c r="H226" i="36"/>
  <c r="L226" i="36" s="1"/>
  <c r="F226" i="36"/>
  <c r="J225" i="36"/>
  <c r="L225" i="36" s="1"/>
  <c r="I225" i="36"/>
  <c r="H225" i="36"/>
  <c r="F225" i="36"/>
  <c r="L224" i="36"/>
  <c r="J224" i="36"/>
  <c r="I224" i="36"/>
  <c r="H224" i="36"/>
  <c r="F224" i="36"/>
  <c r="J223" i="36"/>
  <c r="I223" i="36"/>
  <c r="H223" i="36"/>
  <c r="L223" i="36" s="1"/>
  <c r="F223" i="36"/>
  <c r="J222" i="36"/>
  <c r="I222" i="36"/>
  <c r="H222" i="36"/>
  <c r="L222" i="36" s="1"/>
  <c r="F222" i="36"/>
  <c r="J221" i="36"/>
  <c r="L221" i="36" s="1"/>
  <c r="I221" i="36"/>
  <c r="H221" i="36"/>
  <c r="F221" i="36"/>
  <c r="L220" i="36"/>
  <c r="J220" i="36"/>
  <c r="I220" i="36"/>
  <c r="H220" i="36"/>
  <c r="F220" i="36"/>
  <c r="J219" i="36"/>
  <c r="I219" i="36"/>
  <c r="H219" i="36"/>
  <c r="L219" i="36" s="1"/>
  <c r="F219" i="36"/>
  <c r="J218" i="36"/>
  <c r="I218" i="36"/>
  <c r="H218" i="36"/>
  <c r="L218" i="36" s="1"/>
  <c r="F218" i="36"/>
  <c r="J217" i="36"/>
  <c r="L217" i="36" s="1"/>
  <c r="I217" i="36"/>
  <c r="H217" i="36"/>
  <c r="F217" i="36"/>
  <c r="L216" i="36"/>
  <c r="J216" i="36"/>
  <c r="I216" i="36"/>
  <c r="H216" i="36"/>
  <c r="F216" i="36"/>
  <c r="J215" i="36"/>
  <c r="I215" i="36"/>
  <c r="H215" i="36"/>
  <c r="L215" i="36" s="1"/>
  <c r="F215" i="36"/>
  <c r="J214" i="36"/>
  <c r="I214" i="36"/>
  <c r="H214" i="36"/>
  <c r="L214" i="36" s="1"/>
  <c r="F214" i="36"/>
  <c r="J213" i="36"/>
  <c r="L213" i="36" s="1"/>
  <c r="I213" i="36"/>
  <c r="H213" i="36"/>
  <c r="F213" i="36"/>
  <c r="L212" i="36"/>
  <c r="J212" i="36"/>
  <c r="I212" i="36"/>
  <c r="H212" i="36"/>
  <c r="F212" i="36"/>
  <c r="J211" i="36"/>
  <c r="I211" i="36"/>
  <c r="H211" i="36"/>
  <c r="L211" i="36" s="1"/>
  <c r="F211" i="36"/>
  <c r="J210" i="36"/>
  <c r="I210" i="36"/>
  <c r="H210" i="36"/>
  <c r="L210" i="36" s="1"/>
  <c r="F210" i="36"/>
  <c r="J209" i="36"/>
  <c r="L209" i="36" s="1"/>
  <c r="I209" i="36"/>
  <c r="H209" i="36"/>
  <c r="F209" i="36"/>
  <c r="L208" i="36"/>
  <c r="J208" i="36"/>
  <c r="I208" i="36"/>
  <c r="H208" i="36"/>
  <c r="F208" i="36"/>
  <c r="J207" i="36"/>
  <c r="I207" i="36"/>
  <c r="H207" i="36"/>
  <c r="L207" i="36" s="1"/>
  <c r="F207" i="36"/>
  <c r="J206" i="36"/>
  <c r="I206" i="36"/>
  <c r="H206" i="36"/>
  <c r="L206" i="36" s="1"/>
  <c r="F206" i="36"/>
  <c r="J205" i="36"/>
  <c r="L205" i="36" s="1"/>
  <c r="I205" i="36"/>
  <c r="H205" i="36"/>
  <c r="F205" i="36"/>
  <c r="L204" i="36"/>
  <c r="J204" i="36"/>
  <c r="I204" i="36"/>
  <c r="H204" i="36"/>
  <c r="F204" i="36"/>
  <c r="J203" i="36"/>
  <c r="I203" i="36"/>
  <c r="H203" i="36"/>
  <c r="L203" i="36" s="1"/>
  <c r="F203" i="36"/>
  <c r="J202" i="36"/>
  <c r="I202" i="36"/>
  <c r="H202" i="36"/>
  <c r="L202" i="36" s="1"/>
  <c r="F202" i="36"/>
  <c r="J201" i="36"/>
  <c r="L201" i="36" s="1"/>
  <c r="I201" i="36"/>
  <c r="H201" i="36"/>
  <c r="F201" i="36"/>
  <c r="L200" i="36"/>
  <c r="J200" i="36"/>
  <c r="I200" i="36"/>
  <c r="H200" i="36"/>
  <c r="F200" i="36"/>
  <c r="J199" i="36"/>
  <c r="I199" i="36"/>
  <c r="H199" i="36"/>
  <c r="L199" i="36" s="1"/>
  <c r="F199" i="36"/>
  <c r="J198" i="36"/>
  <c r="I198" i="36"/>
  <c r="H198" i="36"/>
  <c r="L198" i="36" s="1"/>
  <c r="F198" i="36"/>
  <c r="J197" i="36"/>
  <c r="L197" i="36" s="1"/>
  <c r="I197" i="36"/>
  <c r="H197" i="36"/>
  <c r="F197" i="36"/>
  <c r="L196" i="36"/>
  <c r="J196" i="36"/>
  <c r="I196" i="36"/>
  <c r="H196" i="36"/>
  <c r="F196" i="36"/>
  <c r="J195" i="36"/>
  <c r="I195" i="36"/>
  <c r="H195" i="36"/>
  <c r="L195" i="36" s="1"/>
  <c r="F195" i="36"/>
  <c r="J194" i="36"/>
  <c r="I194" i="36"/>
  <c r="H194" i="36"/>
  <c r="L194" i="36" s="1"/>
  <c r="F194" i="36"/>
  <c r="J193" i="36"/>
  <c r="L193" i="36" s="1"/>
  <c r="I193" i="36"/>
  <c r="H193" i="36"/>
  <c r="F193" i="36"/>
  <c r="L192" i="36"/>
  <c r="J192" i="36"/>
  <c r="I192" i="36"/>
  <c r="H192" i="36"/>
  <c r="F192" i="36"/>
  <c r="J191" i="36"/>
  <c r="I191" i="36"/>
  <c r="H191" i="36"/>
  <c r="L191" i="36" s="1"/>
  <c r="F191" i="36"/>
  <c r="J190" i="36"/>
  <c r="I190" i="36"/>
  <c r="H190" i="36"/>
  <c r="L190" i="36" s="1"/>
  <c r="F190" i="36"/>
  <c r="J189" i="36"/>
  <c r="L189" i="36" s="1"/>
  <c r="I189" i="36"/>
  <c r="H189" i="36"/>
  <c r="F189" i="36"/>
  <c r="L188" i="36"/>
  <c r="J188" i="36"/>
  <c r="I188" i="36"/>
  <c r="H188" i="36"/>
  <c r="F188" i="36"/>
  <c r="J187" i="36"/>
  <c r="I187" i="36"/>
  <c r="H187" i="36"/>
  <c r="L187" i="36" s="1"/>
  <c r="F187" i="36"/>
  <c r="J186" i="36"/>
  <c r="I186" i="36"/>
  <c r="H186" i="36"/>
  <c r="L186" i="36" s="1"/>
  <c r="F186" i="36"/>
  <c r="J185" i="36"/>
  <c r="L185" i="36" s="1"/>
  <c r="I185" i="36"/>
  <c r="H185" i="36"/>
  <c r="F185" i="36"/>
  <c r="L184" i="36"/>
  <c r="J184" i="36"/>
  <c r="I184" i="36"/>
  <c r="H184" i="36"/>
  <c r="F184" i="36"/>
  <c r="J183" i="36"/>
  <c r="I183" i="36"/>
  <c r="H183" i="36"/>
  <c r="L183" i="36" s="1"/>
  <c r="F183" i="36"/>
  <c r="J182" i="36"/>
  <c r="I182" i="36"/>
  <c r="H182" i="36"/>
  <c r="L182" i="36" s="1"/>
  <c r="F182" i="36"/>
  <c r="J181" i="36"/>
  <c r="L181" i="36" s="1"/>
  <c r="I181" i="36"/>
  <c r="H181" i="36"/>
  <c r="F181" i="36"/>
  <c r="L180" i="36"/>
  <c r="J180" i="36"/>
  <c r="I180" i="36"/>
  <c r="H180" i="36"/>
  <c r="F180" i="36"/>
  <c r="J179" i="36"/>
  <c r="I179" i="36"/>
  <c r="H179" i="36"/>
  <c r="L179" i="36" s="1"/>
  <c r="F179" i="36"/>
  <c r="J178" i="36"/>
  <c r="I178" i="36"/>
  <c r="H178" i="36"/>
  <c r="L178" i="36" s="1"/>
  <c r="F178" i="36"/>
  <c r="J177" i="36"/>
  <c r="L177" i="36" s="1"/>
  <c r="I177" i="36"/>
  <c r="H177" i="36"/>
  <c r="F177" i="36"/>
  <c r="L176" i="36"/>
  <c r="J176" i="36"/>
  <c r="I176" i="36"/>
  <c r="H176" i="36"/>
  <c r="F176" i="36"/>
  <c r="J175" i="36"/>
  <c r="I175" i="36"/>
  <c r="H175" i="36"/>
  <c r="L175" i="36" s="1"/>
  <c r="F175" i="36"/>
  <c r="J174" i="36"/>
  <c r="I174" i="36"/>
  <c r="H174" i="36"/>
  <c r="L174" i="36" s="1"/>
  <c r="F174" i="36"/>
  <c r="J173" i="36"/>
  <c r="L173" i="36" s="1"/>
  <c r="I173" i="36"/>
  <c r="H173" i="36"/>
  <c r="F173" i="36"/>
  <c r="L172" i="36"/>
  <c r="J172" i="36"/>
  <c r="I172" i="36"/>
  <c r="H172" i="36"/>
  <c r="F172" i="36"/>
  <c r="J171" i="36"/>
  <c r="I171" i="36"/>
  <c r="H171" i="36"/>
  <c r="L171" i="36" s="1"/>
  <c r="F171" i="36"/>
  <c r="J170" i="36"/>
  <c r="I170" i="36"/>
  <c r="H170" i="36"/>
  <c r="L170" i="36" s="1"/>
  <c r="F170" i="36"/>
  <c r="J169" i="36"/>
  <c r="L169" i="36" s="1"/>
  <c r="I169" i="36"/>
  <c r="H169" i="36"/>
  <c r="F169" i="36"/>
  <c r="L168" i="36"/>
  <c r="J168" i="36"/>
  <c r="I168" i="36"/>
  <c r="H168" i="36"/>
  <c r="F168" i="36"/>
  <c r="J167" i="36"/>
  <c r="I167" i="36"/>
  <c r="H167" i="36"/>
  <c r="L167" i="36" s="1"/>
  <c r="F167" i="36"/>
  <c r="J166" i="36"/>
  <c r="I166" i="36"/>
  <c r="H166" i="36"/>
  <c r="L166" i="36" s="1"/>
  <c r="F166" i="36"/>
  <c r="J165" i="36"/>
  <c r="L165" i="36" s="1"/>
  <c r="I165" i="36"/>
  <c r="H165" i="36"/>
  <c r="F165" i="36"/>
  <c r="L164" i="36"/>
  <c r="J164" i="36"/>
  <c r="I164" i="36"/>
  <c r="H164" i="36"/>
  <c r="F164" i="36"/>
  <c r="J163" i="36"/>
  <c r="I163" i="36"/>
  <c r="H163" i="36"/>
  <c r="L163" i="36" s="1"/>
  <c r="F163" i="36"/>
  <c r="J162" i="36"/>
  <c r="I162" i="36"/>
  <c r="H162" i="36"/>
  <c r="L162" i="36" s="1"/>
  <c r="F162" i="36"/>
  <c r="J161" i="36"/>
  <c r="L161" i="36" s="1"/>
  <c r="I161" i="36"/>
  <c r="H161" i="36"/>
  <c r="F161" i="36"/>
  <c r="L160" i="36"/>
  <c r="J160" i="36"/>
  <c r="I160" i="36"/>
  <c r="H160" i="36"/>
  <c r="F160" i="36"/>
  <c r="J159" i="36"/>
  <c r="I159" i="36"/>
  <c r="H159" i="36"/>
  <c r="L159" i="36" s="1"/>
  <c r="F159" i="36"/>
  <c r="J158" i="36"/>
  <c r="I158" i="36"/>
  <c r="H158" i="36"/>
  <c r="L158" i="36" s="1"/>
  <c r="F158" i="36"/>
  <c r="J157" i="36"/>
  <c r="L157" i="36" s="1"/>
  <c r="I157" i="36"/>
  <c r="H157" i="36"/>
  <c r="F157" i="36"/>
  <c r="L156" i="36"/>
  <c r="J156" i="36"/>
  <c r="I156" i="36"/>
  <c r="H156" i="36"/>
  <c r="F156" i="36"/>
  <c r="J155" i="36"/>
  <c r="I155" i="36"/>
  <c r="H155" i="36"/>
  <c r="L155" i="36" s="1"/>
  <c r="F155" i="36"/>
  <c r="J154" i="36"/>
  <c r="I154" i="36"/>
  <c r="H154" i="36"/>
  <c r="L154" i="36" s="1"/>
  <c r="F154" i="36"/>
  <c r="J153" i="36"/>
  <c r="L153" i="36" s="1"/>
  <c r="I153" i="36"/>
  <c r="H153" i="36"/>
  <c r="F153" i="36"/>
  <c r="L152" i="36"/>
  <c r="J152" i="36"/>
  <c r="I152" i="36"/>
  <c r="H152" i="36"/>
  <c r="F152" i="36"/>
  <c r="J151" i="36"/>
  <c r="I151" i="36"/>
  <c r="H151" i="36"/>
  <c r="L151" i="36" s="1"/>
  <c r="F151" i="36"/>
  <c r="J150" i="36"/>
  <c r="I150" i="36"/>
  <c r="H150" i="36"/>
  <c r="L150" i="36" s="1"/>
  <c r="F150" i="36"/>
  <c r="J149" i="36"/>
  <c r="L149" i="36" s="1"/>
  <c r="I149" i="36"/>
  <c r="H149" i="36"/>
  <c r="F149" i="36"/>
  <c r="L148" i="36"/>
  <c r="J148" i="36"/>
  <c r="I148" i="36"/>
  <c r="H148" i="36"/>
  <c r="F148" i="36"/>
  <c r="J147" i="36"/>
  <c r="I147" i="36"/>
  <c r="H147" i="36"/>
  <c r="L147" i="36" s="1"/>
  <c r="F147" i="36"/>
  <c r="J146" i="36"/>
  <c r="I146" i="36"/>
  <c r="H146" i="36"/>
  <c r="L146" i="36" s="1"/>
  <c r="F146" i="36"/>
  <c r="J145" i="36"/>
  <c r="L145" i="36" s="1"/>
  <c r="I145" i="36"/>
  <c r="H145" i="36"/>
  <c r="F145" i="36"/>
  <c r="L144" i="36"/>
  <c r="J144" i="36"/>
  <c r="I144" i="36"/>
  <c r="H144" i="36"/>
  <c r="F144" i="36"/>
  <c r="J143" i="36"/>
  <c r="I143" i="36"/>
  <c r="H143" i="36"/>
  <c r="L143" i="36" s="1"/>
  <c r="F143" i="36"/>
  <c r="J142" i="36"/>
  <c r="I142" i="36"/>
  <c r="H142" i="36"/>
  <c r="L142" i="36" s="1"/>
  <c r="F142" i="36"/>
  <c r="J141" i="36"/>
  <c r="L141" i="36" s="1"/>
  <c r="I141" i="36"/>
  <c r="H141" i="36"/>
  <c r="F141" i="36"/>
  <c r="L140" i="36"/>
  <c r="J140" i="36"/>
  <c r="I140" i="36"/>
  <c r="H140" i="36"/>
  <c r="F140" i="36"/>
  <c r="J139" i="36"/>
  <c r="I139" i="36"/>
  <c r="H139" i="36"/>
  <c r="L139" i="36" s="1"/>
  <c r="F139" i="36"/>
  <c r="J138" i="36"/>
  <c r="I138" i="36"/>
  <c r="H138" i="36"/>
  <c r="L138" i="36" s="1"/>
  <c r="F138" i="36"/>
  <c r="J137" i="36"/>
  <c r="L137" i="36" s="1"/>
  <c r="I137" i="36"/>
  <c r="H137" i="36"/>
  <c r="F137" i="36"/>
  <c r="L136" i="36"/>
  <c r="J136" i="36"/>
  <c r="I136" i="36"/>
  <c r="H136" i="36"/>
  <c r="F136" i="36"/>
  <c r="J135" i="36"/>
  <c r="I135" i="36"/>
  <c r="H135" i="36"/>
  <c r="L135" i="36" s="1"/>
  <c r="F135" i="36"/>
  <c r="J134" i="36"/>
  <c r="I134" i="36"/>
  <c r="H134" i="36"/>
  <c r="L134" i="36" s="1"/>
  <c r="F134" i="36"/>
  <c r="J133" i="36"/>
  <c r="L133" i="36" s="1"/>
  <c r="I133" i="36"/>
  <c r="H133" i="36"/>
  <c r="F133" i="36"/>
  <c r="L132" i="36"/>
  <c r="J132" i="36"/>
  <c r="I132" i="36"/>
  <c r="H132" i="36"/>
  <c r="F132" i="36"/>
  <c r="J131" i="36"/>
  <c r="I131" i="36"/>
  <c r="H131" i="36"/>
  <c r="L131" i="36" s="1"/>
  <c r="F131" i="36"/>
  <c r="J130" i="36"/>
  <c r="I130" i="36"/>
  <c r="H130" i="36"/>
  <c r="L130" i="36" s="1"/>
  <c r="F130" i="36"/>
  <c r="J129" i="36"/>
  <c r="L129" i="36" s="1"/>
  <c r="I129" i="36"/>
  <c r="H129" i="36"/>
  <c r="F129" i="36"/>
  <c r="L128" i="36"/>
  <c r="J128" i="36"/>
  <c r="I128" i="36"/>
  <c r="H128" i="36"/>
  <c r="F128" i="36"/>
  <c r="J127" i="36"/>
  <c r="I127" i="36"/>
  <c r="H127" i="36"/>
  <c r="L127" i="36" s="1"/>
  <c r="F127" i="36"/>
  <c r="J126" i="36"/>
  <c r="I126" i="36"/>
  <c r="H126" i="36"/>
  <c r="L126" i="36" s="1"/>
  <c r="F126" i="36"/>
  <c r="J125" i="36"/>
  <c r="L125" i="36" s="1"/>
  <c r="I125" i="36"/>
  <c r="H125" i="36"/>
  <c r="F125" i="36"/>
  <c r="L124" i="36"/>
  <c r="J124" i="36"/>
  <c r="I124" i="36"/>
  <c r="H124" i="36"/>
  <c r="F124" i="36"/>
  <c r="J123" i="36"/>
  <c r="I123" i="36"/>
  <c r="H123" i="36"/>
  <c r="L123" i="36" s="1"/>
  <c r="F123" i="36"/>
  <c r="J122" i="36"/>
  <c r="I122" i="36"/>
  <c r="H122" i="36"/>
  <c r="L122" i="36" s="1"/>
  <c r="F122" i="36"/>
  <c r="J121" i="36"/>
  <c r="L121" i="36" s="1"/>
  <c r="I121" i="36"/>
  <c r="H121" i="36"/>
  <c r="F121" i="36"/>
  <c r="L120" i="36"/>
  <c r="J120" i="36"/>
  <c r="I120" i="36"/>
  <c r="H120" i="36"/>
  <c r="F120" i="36"/>
  <c r="J119" i="36"/>
  <c r="I119" i="36"/>
  <c r="H119" i="36"/>
  <c r="L119" i="36" s="1"/>
  <c r="F119" i="36"/>
  <c r="J118" i="36"/>
  <c r="I118" i="36"/>
  <c r="H118" i="36"/>
  <c r="L118" i="36" s="1"/>
  <c r="F118" i="36"/>
  <c r="J117" i="36"/>
  <c r="L117" i="36" s="1"/>
  <c r="I117" i="36"/>
  <c r="H117" i="36"/>
  <c r="F117" i="36"/>
  <c r="L116" i="36"/>
  <c r="J116" i="36"/>
  <c r="I116" i="36"/>
  <c r="H116" i="36"/>
  <c r="F116" i="36"/>
  <c r="J115" i="36"/>
  <c r="I115" i="36"/>
  <c r="H115" i="36"/>
  <c r="L115" i="36" s="1"/>
  <c r="F115" i="36"/>
  <c r="J114" i="36"/>
  <c r="I114" i="36"/>
  <c r="H114" i="36"/>
  <c r="L114" i="36" s="1"/>
  <c r="F114" i="36"/>
  <c r="J113" i="36"/>
  <c r="L113" i="36" s="1"/>
  <c r="I113" i="36"/>
  <c r="H113" i="36"/>
  <c r="F113" i="36"/>
  <c r="L112" i="36"/>
  <c r="J112" i="36"/>
  <c r="I112" i="36"/>
  <c r="H112" i="36"/>
  <c r="F112" i="36"/>
  <c r="J111" i="36"/>
  <c r="I111" i="36"/>
  <c r="H111" i="36"/>
  <c r="L111" i="36" s="1"/>
  <c r="F111" i="36"/>
  <c r="J110" i="36"/>
  <c r="I110" i="36"/>
  <c r="H110" i="36"/>
  <c r="L110" i="36" s="1"/>
  <c r="F110" i="36"/>
  <c r="J109" i="36"/>
  <c r="L109" i="36" s="1"/>
  <c r="I109" i="36"/>
  <c r="H109" i="36"/>
  <c r="F109" i="36"/>
  <c r="L108" i="36"/>
  <c r="J108" i="36"/>
  <c r="I108" i="36"/>
  <c r="H108" i="36"/>
  <c r="F108" i="36"/>
  <c r="J107" i="36"/>
  <c r="I107" i="36"/>
  <c r="H107" i="36"/>
  <c r="L107" i="36" s="1"/>
  <c r="F107" i="36"/>
  <c r="J106" i="36"/>
  <c r="I106" i="36"/>
  <c r="H106" i="36"/>
  <c r="L106" i="36" s="1"/>
  <c r="F106" i="36"/>
  <c r="J105" i="36"/>
  <c r="L105" i="36" s="1"/>
  <c r="I105" i="36"/>
  <c r="H105" i="36"/>
  <c r="F105" i="36"/>
  <c r="L104" i="36"/>
  <c r="J104" i="36"/>
  <c r="I104" i="36"/>
  <c r="H104" i="36"/>
  <c r="F104" i="36"/>
  <c r="J103" i="36"/>
  <c r="I103" i="36"/>
  <c r="H103" i="36"/>
  <c r="L103" i="36" s="1"/>
  <c r="F103" i="36"/>
  <c r="J102" i="36"/>
  <c r="I102" i="36"/>
  <c r="H102" i="36"/>
  <c r="L102" i="36" s="1"/>
  <c r="F102" i="36"/>
  <c r="J101" i="36"/>
  <c r="L101" i="36" s="1"/>
  <c r="I101" i="36"/>
  <c r="H101" i="36"/>
  <c r="F101" i="36"/>
  <c r="L100" i="36"/>
  <c r="J100" i="36"/>
  <c r="I100" i="36"/>
  <c r="H100" i="36"/>
  <c r="F100" i="36"/>
  <c r="J99" i="36"/>
  <c r="I99" i="36"/>
  <c r="H99" i="36"/>
  <c r="L99" i="36" s="1"/>
  <c r="F99" i="36"/>
  <c r="J98" i="36"/>
  <c r="I98" i="36"/>
  <c r="H98" i="36"/>
  <c r="L98" i="36" s="1"/>
  <c r="F98" i="36"/>
  <c r="J97" i="36"/>
  <c r="L97" i="36" s="1"/>
  <c r="I97" i="36"/>
  <c r="H97" i="36"/>
  <c r="F97" i="36"/>
  <c r="L96" i="36"/>
  <c r="J96" i="36"/>
  <c r="I96" i="36"/>
  <c r="H96" i="36"/>
  <c r="F96" i="36"/>
  <c r="J95" i="36"/>
  <c r="I95" i="36"/>
  <c r="H95" i="36"/>
  <c r="L95" i="36" s="1"/>
  <c r="F95" i="36"/>
  <c r="J94" i="36"/>
  <c r="I94" i="36"/>
  <c r="H94" i="36"/>
  <c r="L94" i="36" s="1"/>
  <c r="F94" i="36"/>
  <c r="J93" i="36"/>
  <c r="L93" i="36" s="1"/>
  <c r="I93" i="36"/>
  <c r="H93" i="36"/>
  <c r="F93" i="36"/>
  <c r="L92" i="36"/>
  <c r="J92" i="36"/>
  <c r="I92" i="36"/>
  <c r="H92" i="36"/>
  <c r="F92" i="36"/>
  <c r="J91" i="36"/>
  <c r="I91" i="36"/>
  <c r="H91" i="36"/>
  <c r="L91" i="36" s="1"/>
  <c r="F91" i="36"/>
  <c r="J90" i="36"/>
  <c r="I90" i="36"/>
  <c r="H90" i="36"/>
  <c r="L90" i="36" s="1"/>
  <c r="F90" i="36"/>
  <c r="J89" i="36"/>
  <c r="L89" i="36" s="1"/>
  <c r="I89" i="36"/>
  <c r="H89" i="36"/>
  <c r="F89" i="36"/>
  <c r="L88" i="36"/>
  <c r="J88" i="36"/>
  <c r="I88" i="36"/>
  <c r="H88" i="36"/>
  <c r="F88" i="36"/>
  <c r="J87" i="36"/>
  <c r="I87" i="36"/>
  <c r="H87" i="36"/>
  <c r="L87" i="36" s="1"/>
  <c r="F87" i="36"/>
  <c r="J86" i="36"/>
  <c r="I86" i="36"/>
  <c r="H86" i="36"/>
  <c r="L86" i="36" s="1"/>
  <c r="F86" i="36"/>
  <c r="J85" i="36"/>
  <c r="L85" i="36" s="1"/>
  <c r="I85" i="36"/>
  <c r="H85" i="36"/>
  <c r="F85" i="36"/>
  <c r="L84" i="36"/>
  <c r="J84" i="36"/>
  <c r="I84" i="36"/>
  <c r="H84" i="36"/>
  <c r="F84" i="36"/>
  <c r="J83" i="36"/>
  <c r="I83" i="36"/>
  <c r="H83" i="36"/>
  <c r="L83" i="36" s="1"/>
  <c r="F83" i="36"/>
  <c r="J82" i="36"/>
  <c r="I82" i="36"/>
  <c r="H82" i="36"/>
  <c r="L82" i="36" s="1"/>
  <c r="F82" i="36"/>
  <c r="J81" i="36"/>
  <c r="L81" i="36" s="1"/>
  <c r="I81" i="36"/>
  <c r="H81" i="36"/>
  <c r="F81" i="36"/>
  <c r="L80" i="36"/>
  <c r="J80" i="36"/>
  <c r="I80" i="36"/>
  <c r="H80" i="36"/>
  <c r="F80" i="36"/>
  <c r="J79" i="36"/>
  <c r="I79" i="36"/>
  <c r="H79" i="36"/>
  <c r="L79" i="36" s="1"/>
  <c r="F79" i="36"/>
  <c r="J78" i="36"/>
  <c r="I78" i="36"/>
  <c r="H78" i="36"/>
  <c r="L78" i="36" s="1"/>
  <c r="F78" i="36"/>
  <c r="J77" i="36"/>
  <c r="L77" i="36" s="1"/>
  <c r="I77" i="36"/>
  <c r="H77" i="36"/>
  <c r="F77" i="36"/>
  <c r="L76" i="36"/>
  <c r="J76" i="36"/>
  <c r="I76" i="36"/>
  <c r="H76" i="36"/>
  <c r="F76" i="36"/>
  <c r="J75" i="36"/>
  <c r="I75" i="36"/>
  <c r="H75" i="36"/>
  <c r="L75" i="36" s="1"/>
  <c r="F75" i="36"/>
  <c r="J74" i="36"/>
  <c r="I74" i="36"/>
  <c r="H74" i="36"/>
  <c r="L74" i="36" s="1"/>
  <c r="F74" i="36"/>
  <c r="J73" i="36"/>
  <c r="L73" i="36" s="1"/>
  <c r="I73" i="36"/>
  <c r="H73" i="36"/>
  <c r="F73" i="36"/>
  <c r="L72" i="36"/>
  <c r="J72" i="36"/>
  <c r="I72" i="36"/>
  <c r="H72" i="36"/>
  <c r="F72" i="36"/>
  <c r="J71" i="36"/>
  <c r="I71" i="36"/>
  <c r="H71" i="36"/>
  <c r="L71" i="36" s="1"/>
  <c r="F71" i="36"/>
  <c r="J70" i="36"/>
  <c r="I70" i="36"/>
  <c r="H70" i="36"/>
  <c r="L70" i="36" s="1"/>
  <c r="F70" i="36"/>
  <c r="J69" i="36"/>
  <c r="L69" i="36" s="1"/>
  <c r="I69" i="36"/>
  <c r="H69" i="36"/>
  <c r="F69" i="36"/>
  <c r="L68" i="36"/>
  <c r="J68" i="36"/>
  <c r="I68" i="36"/>
  <c r="H68" i="36"/>
  <c r="F68" i="36"/>
  <c r="J67" i="36"/>
  <c r="I67" i="36"/>
  <c r="H67" i="36"/>
  <c r="L67" i="36" s="1"/>
  <c r="F67" i="36"/>
  <c r="J66" i="36"/>
  <c r="I66" i="36"/>
  <c r="H66" i="36"/>
  <c r="L66" i="36" s="1"/>
  <c r="F66" i="36"/>
  <c r="J65" i="36"/>
  <c r="L65" i="36" s="1"/>
  <c r="I65" i="36"/>
  <c r="H65" i="36"/>
  <c r="F65" i="36"/>
  <c r="L64" i="36"/>
  <c r="J64" i="36"/>
  <c r="I64" i="36"/>
  <c r="H64" i="36"/>
  <c r="F64" i="36"/>
  <c r="J63" i="36"/>
  <c r="I63" i="36"/>
  <c r="H63" i="36"/>
  <c r="L63" i="36" s="1"/>
  <c r="F63" i="36"/>
  <c r="J62" i="36"/>
  <c r="I62" i="36"/>
  <c r="H62" i="36"/>
  <c r="L62" i="36" s="1"/>
  <c r="F62" i="36"/>
  <c r="J61" i="36"/>
  <c r="L61" i="36" s="1"/>
  <c r="I61" i="36"/>
  <c r="H61" i="36"/>
  <c r="F61" i="36"/>
  <c r="L60" i="36"/>
  <c r="J60" i="36"/>
  <c r="I60" i="36"/>
  <c r="H60" i="36"/>
  <c r="F60" i="36"/>
  <c r="J59" i="36"/>
  <c r="I59" i="36"/>
  <c r="H59" i="36"/>
  <c r="L59" i="36" s="1"/>
  <c r="F59" i="36"/>
  <c r="J58" i="36"/>
  <c r="I58" i="36"/>
  <c r="H58" i="36"/>
  <c r="L58" i="36" s="1"/>
  <c r="F58" i="36"/>
  <c r="J57" i="36"/>
  <c r="L57" i="36" s="1"/>
  <c r="I57" i="36"/>
  <c r="H57" i="36"/>
  <c r="F57" i="36"/>
  <c r="L56" i="36"/>
  <c r="J56" i="36"/>
  <c r="I56" i="36"/>
  <c r="H56" i="36"/>
  <c r="F56" i="36"/>
  <c r="J55" i="36"/>
  <c r="I55" i="36"/>
  <c r="H55" i="36"/>
  <c r="L55" i="36" s="1"/>
  <c r="F55" i="36"/>
  <c r="J54" i="36"/>
  <c r="I54" i="36"/>
  <c r="H54" i="36"/>
  <c r="L54" i="36" s="1"/>
  <c r="F54" i="36"/>
  <c r="J53" i="36"/>
  <c r="L53" i="36" s="1"/>
  <c r="I53" i="36"/>
  <c r="H53" i="36"/>
  <c r="F53" i="36"/>
  <c r="L52" i="36"/>
  <c r="J52" i="36"/>
  <c r="I52" i="36"/>
  <c r="H52" i="36"/>
  <c r="F52" i="36"/>
  <c r="J51" i="36"/>
  <c r="I51" i="36"/>
  <c r="H51" i="36"/>
  <c r="L51" i="36" s="1"/>
  <c r="F51" i="36"/>
  <c r="J50" i="36"/>
  <c r="I50" i="36"/>
  <c r="H50" i="36"/>
  <c r="L50" i="36" s="1"/>
  <c r="F50" i="36"/>
  <c r="J49" i="36"/>
  <c r="L49" i="36" s="1"/>
  <c r="I49" i="36"/>
  <c r="H49" i="36"/>
  <c r="F49" i="36"/>
  <c r="L48" i="36"/>
  <c r="J48" i="36"/>
  <c r="I48" i="36"/>
  <c r="H48" i="36"/>
  <c r="F48" i="36"/>
  <c r="J43" i="36"/>
  <c r="I43" i="36"/>
  <c r="H43" i="36"/>
  <c r="L43" i="36" s="1"/>
  <c r="F43" i="36"/>
  <c r="J42" i="36"/>
  <c r="I42" i="36"/>
  <c r="H42" i="36"/>
  <c r="L42" i="36" s="1"/>
  <c r="F42" i="36"/>
  <c r="J41" i="36"/>
  <c r="L41" i="36" s="1"/>
  <c r="I41" i="36"/>
  <c r="H41" i="36"/>
  <c r="F41" i="36"/>
  <c r="L40" i="36"/>
  <c r="J40" i="36"/>
  <c r="I40" i="36"/>
  <c r="H40" i="36"/>
  <c r="F40" i="36"/>
  <c r="J39" i="36"/>
  <c r="I39" i="36"/>
  <c r="H39" i="36"/>
  <c r="L39" i="36" s="1"/>
  <c r="F39" i="36"/>
  <c r="J38" i="36"/>
  <c r="I38" i="36"/>
  <c r="H38" i="36"/>
  <c r="L38" i="36" s="1"/>
  <c r="F38" i="36"/>
  <c r="J37" i="36"/>
  <c r="L37" i="36" s="1"/>
  <c r="I37" i="36"/>
  <c r="H37" i="36"/>
  <c r="F37" i="36"/>
  <c r="L36" i="36"/>
  <c r="J36" i="36"/>
  <c r="I36" i="36"/>
  <c r="H36" i="36"/>
  <c r="F36" i="36"/>
  <c r="J35" i="36"/>
  <c r="I35" i="36"/>
  <c r="H35" i="36"/>
  <c r="L35" i="36" s="1"/>
  <c r="F35" i="36"/>
  <c r="J34" i="36"/>
  <c r="I34" i="36"/>
  <c r="H34" i="36"/>
  <c r="L34" i="36" s="1"/>
  <c r="F34" i="36"/>
  <c r="J33" i="36"/>
  <c r="L33" i="36" s="1"/>
  <c r="I33" i="36"/>
  <c r="H33" i="36"/>
  <c r="F33" i="36"/>
  <c r="L32" i="36"/>
  <c r="J32" i="36"/>
  <c r="I32" i="36"/>
  <c r="H32" i="36"/>
  <c r="F32" i="36"/>
  <c r="J31" i="36"/>
  <c r="I31" i="36"/>
  <c r="H31" i="36"/>
  <c r="L31" i="36" s="1"/>
  <c r="F31" i="36"/>
  <c r="J30" i="36"/>
  <c r="I30" i="36"/>
  <c r="H30" i="36"/>
  <c r="L30" i="36" s="1"/>
  <c r="F30" i="36"/>
  <c r="J29" i="36"/>
  <c r="L29" i="36" s="1"/>
  <c r="I29" i="36"/>
  <c r="H29" i="36"/>
  <c r="F29" i="36"/>
  <c r="L28" i="36"/>
  <c r="J28" i="36"/>
  <c r="I28" i="36"/>
  <c r="H28" i="36"/>
  <c r="F28" i="36"/>
  <c r="J27" i="36"/>
  <c r="I27" i="36"/>
  <c r="H27" i="36"/>
  <c r="L27" i="36" s="1"/>
  <c r="F27" i="36"/>
  <c r="J26" i="36"/>
  <c r="I26" i="36"/>
  <c r="H26" i="36"/>
  <c r="L26" i="36" s="1"/>
  <c r="F26" i="36"/>
  <c r="J25" i="36"/>
  <c r="L25" i="36" s="1"/>
  <c r="I25" i="36"/>
  <c r="H25" i="36"/>
  <c r="F25" i="36"/>
  <c r="L24" i="36"/>
  <c r="J24" i="36"/>
  <c r="I24" i="36"/>
  <c r="H24" i="36"/>
  <c r="F24" i="36"/>
  <c r="J23" i="36"/>
  <c r="I23" i="36"/>
  <c r="H23" i="36"/>
  <c r="L23" i="36" s="1"/>
  <c r="F23" i="36"/>
  <c r="J22" i="36"/>
  <c r="I22" i="36"/>
  <c r="H22" i="36"/>
  <c r="L22" i="36" s="1"/>
  <c r="F22" i="36"/>
  <c r="J21" i="36"/>
  <c r="L21" i="36" s="1"/>
  <c r="I21" i="36"/>
  <c r="H21" i="36"/>
  <c r="F21" i="36"/>
  <c r="L20" i="36"/>
  <c r="J20" i="36"/>
  <c r="I20" i="36"/>
  <c r="H20" i="36"/>
  <c r="F20" i="36"/>
  <c r="J19" i="36"/>
  <c r="I19" i="36"/>
  <c r="H19" i="36"/>
  <c r="L19" i="36" s="1"/>
  <c r="F19" i="36"/>
  <c r="J18" i="36"/>
  <c r="I18" i="36"/>
  <c r="H18" i="36"/>
  <c r="L18" i="36" s="1"/>
  <c r="F18" i="36"/>
  <c r="J17" i="36"/>
  <c r="L17" i="36" s="1"/>
  <c r="I17" i="36"/>
  <c r="H17" i="36"/>
  <c r="F17" i="36"/>
  <c r="L16" i="36"/>
  <c r="J16" i="36"/>
  <c r="I16" i="36"/>
  <c r="H16" i="36"/>
  <c r="F16" i="36"/>
  <c r="J15" i="36"/>
  <c r="I15" i="36"/>
  <c r="H15" i="36"/>
  <c r="L15" i="36" s="1"/>
  <c r="F15" i="36"/>
  <c r="J14" i="36"/>
  <c r="I14" i="36"/>
  <c r="H14" i="36"/>
  <c r="L14" i="36" s="1"/>
  <c r="F14" i="36"/>
  <c r="J13" i="36"/>
  <c r="L13" i="36" s="1"/>
  <c r="I13" i="36"/>
  <c r="H13" i="36"/>
  <c r="F13" i="36"/>
  <c r="L12" i="36"/>
  <c r="J12" i="36"/>
  <c r="I12" i="36"/>
  <c r="H12" i="36"/>
  <c r="F12" i="36"/>
  <c r="J11" i="36"/>
  <c r="I11" i="36"/>
  <c r="H11" i="36"/>
  <c r="L11" i="36" s="1"/>
  <c r="F11" i="36"/>
  <c r="J10" i="36"/>
  <c r="I10" i="36"/>
  <c r="H10" i="36"/>
  <c r="L10" i="36" s="1"/>
  <c r="F10" i="36"/>
  <c r="K42" i="35" l="1"/>
  <c r="F42" i="35"/>
  <c r="K41" i="35"/>
  <c r="F41" i="35"/>
  <c r="K40" i="35"/>
  <c r="F40" i="35"/>
  <c r="K39" i="35"/>
  <c r="F39" i="35"/>
  <c r="K38" i="35"/>
  <c r="F38" i="35"/>
  <c r="K37" i="35"/>
  <c r="F37" i="35"/>
  <c r="K36" i="35"/>
  <c r="F36" i="35"/>
  <c r="K35" i="35"/>
  <c r="F35" i="35"/>
  <c r="K34" i="35"/>
  <c r="F34" i="35"/>
  <c r="K33" i="35"/>
  <c r="F33" i="35"/>
  <c r="K32" i="35"/>
  <c r="F32" i="35"/>
  <c r="K31" i="35"/>
  <c r="F31" i="35"/>
  <c r="K30" i="35"/>
  <c r="F30" i="35"/>
  <c r="K29" i="35"/>
  <c r="F29" i="35"/>
  <c r="K28" i="35"/>
  <c r="F28" i="35"/>
  <c r="K27" i="35"/>
  <c r="F27" i="35"/>
  <c r="K26" i="35"/>
  <c r="F26" i="35"/>
  <c r="K25" i="35"/>
  <c r="F25" i="35"/>
  <c r="K24" i="35"/>
  <c r="F24" i="35"/>
  <c r="K23" i="35"/>
  <c r="F23" i="35"/>
  <c r="K22" i="35"/>
  <c r="F22" i="35"/>
  <c r="K21" i="35"/>
  <c r="F21" i="35"/>
  <c r="K20" i="35"/>
  <c r="F20" i="35"/>
  <c r="K19" i="35"/>
  <c r="F19" i="35"/>
  <c r="K18" i="35"/>
  <c r="F18" i="35"/>
  <c r="K13" i="35"/>
  <c r="F13" i="35"/>
  <c r="K12" i="35"/>
  <c r="F12" i="35"/>
  <c r="K11" i="35"/>
  <c r="F11" i="35"/>
  <c r="K10" i="35"/>
  <c r="F10" i="35"/>
  <c r="F10" i="34" l="1"/>
  <c r="J10" i="34"/>
  <c r="F11" i="34"/>
  <c r="J11" i="34"/>
  <c r="F12" i="34"/>
  <c r="J12" i="34"/>
  <c r="F13" i="34"/>
  <c r="J13" i="34"/>
  <c r="F18" i="34"/>
  <c r="J18" i="34"/>
  <c r="F19" i="34"/>
  <c r="J19" i="34"/>
  <c r="F20" i="34"/>
  <c r="J20" i="34"/>
  <c r="F21" i="34"/>
  <c r="J21" i="34"/>
  <c r="F22" i="34"/>
  <c r="J22" i="34"/>
  <c r="F23" i="34"/>
  <c r="J23" i="34"/>
  <c r="F24" i="34"/>
  <c r="J24" i="34"/>
  <c r="F25" i="34"/>
  <c r="J25" i="34"/>
  <c r="F26" i="34"/>
  <c r="J26" i="34"/>
  <c r="F27" i="34"/>
  <c r="J27" i="34"/>
  <c r="F28" i="34"/>
  <c r="J28" i="34"/>
  <c r="F29" i="34"/>
  <c r="J29" i="34"/>
  <c r="F30" i="34"/>
  <c r="J30" i="34"/>
  <c r="F31" i="34"/>
  <c r="J31" i="34"/>
  <c r="F32" i="34"/>
  <c r="J32" i="34"/>
  <c r="F33" i="34"/>
  <c r="J33" i="34"/>
  <c r="F34" i="34"/>
  <c r="J34" i="34"/>
  <c r="F35" i="34"/>
  <c r="J35" i="34"/>
  <c r="F36" i="34"/>
  <c r="J36" i="34"/>
  <c r="F37" i="34"/>
  <c r="J37" i="34"/>
  <c r="F38" i="34"/>
  <c r="J38" i="34"/>
  <c r="F39" i="34"/>
  <c r="J39" i="34"/>
  <c r="F40" i="34"/>
  <c r="J40" i="34"/>
  <c r="F41" i="34"/>
  <c r="J41" i="34"/>
  <c r="F42" i="34"/>
  <c r="J42" i="34"/>
  <c r="F43" i="34"/>
  <c r="J43" i="34"/>
  <c r="F44" i="34"/>
  <c r="J44" i="34"/>
  <c r="K40" i="33" l="1"/>
  <c r="F40" i="33"/>
  <c r="K39" i="33"/>
  <c r="F39" i="33"/>
  <c r="K38" i="33"/>
  <c r="F38" i="33"/>
  <c r="K37" i="33"/>
  <c r="F37" i="33"/>
  <c r="K36" i="33"/>
  <c r="F36" i="33"/>
  <c r="K35" i="33"/>
  <c r="F35" i="33"/>
  <c r="K34" i="33"/>
  <c r="F34" i="33"/>
  <c r="K33" i="33"/>
  <c r="F33" i="33"/>
  <c r="K32" i="33"/>
  <c r="F32" i="33"/>
  <c r="K31" i="33"/>
  <c r="F31" i="33"/>
  <c r="K30" i="33"/>
  <c r="F30" i="33"/>
  <c r="K29" i="33"/>
  <c r="F29" i="33"/>
  <c r="K28" i="33"/>
  <c r="F28" i="33"/>
  <c r="K27" i="33"/>
  <c r="F27" i="33"/>
  <c r="K26" i="33"/>
  <c r="F26" i="33"/>
  <c r="K25" i="33"/>
  <c r="F25" i="33"/>
  <c r="K24" i="33"/>
  <c r="F24" i="33"/>
  <c r="K23" i="33"/>
  <c r="F23" i="33"/>
  <c r="K22" i="33"/>
  <c r="F22" i="33"/>
  <c r="K21" i="33"/>
  <c r="F21" i="33"/>
  <c r="K20" i="33"/>
  <c r="F20" i="33"/>
  <c r="K19" i="33"/>
  <c r="F19" i="33"/>
  <c r="K18" i="33"/>
  <c r="F18" i="33"/>
  <c r="K13" i="33"/>
  <c r="F13" i="33"/>
  <c r="K12" i="33"/>
  <c r="F12" i="33"/>
  <c r="K11" i="33"/>
  <c r="F11" i="33"/>
  <c r="D11" i="33"/>
  <c r="K10" i="33"/>
  <c r="F10" i="33"/>
  <c r="K37" i="32" l="1"/>
  <c r="F37" i="32"/>
  <c r="K36" i="32"/>
  <c r="F36" i="32"/>
  <c r="K35" i="32"/>
  <c r="F35" i="32"/>
  <c r="K34" i="32"/>
  <c r="F34" i="32"/>
  <c r="K33" i="32"/>
  <c r="F33" i="32"/>
  <c r="K32" i="32"/>
  <c r="F32" i="32"/>
  <c r="K31" i="32"/>
  <c r="F31" i="32"/>
  <c r="K30" i="32"/>
  <c r="F30" i="32"/>
  <c r="K29" i="32"/>
  <c r="F29" i="32"/>
  <c r="K28" i="32"/>
  <c r="F28" i="32"/>
  <c r="K27" i="32"/>
  <c r="F27" i="32"/>
  <c r="K26" i="32"/>
  <c r="F26" i="32"/>
  <c r="K25" i="32"/>
  <c r="F25" i="32"/>
  <c r="K24" i="32"/>
  <c r="F24" i="32"/>
  <c r="K23" i="32"/>
  <c r="F23" i="32"/>
  <c r="K22" i="32"/>
  <c r="F22" i="32"/>
  <c r="K21" i="32"/>
  <c r="F21" i="32"/>
  <c r="K20" i="32"/>
  <c r="F20" i="32"/>
  <c r="K19" i="32"/>
  <c r="F19" i="32"/>
  <c r="K18" i="32"/>
  <c r="F18" i="32"/>
  <c r="K13" i="32"/>
  <c r="F13" i="32"/>
  <c r="K12" i="32"/>
  <c r="F12" i="32"/>
  <c r="K11" i="32"/>
  <c r="F11" i="32"/>
  <c r="K10" i="32"/>
  <c r="F10" i="32"/>
  <c r="I79" i="31" l="1"/>
  <c r="H79" i="31"/>
  <c r="L79" i="31" s="1"/>
  <c r="F79" i="31"/>
  <c r="I78" i="31"/>
  <c r="H78" i="31"/>
  <c r="L78" i="31" s="1"/>
  <c r="F78" i="31"/>
  <c r="I77" i="31"/>
  <c r="H77" i="31"/>
  <c r="L77" i="31" s="1"/>
  <c r="F77" i="31"/>
  <c r="I76" i="31"/>
  <c r="H76" i="31"/>
  <c r="L76" i="31" s="1"/>
  <c r="F76" i="31"/>
  <c r="I75" i="31"/>
  <c r="H75" i="31"/>
  <c r="L75" i="31" s="1"/>
  <c r="F75" i="31"/>
  <c r="I74" i="31"/>
  <c r="H74" i="31"/>
  <c r="L74" i="31" s="1"/>
  <c r="F74" i="31"/>
  <c r="I73" i="31"/>
  <c r="H73" i="31"/>
  <c r="L73" i="31" s="1"/>
  <c r="F73" i="31"/>
  <c r="I72" i="31"/>
  <c r="H72" i="31"/>
  <c r="L72" i="31" s="1"/>
  <c r="F72" i="31"/>
  <c r="I71" i="31"/>
  <c r="H71" i="31"/>
  <c r="L71" i="31" s="1"/>
  <c r="F71" i="31"/>
  <c r="I70" i="31"/>
  <c r="H70" i="31"/>
  <c r="L70" i="31" s="1"/>
  <c r="F70" i="31"/>
  <c r="I69" i="31"/>
  <c r="H69" i="31"/>
  <c r="L69" i="31" s="1"/>
  <c r="F69" i="31"/>
  <c r="I68" i="31"/>
  <c r="H68" i="31"/>
  <c r="L68" i="31" s="1"/>
  <c r="F68" i="31"/>
  <c r="I67" i="31"/>
  <c r="H67" i="31"/>
  <c r="L67" i="31" s="1"/>
  <c r="F67" i="31"/>
  <c r="I66" i="31"/>
  <c r="H66" i="31"/>
  <c r="L66" i="31" s="1"/>
  <c r="F66" i="31"/>
  <c r="I65" i="31"/>
  <c r="H65" i="31"/>
  <c r="L65" i="31" s="1"/>
  <c r="F65" i="31"/>
  <c r="I64" i="31"/>
  <c r="H64" i="31"/>
  <c r="L64" i="31" s="1"/>
  <c r="F64" i="31"/>
  <c r="I63" i="31"/>
  <c r="H63" i="31"/>
  <c r="L63" i="31" s="1"/>
  <c r="F63" i="31"/>
  <c r="I62" i="31"/>
  <c r="H62" i="31"/>
  <c r="L62" i="31" s="1"/>
  <c r="F62" i="31"/>
  <c r="I61" i="31"/>
  <c r="H61" i="31"/>
  <c r="L61" i="31" s="1"/>
  <c r="F61" i="31"/>
  <c r="I60" i="31"/>
  <c r="H60" i="31"/>
  <c r="L60" i="31" s="1"/>
  <c r="F60" i="31"/>
  <c r="I59" i="31"/>
  <c r="H59" i="31"/>
  <c r="L59" i="31" s="1"/>
  <c r="F59" i="31"/>
  <c r="I58" i="31"/>
  <c r="H58" i="31"/>
  <c r="L58" i="31" s="1"/>
  <c r="F58" i="31"/>
  <c r="I57" i="31"/>
  <c r="H57" i="31"/>
  <c r="L57" i="31" s="1"/>
  <c r="F57" i="31"/>
  <c r="I56" i="31"/>
  <c r="H56" i="31"/>
  <c r="L56" i="31" s="1"/>
  <c r="F56" i="31"/>
  <c r="I55" i="31"/>
  <c r="H55" i="31"/>
  <c r="L55" i="31" s="1"/>
  <c r="F55" i="31"/>
  <c r="I54" i="31"/>
  <c r="H54" i="31"/>
  <c r="L54" i="31" s="1"/>
  <c r="F54" i="31"/>
  <c r="I53" i="31"/>
  <c r="H53" i="31"/>
  <c r="L53" i="31" s="1"/>
  <c r="F53" i="31"/>
  <c r="I52" i="31"/>
  <c r="H52" i="31"/>
  <c r="L52" i="31" s="1"/>
  <c r="F52" i="31"/>
  <c r="I51" i="31"/>
  <c r="H51" i="31"/>
  <c r="L51" i="31" s="1"/>
  <c r="F51" i="31"/>
  <c r="I50" i="31"/>
  <c r="H50" i="31"/>
  <c r="L50" i="31" s="1"/>
  <c r="F50" i="31"/>
  <c r="I49" i="31"/>
  <c r="H49" i="31"/>
  <c r="L49" i="31" s="1"/>
  <c r="F49" i="31"/>
  <c r="I48" i="31"/>
  <c r="H48" i="31"/>
  <c r="L48" i="31" s="1"/>
  <c r="F48" i="31"/>
  <c r="I47" i="31"/>
  <c r="H47" i="31"/>
  <c r="L47" i="31" s="1"/>
  <c r="F47" i="31"/>
  <c r="I46" i="31"/>
  <c r="H46" i="31"/>
  <c r="L46" i="31" s="1"/>
  <c r="F46" i="31"/>
  <c r="I45" i="31"/>
  <c r="H45" i="31"/>
  <c r="L45" i="31" s="1"/>
  <c r="F45" i="31"/>
  <c r="I44" i="31"/>
  <c r="H44" i="31"/>
  <c r="L44" i="31" s="1"/>
  <c r="F44" i="31"/>
  <c r="I43" i="31"/>
  <c r="H43" i="31"/>
  <c r="L43" i="31" s="1"/>
  <c r="F43" i="31"/>
  <c r="I42" i="31"/>
  <c r="H42" i="31"/>
  <c r="L42" i="31" s="1"/>
  <c r="F42" i="31"/>
  <c r="I41" i="31"/>
  <c r="H41" i="31"/>
  <c r="L41" i="31" s="1"/>
  <c r="F41" i="31"/>
  <c r="I40" i="31"/>
  <c r="H40" i="31"/>
  <c r="L40" i="31" s="1"/>
  <c r="F40" i="31"/>
  <c r="I39" i="31"/>
  <c r="H39" i="31"/>
  <c r="L39" i="31" s="1"/>
  <c r="F39" i="31"/>
  <c r="I38" i="31"/>
  <c r="H38" i="31"/>
  <c r="L38" i="31" s="1"/>
  <c r="F38" i="31"/>
  <c r="I37" i="31"/>
  <c r="H37" i="31"/>
  <c r="L37" i="31" s="1"/>
  <c r="F37" i="31"/>
  <c r="I36" i="31"/>
  <c r="H36" i="31"/>
  <c r="L36" i="31" s="1"/>
  <c r="F36" i="31"/>
  <c r="I35" i="31"/>
  <c r="H35" i="31"/>
  <c r="L35" i="31" s="1"/>
  <c r="F35" i="31"/>
  <c r="I34" i="31"/>
  <c r="H34" i="31"/>
  <c r="L34" i="31" s="1"/>
  <c r="F34" i="31"/>
  <c r="I33" i="31"/>
  <c r="H33" i="31"/>
  <c r="L33" i="31" s="1"/>
  <c r="F33" i="31"/>
  <c r="I32" i="31"/>
  <c r="H32" i="31"/>
  <c r="L32" i="31" s="1"/>
  <c r="F32" i="31"/>
  <c r="I31" i="31"/>
  <c r="H31" i="31"/>
  <c r="L31" i="31" s="1"/>
  <c r="F31" i="31"/>
  <c r="I26" i="31"/>
  <c r="H26" i="31"/>
  <c r="L26" i="31" s="1"/>
  <c r="F26" i="31"/>
  <c r="I25" i="31"/>
  <c r="H25" i="31"/>
  <c r="L25" i="31" s="1"/>
  <c r="F25" i="31"/>
  <c r="I24" i="31"/>
  <c r="H24" i="31"/>
  <c r="L24" i="31" s="1"/>
  <c r="F24" i="31"/>
  <c r="I23" i="31"/>
  <c r="H23" i="31"/>
  <c r="L23" i="31" s="1"/>
  <c r="F23" i="31"/>
  <c r="I22" i="31"/>
  <c r="H22" i="31"/>
  <c r="L22" i="31" s="1"/>
  <c r="F22" i="31"/>
  <c r="I21" i="31"/>
  <c r="H21" i="31"/>
  <c r="L21" i="31" s="1"/>
  <c r="F21" i="31"/>
  <c r="I20" i="31"/>
  <c r="H20" i="31"/>
  <c r="L20" i="31" s="1"/>
  <c r="F20" i="31"/>
  <c r="I19" i="31"/>
  <c r="H19" i="31"/>
  <c r="L19" i="31" s="1"/>
  <c r="F19" i="31"/>
  <c r="I18" i="31"/>
  <c r="H18" i="31"/>
  <c r="L18" i="31" s="1"/>
  <c r="F18" i="31"/>
  <c r="I17" i="31"/>
  <c r="H17" i="31"/>
  <c r="L17" i="31" s="1"/>
  <c r="F17" i="31"/>
  <c r="I16" i="31"/>
  <c r="H16" i="31"/>
  <c r="L16" i="31" s="1"/>
  <c r="F16" i="31"/>
  <c r="I15" i="31"/>
  <c r="H15" i="31"/>
  <c r="L15" i="31" s="1"/>
  <c r="F15" i="31"/>
  <c r="I14" i="31"/>
  <c r="H14" i="31"/>
  <c r="L14" i="31" s="1"/>
  <c r="F14" i="31"/>
  <c r="I13" i="31"/>
  <c r="H13" i="31"/>
  <c r="L13" i="31" s="1"/>
  <c r="F13" i="31"/>
  <c r="I12" i="31"/>
  <c r="H12" i="31"/>
  <c r="L12" i="31" s="1"/>
  <c r="F12" i="31"/>
  <c r="I11" i="31"/>
  <c r="H11" i="31"/>
  <c r="L11" i="31" s="1"/>
  <c r="F11" i="31"/>
  <c r="I10" i="31"/>
  <c r="H10" i="31"/>
  <c r="L10" i="31" s="1"/>
  <c r="F10" i="31"/>
  <c r="J53" i="30" l="1"/>
  <c r="D53" i="30"/>
  <c r="J52" i="30"/>
  <c r="D52" i="30"/>
  <c r="J51" i="30"/>
  <c r="D51" i="30"/>
  <c r="J50" i="30"/>
  <c r="D50" i="30"/>
  <c r="J49" i="30"/>
  <c r="D49" i="30"/>
  <c r="J48" i="30"/>
  <c r="D48" i="30"/>
  <c r="J47" i="30"/>
  <c r="D47" i="30"/>
  <c r="J46" i="30"/>
  <c r="D46" i="30"/>
  <c r="J45" i="30"/>
  <c r="D45" i="30"/>
  <c r="J44" i="30"/>
  <c r="D44" i="30"/>
  <c r="J43" i="30"/>
  <c r="D43" i="30"/>
  <c r="J42" i="30"/>
  <c r="D42" i="30"/>
  <c r="J41" i="30"/>
  <c r="D41" i="30"/>
  <c r="J40" i="30"/>
  <c r="D40" i="30"/>
  <c r="J39" i="30"/>
  <c r="D39" i="30"/>
  <c r="J38" i="30"/>
  <c r="D38" i="30"/>
  <c r="J37" i="30"/>
  <c r="D37" i="30"/>
  <c r="J36" i="30"/>
  <c r="D36" i="30"/>
  <c r="J35" i="30"/>
  <c r="D35" i="30"/>
  <c r="J34" i="30"/>
  <c r="D34" i="30"/>
  <c r="J33" i="30"/>
  <c r="D33" i="30"/>
  <c r="J32" i="30"/>
  <c r="D32" i="30"/>
  <c r="J31" i="30"/>
  <c r="D31" i="30"/>
  <c r="J30" i="30"/>
  <c r="D30" i="30"/>
  <c r="J29" i="30"/>
  <c r="D29" i="30"/>
  <c r="J28" i="30"/>
  <c r="D28" i="30"/>
  <c r="J27" i="30"/>
  <c r="D27" i="30"/>
  <c r="J26" i="30"/>
  <c r="D26" i="30"/>
  <c r="J25" i="30"/>
  <c r="D25" i="30"/>
  <c r="J24" i="30"/>
  <c r="D24" i="30"/>
  <c r="J23" i="30"/>
  <c r="D23" i="30"/>
  <c r="J18" i="30"/>
  <c r="D18" i="30"/>
  <c r="J17" i="30"/>
  <c r="D17" i="30"/>
  <c r="J16" i="30"/>
  <c r="D16" i="30"/>
  <c r="J15" i="30"/>
  <c r="D15" i="30"/>
  <c r="J14" i="30"/>
  <c r="D14" i="30"/>
  <c r="J13" i="30"/>
  <c r="D13" i="30"/>
  <c r="J12" i="30"/>
  <c r="D12" i="30"/>
  <c r="J11" i="30"/>
  <c r="D11" i="30"/>
  <c r="J10" i="30"/>
  <c r="D10" i="30"/>
  <c r="A1" i="30"/>
  <c r="K36" i="29" l="1"/>
  <c r="F36" i="29"/>
  <c r="K35" i="29"/>
  <c r="F35" i="29"/>
  <c r="K34" i="29"/>
  <c r="F34" i="29"/>
  <c r="K33" i="29"/>
  <c r="F33" i="29"/>
  <c r="K32" i="29"/>
  <c r="F32" i="29"/>
  <c r="K31" i="29"/>
  <c r="F31" i="29"/>
  <c r="K30" i="29"/>
  <c r="F30" i="29"/>
  <c r="K29" i="29"/>
  <c r="F29" i="29"/>
  <c r="K28" i="29"/>
  <c r="F28" i="29"/>
  <c r="K27" i="29"/>
  <c r="F27" i="29"/>
  <c r="K26" i="29"/>
  <c r="F26" i="29"/>
  <c r="K25" i="29"/>
  <c r="F25" i="29"/>
  <c r="K24" i="29"/>
  <c r="F24" i="29"/>
  <c r="K23" i="29"/>
  <c r="F23" i="29"/>
  <c r="K22" i="29"/>
  <c r="F22" i="29"/>
  <c r="K21" i="29"/>
  <c r="F21" i="29"/>
  <c r="K20" i="29"/>
  <c r="F20" i="29"/>
  <c r="K19" i="29"/>
  <c r="F19" i="29"/>
  <c r="K14" i="29"/>
  <c r="F14" i="29"/>
  <c r="K13" i="29"/>
  <c r="F13" i="29"/>
  <c r="K12" i="29"/>
  <c r="F12" i="29"/>
  <c r="K11" i="29"/>
  <c r="F11" i="29"/>
  <c r="K10" i="29"/>
  <c r="F10" i="29"/>
  <c r="K61" i="28" l="1"/>
  <c r="F61" i="28"/>
  <c r="K60" i="28"/>
  <c r="F60" i="28"/>
  <c r="K59" i="28"/>
  <c r="F59" i="28"/>
  <c r="K58" i="28"/>
  <c r="F58" i="28"/>
  <c r="K57" i="28"/>
  <c r="F57" i="28"/>
  <c r="K56" i="28"/>
  <c r="F56" i="28"/>
  <c r="K55" i="28"/>
  <c r="F55" i="28"/>
  <c r="K54" i="28"/>
  <c r="F54" i="28"/>
  <c r="K53" i="28"/>
  <c r="F53" i="28"/>
  <c r="K52" i="28"/>
  <c r="F52" i="28"/>
  <c r="K51" i="28"/>
  <c r="F51" i="28"/>
  <c r="K50" i="28"/>
  <c r="F50" i="28"/>
  <c r="K49" i="28"/>
  <c r="F49" i="28"/>
  <c r="K48" i="28"/>
  <c r="F48" i="28"/>
  <c r="K47" i="28"/>
  <c r="F47" i="28"/>
  <c r="K46" i="28"/>
  <c r="F46" i="28"/>
  <c r="K45" i="28"/>
  <c r="F45" i="28"/>
  <c r="K44" i="28"/>
  <c r="F44" i="28"/>
  <c r="K43" i="28"/>
  <c r="F43" i="28"/>
  <c r="K42" i="28"/>
  <c r="F42" i="28"/>
  <c r="K41" i="28"/>
  <c r="F41" i="28"/>
  <c r="K40" i="28"/>
  <c r="F40" i="28"/>
  <c r="K39" i="28"/>
  <c r="F39" i="28"/>
  <c r="K38" i="28"/>
  <c r="F38" i="28"/>
  <c r="K37" i="28"/>
  <c r="F37" i="28"/>
  <c r="K36" i="28"/>
  <c r="F36" i="28"/>
  <c r="K35" i="28"/>
  <c r="F35" i="28"/>
  <c r="K34" i="28"/>
  <c r="F34" i="28"/>
  <c r="K33" i="28"/>
  <c r="F33" i="28"/>
  <c r="K32" i="28"/>
  <c r="F32" i="28"/>
  <c r="K31" i="28"/>
  <c r="F31" i="28"/>
  <c r="K30" i="28"/>
  <c r="F30" i="28"/>
  <c r="K29" i="28"/>
  <c r="F29" i="28"/>
  <c r="K28" i="28"/>
  <c r="F28" i="28"/>
  <c r="K27" i="28"/>
  <c r="F27" i="28"/>
  <c r="K26" i="28"/>
  <c r="F26" i="28"/>
  <c r="K21" i="28"/>
  <c r="F21" i="28"/>
  <c r="K20" i="28"/>
  <c r="F20" i="28"/>
  <c r="K19" i="28"/>
  <c r="F19" i="28"/>
  <c r="K18" i="28"/>
  <c r="F18" i="28"/>
  <c r="K17" i="28"/>
  <c r="F17" i="28"/>
  <c r="K16" i="28"/>
  <c r="F16" i="28"/>
  <c r="K15" i="28"/>
  <c r="F15" i="28"/>
  <c r="K14" i="28"/>
  <c r="F14" i="28"/>
  <c r="K13" i="28"/>
  <c r="F13" i="28"/>
  <c r="K12" i="28"/>
  <c r="F12" i="28"/>
  <c r="K11" i="28"/>
  <c r="F11" i="28"/>
  <c r="K10" i="28"/>
  <c r="F10" i="28"/>
  <c r="J36" i="27" l="1"/>
  <c r="I36" i="27"/>
  <c r="H36" i="27"/>
  <c r="K36" i="27" s="1"/>
  <c r="F36" i="27"/>
  <c r="J35" i="27"/>
  <c r="I35" i="27"/>
  <c r="H35" i="27"/>
  <c r="K35" i="27" s="1"/>
  <c r="F35" i="27"/>
  <c r="J34" i="27"/>
  <c r="K34" i="27" s="1"/>
  <c r="I34" i="27"/>
  <c r="H34" i="27"/>
  <c r="F34" i="27"/>
  <c r="K33" i="27"/>
  <c r="J33" i="27"/>
  <c r="I33" i="27"/>
  <c r="H33" i="27"/>
  <c r="F33" i="27"/>
  <c r="J32" i="27"/>
  <c r="I32" i="27"/>
  <c r="H32" i="27"/>
  <c r="K32" i="27" s="1"/>
  <c r="F32" i="27"/>
  <c r="J31" i="27"/>
  <c r="I31" i="27"/>
  <c r="K31" i="27" s="1"/>
  <c r="H31" i="27"/>
  <c r="F31" i="27"/>
  <c r="J30" i="27"/>
  <c r="K30" i="27" s="1"/>
  <c r="I30" i="27"/>
  <c r="H30" i="27"/>
  <c r="F30" i="27"/>
  <c r="K29" i="27"/>
  <c r="J29" i="27"/>
  <c r="I29" i="27"/>
  <c r="H29" i="27"/>
  <c r="F29" i="27"/>
  <c r="J28" i="27"/>
  <c r="I28" i="27"/>
  <c r="H28" i="27"/>
  <c r="K28" i="27" s="1"/>
  <c r="F28" i="27"/>
  <c r="J27" i="27"/>
  <c r="I27" i="27"/>
  <c r="K27" i="27" s="1"/>
  <c r="H27" i="27"/>
  <c r="F27" i="27"/>
  <c r="J26" i="27"/>
  <c r="K26" i="27" s="1"/>
  <c r="I26" i="27"/>
  <c r="H26" i="27"/>
  <c r="F26" i="27"/>
  <c r="K25" i="27"/>
  <c r="J25" i="27"/>
  <c r="I25" i="27"/>
  <c r="H25" i="27"/>
  <c r="F25" i="27"/>
  <c r="J24" i="27"/>
  <c r="I24" i="27"/>
  <c r="H24" i="27"/>
  <c r="K24" i="27" s="1"/>
  <c r="F24" i="27"/>
  <c r="J23" i="27"/>
  <c r="I23" i="27"/>
  <c r="K23" i="27" s="1"/>
  <c r="H23" i="27"/>
  <c r="F23" i="27"/>
  <c r="J22" i="27"/>
  <c r="K22" i="27" s="1"/>
  <c r="I22" i="27"/>
  <c r="H22" i="27"/>
  <c r="F22" i="27"/>
  <c r="K21" i="27"/>
  <c r="J21" i="27"/>
  <c r="I21" i="27"/>
  <c r="H21" i="27"/>
  <c r="F21" i="27"/>
  <c r="J20" i="27"/>
  <c r="I20" i="27"/>
  <c r="H20" i="27"/>
  <c r="K20" i="27" s="1"/>
  <c r="F20" i="27"/>
  <c r="J19" i="27"/>
  <c r="I19" i="27"/>
  <c r="K19" i="27" s="1"/>
  <c r="H19" i="27"/>
  <c r="F19" i="27"/>
  <c r="J14" i="27"/>
  <c r="K14" i="27" s="1"/>
  <c r="H14" i="27"/>
  <c r="F14" i="27"/>
  <c r="J13" i="27"/>
  <c r="K13" i="27" s="1"/>
  <c r="H13" i="27"/>
  <c r="F13" i="27"/>
  <c r="J12" i="27"/>
  <c r="K12" i="27" s="1"/>
  <c r="H12" i="27"/>
  <c r="F12" i="27"/>
  <c r="J11" i="27"/>
  <c r="K11" i="27" s="1"/>
  <c r="H11" i="27"/>
  <c r="F11" i="27"/>
  <c r="J10" i="27"/>
  <c r="K10" i="27" s="1"/>
  <c r="H10" i="27"/>
  <c r="F10" i="27"/>
  <c r="J251" i="26" l="1"/>
  <c r="L251" i="26" s="1"/>
  <c r="J250" i="26"/>
  <c r="L250" i="26" s="1"/>
  <c r="L249" i="26"/>
  <c r="J249" i="26"/>
  <c r="J248" i="26"/>
  <c r="L248" i="26" s="1"/>
  <c r="L247" i="26"/>
  <c r="J247" i="26"/>
  <c r="J246" i="26"/>
  <c r="L246" i="26" s="1"/>
  <c r="L245" i="26"/>
  <c r="J245" i="26"/>
  <c r="J244" i="26"/>
  <c r="L244" i="26" s="1"/>
  <c r="L243" i="26"/>
  <c r="J243" i="26"/>
  <c r="J242" i="26"/>
  <c r="L242" i="26" s="1"/>
  <c r="L241" i="26"/>
  <c r="J241" i="26"/>
  <c r="J240" i="26"/>
  <c r="L240" i="26" s="1"/>
  <c r="L239" i="26"/>
  <c r="J239" i="26"/>
  <c r="J238" i="26"/>
  <c r="L238" i="26" s="1"/>
  <c r="L237" i="26"/>
  <c r="J237" i="26"/>
  <c r="J236" i="26"/>
  <c r="L236" i="26" s="1"/>
  <c r="L235" i="26"/>
  <c r="J235" i="26"/>
  <c r="J234" i="26"/>
  <c r="L234" i="26" s="1"/>
  <c r="L233" i="26"/>
  <c r="J233" i="26"/>
  <c r="J232" i="26"/>
  <c r="L232" i="26" s="1"/>
  <c r="L231" i="26"/>
  <c r="J231" i="26"/>
  <c r="J230" i="26"/>
  <c r="L230" i="26" s="1"/>
  <c r="L229" i="26"/>
  <c r="J229" i="26"/>
  <c r="J228" i="26"/>
  <c r="L228" i="26" s="1"/>
  <c r="L227" i="26"/>
  <c r="J227" i="26"/>
  <c r="J226" i="26"/>
  <c r="L226" i="26" s="1"/>
  <c r="L225" i="26"/>
  <c r="J225" i="26"/>
  <c r="J224" i="26"/>
  <c r="L224" i="26" s="1"/>
  <c r="L223" i="26"/>
  <c r="J223" i="26"/>
  <c r="J222" i="26"/>
  <c r="L222" i="26" s="1"/>
  <c r="L221" i="26"/>
  <c r="J221" i="26"/>
  <c r="J220" i="26"/>
  <c r="L220" i="26" s="1"/>
  <c r="L219" i="26"/>
  <c r="J219" i="26"/>
  <c r="J218" i="26"/>
  <c r="L218" i="26" s="1"/>
  <c r="L217" i="26"/>
  <c r="J217" i="26"/>
  <c r="J216" i="26"/>
  <c r="L216" i="26" s="1"/>
  <c r="L215" i="26"/>
  <c r="J215" i="26"/>
  <c r="J214" i="26"/>
  <c r="L214" i="26" s="1"/>
  <c r="L213" i="26"/>
  <c r="J213" i="26"/>
  <c r="J212" i="26"/>
  <c r="L212" i="26" s="1"/>
  <c r="L211" i="26"/>
  <c r="J211" i="26"/>
  <c r="J210" i="26"/>
  <c r="L210" i="26" s="1"/>
  <c r="L209" i="26"/>
  <c r="J209" i="26"/>
  <c r="J208" i="26"/>
  <c r="L208" i="26" s="1"/>
  <c r="L207" i="26"/>
  <c r="J207" i="26"/>
  <c r="J206" i="26"/>
  <c r="L206" i="26" s="1"/>
  <c r="L205" i="26"/>
  <c r="J205" i="26"/>
  <c r="J204" i="26"/>
  <c r="L204" i="26" s="1"/>
  <c r="J203" i="26"/>
  <c r="L203" i="26" s="1"/>
  <c r="J202" i="26"/>
  <c r="L202" i="26" s="1"/>
  <c r="L201" i="26"/>
  <c r="J201" i="26"/>
  <c r="J200" i="26"/>
  <c r="L200" i="26" s="1"/>
  <c r="L199" i="26"/>
  <c r="J199" i="26"/>
  <c r="J198" i="26"/>
  <c r="L198" i="26" s="1"/>
  <c r="L197" i="26"/>
  <c r="J197" i="26"/>
  <c r="J196" i="26"/>
  <c r="L196" i="26" s="1"/>
  <c r="J195" i="26"/>
  <c r="L195" i="26" s="1"/>
  <c r="J194" i="26"/>
  <c r="L194" i="26" s="1"/>
  <c r="J193" i="26"/>
  <c r="L193" i="26" s="1"/>
  <c r="J192" i="26"/>
  <c r="L192" i="26" s="1"/>
  <c r="J191" i="26"/>
  <c r="L191" i="26" s="1"/>
  <c r="J190" i="26"/>
  <c r="L190" i="26" s="1"/>
  <c r="J189" i="26"/>
  <c r="L189" i="26" s="1"/>
  <c r="J188" i="26"/>
  <c r="L188" i="26" s="1"/>
  <c r="J187" i="26"/>
  <c r="L187" i="26" s="1"/>
  <c r="J186" i="26"/>
  <c r="L186" i="26" s="1"/>
  <c r="L185" i="26"/>
  <c r="J185" i="26"/>
  <c r="J184" i="26"/>
  <c r="L184" i="26" s="1"/>
  <c r="J183" i="26"/>
  <c r="L183" i="26" s="1"/>
  <c r="J182" i="26"/>
  <c r="L182" i="26" s="1"/>
  <c r="L181" i="26"/>
  <c r="J181" i="26"/>
  <c r="J180" i="26"/>
  <c r="L180" i="26" s="1"/>
  <c r="J179" i="26"/>
  <c r="L179" i="26" s="1"/>
  <c r="J178" i="26"/>
  <c r="L178" i="26" s="1"/>
  <c r="J177" i="26"/>
  <c r="L177" i="26" s="1"/>
  <c r="J176" i="26"/>
  <c r="L176" i="26" s="1"/>
  <c r="J175" i="26"/>
  <c r="L175" i="26" s="1"/>
  <c r="J174" i="26"/>
  <c r="L174" i="26" s="1"/>
  <c r="L173" i="26"/>
  <c r="J173" i="26"/>
  <c r="J172" i="26"/>
  <c r="L172" i="26" s="1"/>
  <c r="J171" i="26"/>
  <c r="L171" i="26" s="1"/>
  <c r="J170" i="26"/>
  <c r="L170" i="26" s="1"/>
  <c r="J169" i="26"/>
  <c r="L169" i="26" s="1"/>
  <c r="J168" i="26"/>
  <c r="L168" i="26" s="1"/>
  <c r="J167" i="26"/>
  <c r="L167" i="26" s="1"/>
  <c r="J166" i="26"/>
  <c r="L166" i="26" s="1"/>
  <c r="J165" i="26"/>
  <c r="L165" i="26" s="1"/>
  <c r="J164" i="26"/>
  <c r="L164" i="26" s="1"/>
  <c r="L163" i="26"/>
  <c r="J163" i="26"/>
  <c r="J162" i="26"/>
  <c r="L162" i="26" s="1"/>
  <c r="J161" i="26"/>
  <c r="L161" i="26" s="1"/>
  <c r="J160" i="26"/>
  <c r="L160" i="26" s="1"/>
  <c r="J159" i="26"/>
  <c r="L159" i="26" s="1"/>
  <c r="J158" i="26"/>
  <c r="L158" i="26" s="1"/>
  <c r="J157" i="26"/>
  <c r="L157" i="26" s="1"/>
  <c r="J156" i="26"/>
  <c r="L156" i="26" s="1"/>
  <c r="J155" i="26"/>
  <c r="L155" i="26" s="1"/>
  <c r="J154" i="26"/>
  <c r="L154" i="26" s="1"/>
  <c r="J153" i="26"/>
  <c r="L153" i="26" s="1"/>
  <c r="J152" i="26"/>
  <c r="L152" i="26" s="1"/>
  <c r="J151" i="26"/>
  <c r="L151" i="26" s="1"/>
  <c r="J150" i="26"/>
  <c r="L150" i="26" s="1"/>
  <c r="L149" i="26"/>
  <c r="J149" i="26"/>
  <c r="J148" i="26"/>
  <c r="L148" i="26" s="1"/>
  <c r="J147" i="26"/>
  <c r="L147" i="26" s="1"/>
  <c r="J146" i="26"/>
  <c r="L146" i="26" s="1"/>
  <c r="J145" i="26"/>
  <c r="L145" i="26" s="1"/>
  <c r="J144" i="26"/>
  <c r="L144" i="26" s="1"/>
  <c r="J143" i="26"/>
  <c r="L143" i="26" s="1"/>
  <c r="J142" i="26"/>
  <c r="L142" i="26" s="1"/>
  <c r="J141" i="26"/>
  <c r="L141" i="26" s="1"/>
  <c r="J140" i="26"/>
  <c r="L140" i="26" s="1"/>
  <c r="J139" i="26"/>
  <c r="L139" i="26" s="1"/>
  <c r="J138" i="26"/>
  <c r="L138" i="26" s="1"/>
  <c r="J137" i="26"/>
  <c r="L137" i="26" s="1"/>
  <c r="J136" i="26"/>
  <c r="L136" i="26" s="1"/>
  <c r="L135" i="26"/>
  <c r="J135" i="26"/>
  <c r="J134" i="26"/>
  <c r="L134" i="26" s="1"/>
  <c r="L133" i="26"/>
  <c r="J133" i="26"/>
  <c r="J132" i="26"/>
  <c r="L132" i="26" s="1"/>
  <c r="L131" i="26"/>
  <c r="J131" i="26"/>
  <c r="J130" i="26"/>
  <c r="L130" i="26" s="1"/>
  <c r="J129" i="26"/>
  <c r="L129" i="26" s="1"/>
  <c r="J128" i="26"/>
  <c r="L128" i="26" s="1"/>
  <c r="L127" i="26"/>
  <c r="J127" i="26"/>
  <c r="J126" i="26"/>
  <c r="L126" i="26" s="1"/>
  <c r="L125" i="26"/>
  <c r="J125" i="26"/>
  <c r="J124" i="26"/>
  <c r="L124" i="26" s="1"/>
  <c r="L123" i="26"/>
  <c r="J123" i="26"/>
  <c r="J122" i="26"/>
  <c r="L122" i="26" s="1"/>
  <c r="J121" i="26"/>
  <c r="L121" i="26" s="1"/>
  <c r="J120" i="26"/>
  <c r="L120" i="26" s="1"/>
  <c r="L119" i="26"/>
  <c r="J119" i="26"/>
  <c r="J118" i="26"/>
  <c r="L118" i="26" s="1"/>
  <c r="J117" i="26"/>
  <c r="L117" i="26" s="1"/>
  <c r="J116" i="26"/>
  <c r="L116" i="26" s="1"/>
  <c r="J115" i="26"/>
  <c r="L115" i="26" s="1"/>
  <c r="J114" i="26"/>
  <c r="L114" i="26" s="1"/>
  <c r="J113" i="26"/>
  <c r="L113" i="26" s="1"/>
  <c r="J112" i="26"/>
  <c r="L112" i="26" s="1"/>
  <c r="J111" i="26"/>
  <c r="L111" i="26" s="1"/>
  <c r="J110" i="26"/>
  <c r="L110" i="26" s="1"/>
  <c r="L109" i="26"/>
  <c r="J109" i="26"/>
  <c r="J108" i="26"/>
  <c r="L108" i="26" s="1"/>
  <c r="J107" i="26"/>
  <c r="L107" i="26" s="1"/>
  <c r="J106" i="26"/>
  <c r="L106" i="26" s="1"/>
  <c r="L105" i="26"/>
  <c r="J105" i="26"/>
  <c r="J104" i="26"/>
  <c r="L104" i="26" s="1"/>
  <c r="L103" i="26"/>
  <c r="J103" i="26"/>
  <c r="J102" i="26"/>
  <c r="L102" i="26" s="1"/>
  <c r="J101" i="26"/>
  <c r="L101" i="26" s="1"/>
  <c r="J100" i="26"/>
  <c r="L100" i="26" s="1"/>
  <c r="J99" i="26"/>
  <c r="L99" i="26" s="1"/>
  <c r="J98" i="26"/>
  <c r="L98" i="26" s="1"/>
  <c r="L97" i="26"/>
  <c r="J97" i="26"/>
  <c r="J96" i="26"/>
  <c r="L96" i="26" s="1"/>
  <c r="L95" i="26"/>
  <c r="J95" i="26"/>
  <c r="J94" i="26"/>
  <c r="L94" i="26" s="1"/>
  <c r="J93" i="26"/>
  <c r="L93" i="26" s="1"/>
  <c r="J92" i="26"/>
  <c r="L92" i="26" s="1"/>
  <c r="J91" i="26"/>
  <c r="L91" i="26" s="1"/>
  <c r="J90" i="26"/>
  <c r="L90" i="26" s="1"/>
  <c r="J89" i="26"/>
  <c r="L89" i="26" s="1"/>
  <c r="J88" i="26"/>
  <c r="L88" i="26" s="1"/>
  <c r="J87" i="26"/>
  <c r="L87" i="26" s="1"/>
  <c r="J86" i="26"/>
  <c r="L86" i="26" s="1"/>
  <c r="J85" i="26"/>
  <c r="L85" i="26" s="1"/>
  <c r="J84" i="26"/>
  <c r="L84" i="26" s="1"/>
  <c r="J83" i="26"/>
  <c r="L83" i="26" s="1"/>
  <c r="J82" i="26"/>
  <c r="L82" i="26" s="1"/>
  <c r="J81" i="26"/>
  <c r="L81" i="26" s="1"/>
  <c r="J80" i="26"/>
  <c r="L80" i="26" s="1"/>
  <c r="L79" i="26"/>
  <c r="J79" i="26"/>
  <c r="J78" i="26"/>
  <c r="L78" i="26" s="1"/>
  <c r="L77" i="26"/>
  <c r="J77" i="26"/>
  <c r="J76" i="26"/>
  <c r="L76" i="26" s="1"/>
  <c r="L75" i="26"/>
  <c r="J75" i="26"/>
  <c r="J74" i="26"/>
  <c r="L74" i="26" s="1"/>
  <c r="L73" i="26"/>
  <c r="J73" i="26"/>
  <c r="J72" i="26"/>
  <c r="L72" i="26" s="1"/>
  <c r="L71" i="26"/>
  <c r="J71" i="26"/>
  <c r="J70" i="26"/>
  <c r="L70" i="26" s="1"/>
  <c r="L69" i="26"/>
  <c r="J69" i="26"/>
  <c r="J68" i="26"/>
  <c r="L68" i="26" s="1"/>
  <c r="L67" i="26"/>
  <c r="J67" i="26"/>
  <c r="J66" i="26"/>
  <c r="L66" i="26" s="1"/>
  <c r="L65" i="26"/>
  <c r="J65" i="26"/>
  <c r="J64" i="26"/>
  <c r="L64" i="26" s="1"/>
  <c r="L63" i="26"/>
  <c r="J63" i="26"/>
  <c r="J62" i="26"/>
  <c r="L62" i="26" s="1"/>
  <c r="L61" i="26"/>
  <c r="J61" i="26"/>
  <c r="J60" i="26"/>
  <c r="L60" i="26" s="1"/>
  <c r="L59" i="26"/>
  <c r="J59" i="26"/>
  <c r="J58" i="26"/>
  <c r="L58" i="26" s="1"/>
  <c r="L57" i="26"/>
  <c r="J57" i="26"/>
  <c r="J56" i="26"/>
  <c r="L56" i="26" s="1"/>
  <c r="L55" i="26"/>
  <c r="J55" i="26"/>
  <c r="J54" i="26"/>
  <c r="L54" i="26" s="1"/>
  <c r="L53" i="26"/>
  <c r="J53" i="26"/>
  <c r="J52" i="26"/>
  <c r="L52" i="26" s="1"/>
  <c r="L51" i="26"/>
  <c r="J51" i="26"/>
  <c r="J50" i="26"/>
  <c r="L50" i="26" s="1"/>
  <c r="L49" i="26"/>
  <c r="J49" i="26"/>
  <c r="J48" i="26"/>
  <c r="L48" i="26" s="1"/>
  <c r="L47" i="26"/>
  <c r="J47" i="26"/>
  <c r="J46" i="26"/>
  <c r="L46" i="26" s="1"/>
  <c r="L45" i="26"/>
  <c r="J45" i="26"/>
  <c r="J44" i="26"/>
  <c r="L44" i="26" s="1"/>
  <c r="L43" i="26"/>
  <c r="J43" i="26"/>
  <c r="J42" i="26"/>
  <c r="L42" i="26" s="1"/>
  <c r="L41" i="26"/>
  <c r="J41" i="26"/>
  <c r="J40" i="26"/>
  <c r="L40" i="26" s="1"/>
  <c r="L39" i="26"/>
  <c r="J39" i="26"/>
  <c r="J38" i="26"/>
  <c r="L38" i="26" s="1"/>
  <c r="L37" i="26"/>
  <c r="J37" i="26"/>
  <c r="J36" i="26"/>
  <c r="L36" i="26" s="1"/>
  <c r="L35" i="26"/>
  <c r="J35" i="26"/>
  <c r="J34" i="26"/>
  <c r="L34" i="26" s="1"/>
  <c r="L33" i="26"/>
  <c r="J33" i="26"/>
  <c r="J32" i="26"/>
  <c r="L32" i="26" s="1"/>
  <c r="L31" i="26"/>
  <c r="J31" i="26"/>
  <c r="J30" i="26"/>
  <c r="L30" i="26" s="1"/>
  <c r="L29" i="26"/>
  <c r="J29" i="26"/>
  <c r="J28" i="26"/>
  <c r="L28" i="26" s="1"/>
  <c r="L27" i="26"/>
  <c r="J27" i="26"/>
  <c r="J26" i="26"/>
  <c r="L26" i="26" s="1"/>
  <c r="L25" i="26"/>
  <c r="J25" i="26"/>
  <c r="J24" i="26"/>
  <c r="L24" i="26" s="1"/>
  <c r="L23" i="26"/>
  <c r="J23" i="26"/>
  <c r="J22" i="26"/>
  <c r="L22" i="26" s="1"/>
  <c r="L21" i="26"/>
  <c r="J21" i="26"/>
  <c r="J20" i="26"/>
  <c r="L20" i="26" s="1"/>
  <c r="L15" i="26"/>
  <c r="J15" i="26"/>
  <c r="J14" i="26"/>
  <c r="L14" i="26" s="1"/>
  <c r="L13" i="26"/>
  <c r="J13" i="26"/>
  <c r="J12" i="26"/>
  <c r="L12" i="26" s="1"/>
  <c r="L11" i="26"/>
  <c r="J11" i="26"/>
  <c r="J10" i="26"/>
  <c r="L10" i="26" s="1"/>
  <c r="K51" i="25" l="1"/>
  <c r="J51" i="25"/>
  <c r="I51" i="25"/>
  <c r="H51" i="25"/>
  <c r="L51" i="25" s="1"/>
  <c r="M51" i="25" s="1"/>
  <c r="F51" i="25"/>
  <c r="K50" i="25"/>
  <c r="J50" i="25"/>
  <c r="I50" i="25"/>
  <c r="H50" i="25"/>
  <c r="L50" i="25" s="1"/>
  <c r="M50" i="25" s="1"/>
  <c r="F50" i="25"/>
  <c r="K49" i="25"/>
  <c r="J49" i="25"/>
  <c r="I49" i="25"/>
  <c r="H49" i="25"/>
  <c r="L49" i="25" s="1"/>
  <c r="M49" i="25" s="1"/>
  <c r="F49" i="25"/>
  <c r="K48" i="25"/>
  <c r="J48" i="25"/>
  <c r="I48" i="25"/>
  <c r="H48" i="25"/>
  <c r="L48" i="25" s="1"/>
  <c r="F48" i="25"/>
  <c r="K47" i="25"/>
  <c r="J47" i="25"/>
  <c r="I47" i="25"/>
  <c r="H47" i="25"/>
  <c r="L47" i="25" s="1"/>
  <c r="F47" i="25"/>
  <c r="K46" i="25"/>
  <c r="J46" i="25"/>
  <c r="I46" i="25"/>
  <c r="H46" i="25"/>
  <c r="L46" i="25" s="1"/>
  <c r="F46" i="25"/>
  <c r="K45" i="25"/>
  <c r="J45" i="25"/>
  <c r="I45" i="25"/>
  <c r="H45" i="25"/>
  <c r="L45" i="25" s="1"/>
  <c r="M45" i="25" s="1"/>
  <c r="F45" i="25"/>
  <c r="K44" i="25"/>
  <c r="J44" i="25"/>
  <c r="I44" i="25"/>
  <c r="H44" i="25"/>
  <c r="L44" i="25" s="1"/>
  <c r="F44" i="25"/>
  <c r="K43" i="25"/>
  <c r="J43" i="25"/>
  <c r="I43" i="25"/>
  <c r="H43" i="25"/>
  <c r="L43" i="25" s="1"/>
  <c r="F43" i="25"/>
  <c r="K42" i="25"/>
  <c r="J42" i="25"/>
  <c r="I42" i="25"/>
  <c r="H42" i="25"/>
  <c r="L42" i="25" s="1"/>
  <c r="F42" i="25"/>
  <c r="K41" i="25"/>
  <c r="J41" i="25"/>
  <c r="I41" i="25"/>
  <c r="H41" i="25"/>
  <c r="L41" i="25" s="1"/>
  <c r="M41" i="25" s="1"/>
  <c r="F41" i="25"/>
  <c r="K40" i="25"/>
  <c r="J40" i="25"/>
  <c r="I40" i="25"/>
  <c r="H40" i="25"/>
  <c r="L40" i="25" s="1"/>
  <c r="F40" i="25"/>
  <c r="K39" i="25"/>
  <c r="J39" i="25"/>
  <c r="I39" i="25"/>
  <c r="H39" i="25"/>
  <c r="L39" i="25" s="1"/>
  <c r="F39" i="25"/>
  <c r="K38" i="25"/>
  <c r="J38" i="25"/>
  <c r="I38" i="25"/>
  <c r="H38" i="25"/>
  <c r="L38" i="25" s="1"/>
  <c r="F38" i="25"/>
  <c r="K37" i="25"/>
  <c r="J37" i="25"/>
  <c r="I37" i="25"/>
  <c r="H37" i="25"/>
  <c r="L37" i="25" s="1"/>
  <c r="M37" i="25" s="1"/>
  <c r="F37" i="25"/>
  <c r="K36" i="25"/>
  <c r="J36" i="25"/>
  <c r="I36" i="25"/>
  <c r="H36" i="25"/>
  <c r="L36" i="25" s="1"/>
  <c r="F36" i="25"/>
  <c r="K35" i="25"/>
  <c r="J35" i="25"/>
  <c r="I35" i="25"/>
  <c r="H35" i="25"/>
  <c r="L35" i="25" s="1"/>
  <c r="F35" i="25"/>
  <c r="K34" i="25"/>
  <c r="J34" i="25"/>
  <c r="I34" i="25"/>
  <c r="H34" i="25"/>
  <c r="L34" i="25" s="1"/>
  <c r="F34" i="25"/>
  <c r="K33" i="25"/>
  <c r="J33" i="25"/>
  <c r="I33" i="25"/>
  <c r="H33" i="25"/>
  <c r="L33" i="25" s="1"/>
  <c r="M33" i="25" s="1"/>
  <c r="F33" i="25"/>
  <c r="K32" i="25"/>
  <c r="J32" i="25"/>
  <c r="I32" i="25"/>
  <c r="H32" i="25"/>
  <c r="L32" i="25" s="1"/>
  <c r="F32" i="25"/>
  <c r="K31" i="25"/>
  <c r="J31" i="25"/>
  <c r="I31" i="25"/>
  <c r="H31" i="25"/>
  <c r="L31" i="25" s="1"/>
  <c r="F31" i="25"/>
  <c r="K30" i="25"/>
  <c r="J30" i="25"/>
  <c r="I30" i="25"/>
  <c r="H30" i="25"/>
  <c r="L30" i="25" s="1"/>
  <c r="F30" i="25"/>
  <c r="K29" i="25"/>
  <c r="J29" i="25"/>
  <c r="I29" i="25"/>
  <c r="H29" i="25"/>
  <c r="L29" i="25" s="1"/>
  <c r="F29" i="25"/>
  <c r="K28" i="25"/>
  <c r="J28" i="25"/>
  <c r="I28" i="25"/>
  <c r="H28" i="25"/>
  <c r="L28" i="25" s="1"/>
  <c r="F28" i="25"/>
  <c r="K27" i="25"/>
  <c r="J27" i="25"/>
  <c r="I27" i="25"/>
  <c r="H27" i="25"/>
  <c r="L27" i="25" s="1"/>
  <c r="F27" i="25"/>
  <c r="K26" i="25"/>
  <c r="J26" i="25"/>
  <c r="I26" i="25"/>
  <c r="H26" i="25"/>
  <c r="L26" i="25" s="1"/>
  <c r="F26" i="25"/>
  <c r="K25" i="25"/>
  <c r="J25" i="25"/>
  <c r="I25" i="25"/>
  <c r="H25" i="25"/>
  <c r="L25" i="25" s="1"/>
  <c r="M25" i="25" s="1"/>
  <c r="F25" i="25"/>
  <c r="K24" i="25"/>
  <c r="J24" i="25"/>
  <c r="I24" i="25"/>
  <c r="H24" i="25"/>
  <c r="L24" i="25" s="1"/>
  <c r="F24" i="25"/>
  <c r="K23" i="25"/>
  <c r="J23" i="25"/>
  <c r="I23" i="25"/>
  <c r="H23" i="25"/>
  <c r="L23" i="25" s="1"/>
  <c r="F23" i="25"/>
  <c r="K22" i="25"/>
  <c r="J22" i="25"/>
  <c r="I22" i="25"/>
  <c r="H22" i="25"/>
  <c r="L22" i="25" s="1"/>
  <c r="F22" i="25"/>
  <c r="K21" i="25"/>
  <c r="J21" i="25"/>
  <c r="I21" i="25"/>
  <c r="H21" i="25"/>
  <c r="L21" i="25" s="1"/>
  <c r="F21" i="25"/>
  <c r="K20" i="25"/>
  <c r="J20" i="25"/>
  <c r="I20" i="25"/>
  <c r="H20" i="25"/>
  <c r="L20" i="25" s="1"/>
  <c r="F20" i="25"/>
  <c r="K19" i="25"/>
  <c r="J19" i="25"/>
  <c r="I19" i="25"/>
  <c r="H19" i="25"/>
  <c r="L19" i="25" s="1"/>
  <c r="F19" i="25"/>
  <c r="K18" i="25"/>
  <c r="J18" i="25"/>
  <c r="I18" i="25"/>
  <c r="H18" i="25"/>
  <c r="L18" i="25" s="1"/>
  <c r="F18" i="25"/>
  <c r="K17" i="25"/>
  <c r="J17" i="25"/>
  <c r="I17" i="25"/>
  <c r="H17" i="25"/>
  <c r="L17" i="25" s="1"/>
  <c r="F17" i="25"/>
  <c r="J12" i="25"/>
  <c r="I12" i="25"/>
  <c r="K12" i="25" s="1"/>
  <c r="H12" i="25"/>
  <c r="F12" i="25"/>
  <c r="J11" i="25"/>
  <c r="I11" i="25"/>
  <c r="H11" i="25"/>
  <c r="K11" i="25" s="1"/>
  <c r="F11" i="25"/>
  <c r="K10" i="25"/>
  <c r="J10" i="25"/>
  <c r="I10" i="25"/>
  <c r="H10" i="25"/>
  <c r="F10" i="25"/>
  <c r="M30" i="25" l="1"/>
  <c r="M34" i="25"/>
  <c r="M38" i="25"/>
  <c r="M42" i="25"/>
  <c r="M31" i="25"/>
  <c r="M35" i="25"/>
  <c r="M39" i="25"/>
  <c r="M43" i="25"/>
  <c r="M47" i="25"/>
  <c r="M24" i="25"/>
  <c r="M32" i="25"/>
  <c r="M36" i="25"/>
  <c r="M40" i="25"/>
  <c r="M44" i="25"/>
  <c r="M48" i="25"/>
  <c r="J29" i="24" l="1"/>
  <c r="E29" i="24"/>
  <c r="J28" i="24"/>
  <c r="E28" i="24"/>
  <c r="J27" i="24"/>
  <c r="E27" i="24"/>
  <c r="J26" i="24"/>
  <c r="E26" i="24"/>
  <c r="J25" i="24"/>
  <c r="E25" i="24"/>
  <c r="J24" i="24"/>
  <c r="E24" i="24"/>
  <c r="J23" i="24"/>
  <c r="E23" i="24"/>
  <c r="J22" i="24"/>
  <c r="E22" i="24"/>
  <c r="J21" i="24"/>
  <c r="E21" i="24"/>
  <c r="J20" i="24"/>
  <c r="E20" i="24"/>
  <c r="J19" i="24"/>
  <c r="E19" i="24"/>
  <c r="J14" i="24"/>
  <c r="E14" i="24"/>
  <c r="J13" i="24"/>
  <c r="E13" i="24"/>
  <c r="J12" i="24"/>
  <c r="E12" i="24"/>
  <c r="J11" i="24"/>
  <c r="E11" i="24"/>
  <c r="J10" i="24"/>
  <c r="E10" i="24"/>
  <c r="I24" i="23" l="1"/>
  <c r="J24" i="23" s="1"/>
  <c r="E24" i="23"/>
  <c r="J23" i="23"/>
  <c r="I23" i="23"/>
  <c r="E23" i="23"/>
  <c r="I22" i="23"/>
  <c r="J22" i="23" s="1"/>
  <c r="E22" i="23"/>
  <c r="I21" i="23"/>
  <c r="J21" i="23" s="1"/>
  <c r="E21" i="23"/>
  <c r="I20" i="23"/>
  <c r="J20" i="23" s="1"/>
  <c r="E20" i="23"/>
  <c r="J19" i="23"/>
  <c r="I19" i="23"/>
  <c r="E19" i="23"/>
  <c r="I18" i="23"/>
  <c r="J18" i="23" s="1"/>
  <c r="E18" i="23"/>
  <c r="I17" i="23"/>
  <c r="J17" i="23" s="1"/>
  <c r="E17" i="23"/>
  <c r="J12" i="23"/>
  <c r="E12" i="23"/>
  <c r="J11" i="23"/>
  <c r="E11" i="23"/>
  <c r="J10" i="23"/>
  <c r="E10" i="23"/>
  <c r="D10" i="22" l="1"/>
  <c r="I10" i="22"/>
  <c r="D11" i="22"/>
  <c r="I11" i="22"/>
  <c r="D12" i="22"/>
  <c r="I12" i="22"/>
  <c r="D13" i="22"/>
  <c r="I13" i="22"/>
  <c r="D14" i="22"/>
  <c r="I14" i="22"/>
  <c r="D15" i="22"/>
  <c r="I15" i="22"/>
  <c r="D16" i="22"/>
  <c r="I16" i="22"/>
  <c r="D17" i="22"/>
  <c r="I17" i="22"/>
  <c r="D18" i="22"/>
  <c r="I18" i="22"/>
  <c r="I12" i="21" l="1"/>
  <c r="D12" i="21"/>
  <c r="I11" i="21"/>
  <c r="D11" i="21"/>
  <c r="I10" i="21"/>
  <c r="D10" i="21"/>
  <c r="I12" i="20" l="1"/>
  <c r="D12" i="20"/>
  <c r="I11" i="20"/>
  <c r="D11" i="20"/>
  <c r="I10" i="20"/>
  <c r="D10" i="20"/>
  <c r="I51" i="19" l="1"/>
  <c r="H51" i="19"/>
  <c r="G51" i="19"/>
  <c r="J51" i="19" s="1"/>
  <c r="E51" i="19"/>
  <c r="I50" i="19"/>
  <c r="H50" i="19"/>
  <c r="J50" i="19" s="1"/>
  <c r="G50" i="19"/>
  <c r="E50" i="19"/>
  <c r="I49" i="19"/>
  <c r="J49" i="19" s="1"/>
  <c r="H49" i="19"/>
  <c r="G49" i="19"/>
  <c r="E49" i="19"/>
  <c r="J48" i="19"/>
  <c r="I48" i="19"/>
  <c r="H48" i="19"/>
  <c r="G48" i="19"/>
  <c r="E48" i="19"/>
  <c r="I47" i="19"/>
  <c r="H47" i="19"/>
  <c r="G47" i="19"/>
  <c r="J47" i="19" s="1"/>
  <c r="E47" i="19"/>
  <c r="I46" i="19"/>
  <c r="H46" i="19"/>
  <c r="J46" i="19" s="1"/>
  <c r="G46" i="19"/>
  <c r="E46" i="19"/>
  <c r="I45" i="19"/>
  <c r="J45" i="19" s="1"/>
  <c r="H45" i="19"/>
  <c r="G45" i="19"/>
  <c r="E45" i="19"/>
  <c r="J44" i="19"/>
  <c r="I44" i="19"/>
  <c r="H44" i="19"/>
  <c r="G44" i="19"/>
  <c r="E44" i="19"/>
  <c r="I43" i="19"/>
  <c r="H43" i="19"/>
  <c r="G43" i="19"/>
  <c r="J43" i="19" s="1"/>
  <c r="E43" i="19"/>
  <c r="I42" i="19"/>
  <c r="H42" i="19"/>
  <c r="J42" i="19" s="1"/>
  <c r="G42" i="19"/>
  <c r="E42" i="19"/>
  <c r="I41" i="19"/>
  <c r="J41" i="19" s="1"/>
  <c r="H41" i="19"/>
  <c r="G41" i="19"/>
  <c r="E41" i="19"/>
  <c r="J40" i="19"/>
  <c r="I40" i="19"/>
  <c r="H40" i="19"/>
  <c r="G40" i="19"/>
  <c r="E40" i="19"/>
  <c r="I39" i="19"/>
  <c r="H39" i="19"/>
  <c r="G39" i="19"/>
  <c r="J39" i="19" s="1"/>
  <c r="E39" i="19"/>
  <c r="I38" i="19"/>
  <c r="H38" i="19"/>
  <c r="J38" i="19" s="1"/>
  <c r="G38" i="19"/>
  <c r="E38" i="19"/>
  <c r="I37" i="19"/>
  <c r="J37" i="19" s="1"/>
  <c r="H37" i="19"/>
  <c r="G37" i="19"/>
  <c r="E37" i="19"/>
  <c r="J36" i="19"/>
  <c r="I36" i="19"/>
  <c r="H36" i="19"/>
  <c r="G36" i="19"/>
  <c r="E36" i="19"/>
  <c r="I35" i="19"/>
  <c r="H35" i="19"/>
  <c r="G35" i="19"/>
  <c r="J35" i="19" s="1"/>
  <c r="E35" i="19"/>
  <c r="I34" i="19"/>
  <c r="H34" i="19"/>
  <c r="J34" i="19" s="1"/>
  <c r="G34" i="19"/>
  <c r="E34" i="19"/>
  <c r="I33" i="19"/>
  <c r="J33" i="19" s="1"/>
  <c r="H33" i="19"/>
  <c r="G33" i="19"/>
  <c r="E33" i="19"/>
  <c r="J32" i="19"/>
  <c r="I32" i="19"/>
  <c r="H32" i="19"/>
  <c r="G32" i="19"/>
  <c r="E32" i="19"/>
  <c r="I31" i="19"/>
  <c r="H31" i="19"/>
  <c r="G31" i="19"/>
  <c r="J31" i="19" s="1"/>
  <c r="E31" i="19"/>
  <c r="I30" i="19"/>
  <c r="H30" i="19"/>
  <c r="J30" i="19" s="1"/>
  <c r="G30" i="19"/>
  <c r="E30" i="19"/>
  <c r="I25" i="19"/>
  <c r="J25" i="19" s="1"/>
  <c r="H25" i="19"/>
  <c r="G25" i="19"/>
  <c r="E25" i="19"/>
  <c r="J24" i="19"/>
  <c r="I24" i="19"/>
  <c r="H24" i="19"/>
  <c r="G24" i="19"/>
  <c r="E24" i="19"/>
  <c r="I23" i="19"/>
  <c r="H23" i="19"/>
  <c r="G23" i="19"/>
  <c r="J23" i="19" s="1"/>
  <c r="E23" i="19"/>
  <c r="I22" i="19"/>
  <c r="H22" i="19"/>
  <c r="J22" i="19" s="1"/>
  <c r="G22" i="19"/>
  <c r="E22" i="19"/>
  <c r="I21" i="19"/>
  <c r="J21" i="19" s="1"/>
  <c r="H21" i="19"/>
  <c r="G21" i="19"/>
  <c r="E21" i="19"/>
  <c r="J20" i="19"/>
  <c r="I20" i="19"/>
  <c r="H20" i="19"/>
  <c r="G20" i="19"/>
  <c r="E20" i="19"/>
  <c r="I19" i="19"/>
  <c r="H19" i="19"/>
  <c r="G19" i="19"/>
  <c r="J19" i="19" s="1"/>
  <c r="E19" i="19"/>
  <c r="I18" i="19"/>
  <c r="H18" i="19"/>
  <c r="J18" i="19" s="1"/>
  <c r="G18" i="19"/>
  <c r="E18" i="19"/>
  <c r="I17" i="19"/>
  <c r="J17" i="19" s="1"/>
  <c r="H17" i="19"/>
  <c r="G17" i="19"/>
  <c r="E17" i="19"/>
  <c r="J16" i="19"/>
  <c r="I16" i="19"/>
  <c r="H16" i="19"/>
  <c r="G16" i="19"/>
  <c r="E16" i="19"/>
  <c r="I15" i="19"/>
  <c r="H15" i="19"/>
  <c r="G15" i="19"/>
  <c r="J15" i="19" s="1"/>
  <c r="E15" i="19"/>
  <c r="I14" i="19"/>
  <c r="H14" i="19"/>
  <c r="J14" i="19" s="1"/>
  <c r="G14" i="19"/>
  <c r="E14" i="19"/>
  <c r="I13" i="19"/>
  <c r="J13" i="19" s="1"/>
  <c r="H13" i="19"/>
  <c r="G13" i="19"/>
  <c r="E13" i="19"/>
  <c r="J12" i="19"/>
  <c r="I12" i="19"/>
  <c r="H12" i="19"/>
  <c r="G12" i="19"/>
  <c r="E12" i="19"/>
  <c r="I11" i="19"/>
  <c r="H11" i="19"/>
  <c r="G11" i="19"/>
  <c r="J11" i="19" s="1"/>
  <c r="E11" i="19"/>
  <c r="I10" i="19"/>
  <c r="H10" i="19"/>
  <c r="J10" i="19" s="1"/>
  <c r="G10" i="19"/>
  <c r="E10" i="19"/>
  <c r="K27" i="18" l="1"/>
  <c r="E27" i="18"/>
  <c r="K26" i="18"/>
  <c r="E26" i="18"/>
  <c r="K25" i="18"/>
  <c r="E25" i="18"/>
  <c r="K24" i="18"/>
  <c r="E24" i="18"/>
  <c r="K23" i="18"/>
  <c r="E23" i="18"/>
  <c r="K22" i="18"/>
  <c r="E22" i="18"/>
  <c r="K21" i="18"/>
  <c r="E21" i="18"/>
  <c r="K16" i="18"/>
  <c r="E16" i="18"/>
  <c r="K15" i="18"/>
  <c r="E15" i="18"/>
  <c r="K14" i="18"/>
  <c r="E14" i="18"/>
  <c r="K13" i="18"/>
  <c r="E13" i="18"/>
  <c r="K12" i="18"/>
  <c r="E12" i="18"/>
  <c r="K11" i="18"/>
  <c r="E11" i="18"/>
  <c r="K10" i="18"/>
  <c r="E10" i="18"/>
  <c r="L45" i="17" l="1"/>
  <c r="F45" i="17"/>
  <c r="L44" i="17"/>
  <c r="F44" i="17"/>
  <c r="L43" i="17"/>
  <c r="F43" i="17"/>
  <c r="L42" i="17"/>
  <c r="F42" i="17"/>
  <c r="L41" i="17"/>
  <c r="F41" i="17"/>
  <c r="L40" i="17"/>
  <c r="F40" i="17"/>
  <c r="L39" i="17"/>
  <c r="F39" i="17"/>
  <c r="L38" i="17"/>
  <c r="F38" i="17"/>
  <c r="L37" i="17"/>
  <c r="F37" i="17"/>
  <c r="L36" i="17"/>
  <c r="F36" i="17"/>
  <c r="L35" i="17"/>
  <c r="F35" i="17"/>
  <c r="L34" i="17"/>
  <c r="F34" i="17"/>
  <c r="L33" i="17"/>
  <c r="F33" i="17"/>
  <c r="L32" i="17"/>
  <c r="F32" i="17"/>
  <c r="L31" i="17"/>
  <c r="F31" i="17"/>
  <c r="L30" i="17"/>
  <c r="F30" i="17"/>
  <c r="L29" i="17"/>
  <c r="F29" i="17"/>
  <c r="L28" i="17"/>
  <c r="F28" i="17"/>
  <c r="L27" i="17"/>
  <c r="F27" i="17"/>
  <c r="L22" i="17"/>
  <c r="F22" i="17"/>
  <c r="L21" i="17"/>
  <c r="F21" i="17"/>
  <c r="L20" i="17"/>
  <c r="F20" i="17"/>
  <c r="L19" i="17"/>
  <c r="F19" i="17"/>
  <c r="L18" i="17"/>
  <c r="F18" i="17"/>
  <c r="L17" i="17"/>
  <c r="F17" i="17"/>
  <c r="L16" i="17"/>
  <c r="F16" i="17"/>
  <c r="L15" i="17"/>
  <c r="F15" i="17"/>
  <c r="L14" i="17"/>
  <c r="F14" i="17"/>
  <c r="L13" i="17"/>
  <c r="F13" i="17"/>
  <c r="L12" i="17"/>
  <c r="F12" i="17"/>
  <c r="L11" i="17"/>
  <c r="F11" i="17"/>
  <c r="L10" i="17"/>
  <c r="F10" i="17"/>
  <c r="A1" i="17"/>
  <c r="I22" i="16" l="1"/>
  <c r="E22" i="16"/>
  <c r="I21" i="16"/>
  <c r="E21" i="16"/>
  <c r="I20" i="16"/>
  <c r="E20" i="16"/>
  <c r="I19" i="16"/>
  <c r="E19" i="16"/>
  <c r="I18" i="16"/>
  <c r="E18" i="16"/>
  <c r="I13" i="16"/>
  <c r="E13" i="16"/>
  <c r="I12" i="16"/>
  <c r="E12" i="16"/>
  <c r="I11" i="16"/>
  <c r="E11" i="16"/>
  <c r="I10" i="16"/>
  <c r="E10" i="16"/>
  <c r="I9" i="16"/>
  <c r="E9" i="16"/>
  <c r="G19" i="15" l="1"/>
  <c r="E19" i="15"/>
  <c r="G18" i="15"/>
  <c r="E18" i="15"/>
  <c r="G17" i="15"/>
  <c r="E17" i="15"/>
  <c r="G16" i="15"/>
  <c r="E16" i="15"/>
  <c r="G11" i="15"/>
  <c r="E11" i="15"/>
  <c r="G10" i="15"/>
  <c r="E10" i="15"/>
  <c r="J16" i="15" l="1"/>
  <c r="H10" i="15"/>
  <c r="J10" i="15" s="1"/>
  <c r="H11" i="15"/>
  <c r="J11" i="15" s="1"/>
  <c r="H16" i="15"/>
  <c r="H17" i="15"/>
  <c r="J17" i="15" s="1"/>
  <c r="H18" i="15"/>
  <c r="J18" i="15" s="1"/>
  <c r="H19" i="15"/>
  <c r="J19" i="15" s="1"/>
  <c r="J45" i="14" l="1"/>
  <c r="I45" i="14"/>
  <c r="H45" i="14"/>
  <c r="K45" i="14" s="1"/>
  <c r="L45" i="14" s="1"/>
  <c r="F45" i="14"/>
  <c r="K44" i="14"/>
  <c r="L44" i="14" s="1"/>
  <c r="J44" i="14"/>
  <c r="I44" i="14"/>
  <c r="H44" i="14"/>
  <c r="F44" i="14"/>
  <c r="K43" i="14"/>
  <c r="F43" i="14"/>
  <c r="J42" i="14"/>
  <c r="I42" i="14"/>
  <c r="H42" i="14"/>
  <c r="K42" i="14" s="1"/>
  <c r="F42" i="14"/>
  <c r="J41" i="14"/>
  <c r="K41" i="14" s="1"/>
  <c r="L41" i="14" s="1"/>
  <c r="I41" i="14"/>
  <c r="H41" i="14"/>
  <c r="F41" i="14"/>
  <c r="K40" i="14"/>
  <c r="F40" i="14"/>
  <c r="K39" i="14"/>
  <c r="F39" i="14"/>
  <c r="K38" i="14"/>
  <c r="F38" i="14"/>
  <c r="K37" i="14"/>
  <c r="L38" i="14" s="1"/>
  <c r="J37" i="14"/>
  <c r="I37" i="14"/>
  <c r="H37" i="14"/>
  <c r="F37" i="14"/>
  <c r="J36" i="14"/>
  <c r="I36" i="14"/>
  <c r="H36" i="14"/>
  <c r="K36" i="14" s="1"/>
  <c r="L36" i="14" s="1"/>
  <c r="F36" i="14"/>
  <c r="K35" i="14"/>
  <c r="F35" i="14"/>
  <c r="J34" i="14"/>
  <c r="K34" i="14" s="1"/>
  <c r="I34" i="14"/>
  <c r="H34" i="14"/>
  <c r="F34" i="14"/>
  <c r="P33" i="14"/>
  <c r="J33" i="14"/>
  <c r="I33" i="14"/>
  <c r="H33" i="14"/>
  <c r="K33" i="14" s="1"/>
  <c r="L33" i="14" s="1"/>
  <c r="F33" i="14"/>
  <c r="K32" i="14"/>
  <c r="J32" i="14"/>
  <c r="I32" i="14"/>
  <c r="H32" i="14"/>
  <c r="F32" i="14"/>
  <c r="J31" i="14"/>
  <c r="I31" i="14"/>
  <c r="H31" i="14"/>
  <c r="K31" i="14" s="1"/>
  <c r="L31" i="14" s="1"/>
  <c r="F31" i="14"/>
  <c r="P30" i="14"/>
  <c r="J30" i="14"/>
  <c r="I30" i="14"/>
  <c r="H30" i="14"/>
  <c r="K30" i="14" s="1"/>
  <c r="F30" i="14"/>
  <c r="J29" i="14"/>
  <c r="K29" i="14" s="1"/>
  <c r="L29" i="14" s="1"/>
  <c r="I29" i="14"/>
  <c r="H29" i="14"/>
  <c r="F29" i="14"/>
  <c r="J28" i="14"/>
  <c r="I28" i="14"/>
  <c r="H28" i="14"/>
  <c r="K28" i="14" s="1"/>
  <c r="F28" i="14"/>
  <c r="J27" i="14"/>
  <c r="K27" i="14" s="1"/>
  <c r="L27" i="14" s="1"/>
  <c r="I27" i="14"/>
  <c r="H27" i="14"/>
  <c r="F27" i="14"/>
  <c r="P26" i="14"/>
  <c r="J26" i="14"/>
  <c r="I26" i="14"/>
  <c r="H26" i="14"/>
  <c r="K26" i="14" s="1"/>
  <c r="F26" i="14"/>
  <c r="P25" i="14"/>
  <c r="J25" i="14"/>
  <c r="I25" i="14"/>
  <c r="H25" i="14"/>
  <c r="K25" i="14" s="1"/>
  <c r="L25" i="14" s="1"/>
  <c r="F25" i="14"/>
  <c r="J24" i="14"/>
  <c r="K24" i="14" s="1"/>
  <c r="I24" i="14"/>
  <c r="H24" i="14"/>
  <c r="F24" i="14"/>
  <c r="J23" i="14"/>
  <c r="I23" i="14"/>
  <c r="H23" i="14"/>
  <c r="K23" i="14" s="1"/>
  <c r="F23" i="14"/>
  <c r="J22" i="14"/>
  <c r="I22" i="14"/>
  <c r="H22" i="14"/>
  <c r="K22" i="14" s="1"/>
  <c r="F22" i="14"/>
  <c r="P17" i="14"/>
  <c r="K17" i="14"/>
  <c r="J17" i="14"/>
  <c r="I17" i="14"/>
  <c r="H17" i="14"/>
  <c r="F17" i="14"/>
  <c r="P16" i="14"/>
  <c r="J16" i="14"/>
  <c r="I16" i="14"/>
  <c r="H16" i="14"/>
  <c r="K16" i="14" s="1"/>
  <c r="F16" i="14"/>
  <c r="P15" i="14"/>
  <c r="K15" i="14"/>
  <c r="J15" i="14"/>
  <c r="I15" i="14"/>
  <c r="H15" i="14"/>
  <c r="F15" i="14"/>
  <c r="P14" i="14"/>
  <c r="J14" i="14"/>
  <c r="I14" i="14"/>
  <c r="H14" i="14"/>
  <c r="K14" i="14" s="1"/>
  <c r="F14" i="14"/>
  <c r="P13" i="14"/>
  <c r="K13" i="14"/>
  <c r="J13" i="14"/>
  <c r="I13" i="14"/>
  <c r="H13" i="14"/>
  <c r="F13" i="14"/>
  <c r="P12" i="14"/>
  <c r="J12" i="14"/>
  <c r="I12" i="14"/>
  <c r="H12" i="14"/>
  <c r="K12" i="14" s="1"/>
  <c r="F12" i="14"/>
  <c r="P11" i="14"/>
  <c r="K11" i="14"/>
  <c r="J11" i="14"/>
  <c r="I11" i="14"/>
  <c r="H11" i="14"/>
  <c r="F11" i="14"/>
  <c r="P10" i="14"/>
  <c r="J10" i="14"/>
  <c r="I10" i="14"/>
  <c r="H10" i="14"/>
  <c r="K10" i="14" s="1"/>
  <c r="F10" i="14"/>
  <c r="L23" i="14" l="1"/>
  <c r="L26" i="14"/>
  <c r="L35" i="14"/>
  <c r="L24" i="14"/>
  <c r="L28" i="14"/>
  <c r="L30" i="14"/>
  <c r="L32" i="14"/>
  <c r="L42" i="14"/>
  <c r="L43" i="14"/>
  <c r="L34" i="14"/>
  <c r="L37" i="14"/>
  <c r="L161" i="13" l="1"/>
  <c r="K161" i="13"/>
  <c r="F161" i="13"/>
  <c r="L160" i="13"/>
  <c r="K160" i="13"/>
  <c r="F160" i="13"/>
  <c r="L159" i="13"/>
  <c r="K159" i="13"/>
  <c r="F159" i="13"/>
  <c r="L158" i="13"/>
  <c r="K158" i="13"/>
  <c r="F158" i="13"/>
  <c r="L157" i="13"/>
  <c r="K157" i="13"/>
  <c r="F157" i="13"/>
  <c r="L156" i="13"/>
  <c r="K156" i="13"/>
  <c r="F156" i="13"/>
  <c r="L155" i="13"/>
  <c r="K155" i="13"/>
  <c r="F155" i="13"/>
  <c r="L154" i="13"/>
  <c r="K154" i="13"/>
  <c r="F154" i="13"/>
  <c r="L153" i="13"/>
  <c r="K153" i="13"/>
  <c r="F153" i="13"/>
  <c r="L152" i="13"/>
  <c r="K152" i="13"/>
  <c r="F152" i="13"/>
  <c r="L151" i="13"/>
  <c r="K151" i="13"/>
  <c r="F151" i="13"/>
  <c r="L150" i="13"/>
  <c r="K150" i="13"/>
  <c r="F150" i="13"/>
  <c r="L149" i="13"/>
  <c r="K149" i="13"/>
  <c r="F149" i="13"/>
  <c r="L148" i="13"/>
  <c r="K148" i="13"/>
  <c r="F148" i="13"/>
  <c r="L147" i="13"/>
  <c r="K147" i="13"/>
  <c r="F147" i="13"/>
  <c r="L146" i="13"/>
  <c r="K146" i="13"/>
  <c r="F146" i="13"/>
  <c r="L145" i="13"/>
  <c r="K145" i="13"/>
  <c r="F145" i="13"/>
  <c r="L144" i="13"/>
  <c r="K144" i="13"/>
  <c r="F144" i="13"/>
  <c r="L143" i="13"/>
  <c r="K143" i="13"/>
  <c r="F143" i="13"/>
  <c r="L142" i="13"/>
  <c r="K142" i="13"/>
  <c r="F142" i="13"/>
  <c r="L141" i="13"/>
  <c r="K141" i="13"/>
  <c r="F141" i="13"/>
  <c r="L140" i="13"/>
  <c r="K140" i="13"/>
  <c r="F140" i="13"/>
  <c r="L139" i="13"/>
  <c r="K139" i="13"/>
  <c r="F139" i="13"/>
  <c r="L138" i="13"/>
  <c r="K138" i="13"/>
  <c r="F138" i="13"/>
  <c r="L137" i="13"/>
  <c r="K137" i="13"/>
  <c r="F137" i="13"/>
  <c r="L136" i="13"/>
  <c r="K136" i="13"/>
  <c r="F136" i="13"/>
  <c r="L135" i="13"/>
  <c r="K135" i="13"/>
  <c r="F135" i="13"/>
  <c r="L134" i="13"/>
  <c r="K134" i="13"/>
  <c r="F134" i="13"/>
  <c r="L133" i="13"/>
  <c r="K133" i="13"/>
  <c r="F133" i="13"/>
  <c r="L132" i="13"/>
  <c r="K132" i="13"/>
  <c r="F132" i="13"/>
  <c r="L131" i="13"/>
  <c r="K131" i="13"/>
  <c r="F131" i="13"/>
  <c r="L130" i="13"/>
  <c r="K130" i="13"/>
  <c r="F130" i="13"/>
  <c r="L129" i="13"/>
  <c r="K129" i="13"/>
  <c r="F129" i="13"/>
  <c r="L128" i="13"/>
  <c r="K128" i="13"/>
  <c r="F128" i="13"/>
  <c r="L127" i="13"/>
  <c r="K127" i="13"/>
  <c r="F127" i="13"/>
  <c r="L126" i="13"/>
  <c r="K126" i="13"/>
  <c r="F126" i="13"/>
  <c r="L125" i="13"/>
  <c r="K125" i="13"/>
  <c r="F125" i="13"/>
  <c r="L124" i="13"/>
  <c r="K124" i="13"/>
  <c r="F124" i="13"/>
  <c r="L123" i="13"/>
  <c r="K123" i="13"/>
  <c r="F123" i="13"/>
  <c r="L122" i="13"/>
  <c r="K122" i="13"/>
  <c r="F122" i="13"/>
  <c r="L121" i="13"/>
  <c r="K121" i="13"/>
  <c r="F121" i="13"/>
  <c r="L120" i="13"/>
  <c r="K120" i="13"/>
  <c r="F120" i="13"/>
  <c r="L119" i="13"/>
  <c r="K119" i="13"/>
  <c r="F119" i="13"/>
  <c r="L118" i="13"/>
  <c r="K118" i="13"/>
  <c r="F118" i="13"/>
  <c r="L117" i="13"/>
  <c r="K117" i="13"/>
  <c r="F117" i="13"/>
  <c r="L116" i="13"/>
  <c r="K116" i="13"/>
  <c r="F116" i="13"/>
  <c r="L115" i="13"/>
  <c r="K115" i="13"/>
  <c r="F115" i="13"/>
  <c r="L114" i="13"/>
  <c r="K114" i="13"/>
  <c r="F114" i="13"/>
  <c r="L113" i="13"/>
  <c r="K113" i="13"/>
  <c r="F113" i="13"/>
  <c r="L112" i="13"/>
  <c r="K112" i="13"/>
  <c r="F112" i="13"/>
  <c r="L111" i="13"/>
  <c r="K111" i="13"/>
  <c r="F111" i="13"/>
  <c r="L110" i="13"/>
  <c r="K110" i="13"/>
  <c r="F110" i="13"/>
  <c r="L109" i="13"/>
  <c r="K109" i="13"/>
  <c r="F109" i="13"/>
  <c r="L108" i="13"/>
  <c r="K108" i="13"/>
  <c r="F108" i="13"/>
  <c r="L107" i="13"/>
  <c r="K107" i="13"/>
  <c r="F107" i="13"/>
  <c r="L106" i="13"/>
  <c r="K106" i="13"/>
  <c r="F106" i="13"/>
  <c r="L105" i="13"/>
  <c r="K105" i="13"/>
  <c r="F105" i="13"/>
  <c r="L104" i="13"/>
  <c r="K104" i="13"/>
  <c r="F104" i="13"/>
  <c r="L103" i="13"/>
  <c r="K103" i="13"/>
  <c r="F103" i="13"/>
  <c r="L102" i="13"/>
  <c r="K102" i="13"/>
  <c r="F102" i="13"/>
  <c r="L101" i="13"/>
  <c r="K101" i="13"/>
  <c r="F101" i="13"/>
  <c r="L100" i="13"/>
  <c r="K100" i="13"/>
  <c r="F100" i="13"/>
  <c r="L99" i="13"/>
  <c r="K99" i="13"/>
  <c r="F99" i="13"/>
  <c r="L98" i="13"/>
  <c r="K98" i="13"/>
  <c r="F98" i="13"/>
  <c r="L97" i="13"/>
  <c r="K97" i="13"/>
  <c r="F97" i="13"/>
  <c r="L96" i="13"/>
  <c r="K96" i="13"/>
  <c r="F96" i="13"/>
  <c r="L95" i="13"/>
  <c r="K95" i="13"/>
  <c r="F95" i="13"/>
  <c r="L94" i="13"/>
  <c r="K94" i="13"/>
  <c r="F94" i="13"/>
  <c r="L93" i="13"/>
  <c r="K93" i="13"/>
  <c r="F93" i="13"/>
  <c r="L92" i="13"/>
  <c r="K92" i="13"/>
  <c r="F92" i="13"/>
  <c r="L91" i="13"/>
  <c r="K91" i="13"/>
  <c r="F91" i="13"/>
  <c r="L90" i="13"/>
  <c r="K90" i="13"/>
  <c r="F90" i="13"/>
  <c r="L89" i="13"/>
  <c r="K89" i="13"/>
  <c r="F89" i="13"/>
  <c r="L88" i="13"/>
  <c r="K88" i="13"/>
  <c r="F88" i="13"/>
  <c r="L87" i="13"/>
  <c r="K87" i="13"/>
  <c r="F87" i="13"/>
  <c r="L86" i="13"/>
  <c r="K86" i="13"/>
  <c r="F86" i="13"/>
  <c r="L85" i="13"/>
  <c r="K85" i="13"/>
  <c r="F85" i="13"/>
  <c r="L84" i="13"/>
  <c r="K84" i="13"/>
  <c r="F84" i="13"/>
  <c r="L83" i="13"/>
  <c r="K83" i="13"/>
  <c r="F83" i="13"/>
  <c r="L82" i="13"/>
  <c r="K82" i="13"/>
  <c r="F82" i="13"/>
  <c r="L81" i="13"/>
  <c r="K81" i="13"/>
  <c r="F81" i="13"/>
  <c r="L80" i="13"/>
  <c r="K80" i="13"/>
  <c r="F80" i="13"/>
  <c r="L79" i="13"/>
  <c r="K79" i="13"/>
  <c r="F79" i="13"/>
  <c r="L78" i="13"/>
  <c r="K78" i="13"/>
  <c r="F78" i="13"/>
  <c r="L77" i="13"/>
  <c r="K77" i="13"/>
  <c r="F77" i="13"/>
  <c r="L76" i="13"/>
  <c r="K76" i="13"/>
  <c r="F76" i="13"/>
  <c r="L75" i="13"/>
  <c r="K75" i="13"/>
  <c r="F75" i="13"/>
  <c r="L74" i="13"/>
  <c r="K74" i="13"/>
  <c r="F74" i="13"/>
  <c r="L73" i="13"/>
  <c r="K73" i="13"/>
  <c r="F73" i="13"/>
  <c r="L72" i="13"/>
  <c r="K72" i="13"/>
  <c r="F72" i="13"/>
  <c r="L71" i="13"/>
  <c r="K71" i="13"/>
  <c r="F71" i="13"/>
  <c r="L70" i="13"/>
  <c r="K70" i="13"/>
  <c r="F70" i="13"/>
  <c r="L69" i="13"/>
  <c r="K69" i="13"/>
  <c r="F69" i="13"/>
  <c r="L68" i="13"/>
  <c r="K68" i="13"/>
  <c r="F68" i="13"/>
  <c r="L67" i="13"/>
  <c r="K67" i="13"/>
  <c r="F67" i="13"/>
  <c r="L66" i="13"/>
  <c r="K66" i="13"/>
  <c r="F66" i="13"/>
  <c r="L65" i="13"/>
  <c r="K65" i="13"/>
  <c r="F65" i="13"/>
  <c r="L64" i="13"/>
  <c r="K64" i="13"/>
  <c r="F64" i="13"/>
  <c r="L63" i="13"/>
  <c r="K63" i="13"/>
  <c r="F63" i="13"/>
  <c r="L62" i="13"/>
  <c r="K62" i="13"/>
  <c r="F62" i="13"/>
  <c r="L61" i="13"/>
  <c r="K61" i="13"/>
  <c r="F61" i="13"/>
  <c r="L60" i="13"/>
  <c r="K60" i="13"/>
  <c r="F60" i="13"/>
  <c r="L59" i="13"/>
  <c r="K59" i="13"/>
  <c r="F59" i="13"/>
  <c r="L58" i="13"/>
  <c r="K58" i="13"/>
  <c r="F58" i="13"/>
  <c r="L57" i="13"/>
  <c r="K57" i="13"/>
  <c r="F57" i="13"/>
  <c r="L56" i="13"/>
  <c r="K56" i="13"/>
  <c r="F56" i="13"/>
  <c r="L55" i="13"/>
  <c r="K55" i="13"/>
  <c r="F55" i="13"/>
  <c r="L54" i="13"/>
  <c r="K54" i="13"/>
  <c r="F54" i="13"/>
  <c r="L53" i="13"/>
  <c r="K53" i="13"/>
  <c r="F53" i="13"/>
  <c r="L52" i="13"/>
  <c r="K52" i="13"/>
  <c r="F52" i="13"/>
  <c r="L51" i="13"/>
  <c r="K51" i="13"/>
  <c r="F51" i="13"/>
  <c r="L50" i="13"/>
  <c r="K50" i="13"/>
  <c r="F50" i="13"/>
  <c r="L49" i="13"/>
  <c r="K49" i="13"/>
  <c r="F49" i="13"/>
  <c r="L48" i="13"/>
  <c r="K48" i="13"/>
  <c r="F48" i="13"/>
  <c r="L47" i="13"/>
  <c r="K47" i="13"/>
  <c r="F47" i="13"/>
  <c r="L46" i="13"/>
  <c r="K46" i="13"/>
  <c r="F46" i="13"/>
  <c r="L45" i="13"/>
  <c r="K45" i="13"/>
  <c r="F45" i="13"/>
  <c r="L44" i="13"/>
  <c r="K44" i="13"/>
  <c r="F44" i="13"/>
  <c r="L43" i="13"/>
  <c r="K43" i="13"/>
  <c r="F43" i="13"/>
  <c r="L42" i="13"/>
  <c r="K42" i="13"/>
  <c r="F42" i="13"/>
  <c r="L41" i="13"/>
  <c r="K41" i="13"/>
  <c r="F41" i="13"/>
  <c r="L40" i="13"/>
  <c r="K40" i="13"/>
  <c r="F40" i="13"/>
  <c r="L39" i="13"/>
  <c r="K39" i="13"/>
  <c r="F39" i="13"/>
  <c r="L38" i="13"/>
  <c r="K38" i="13"/>
  <c r="F38" i="13"/>
  <c r="L37" i="13"/>
  <c r="K37" i="13"/>
  <c r="F37" i="13"/>
  <c r="L36" i="13"/>
  <c r="K36" i="13"/>
  <c r="F36" i="13"/>
  <c r="L35" i="13"/>
  <c r="K35" i="13"/>
  <c r="F35" i="13"/>
  <c r="L34" i="13"/>
  <c r="K34" i="13"/>
  <c r="F34" i="13"/>
  <c r="L33" i="13"/>
  <c r="K33" i="13"/>
  <c r="F33" i="13"/>
  <c r="K32" i="13"/>
  <c r="F32" i="13"/>
  <c r="L27" i="13"/>
  <c r="K27" i="13"/>
  <c r="F27" i="13"/>
  <c r="L26" i="13"/>
  <c r="K26" i="13"/>
  <c r="F26" i="13"/>
  <c r="L25" i="13"/>
  <c r="K25" i="13"/>
  <c r="F25" i="13"/>
  <c r="L24" i="13"/>
  <c r="K24" i="13"/>
  <c r="F24" i="13"/>
  <c r="L23" i="13"/>
  <c r="K23" i="13"/>
  <c r="F23" i="13"/>
  <c r="L22" i="13"/>
  <c r="K22" i="13"/>
  <c r="F22" i="13"/>
  <c r="L21" i="13"/>
  <c r="K21" i="13"/>
  <c r="F21" i="13"/>
  <c r="L20" i="13"/>
  <c r="K20" i="13"/>
  <c r="F20" i="13"/>
  <c r="L19" i="13"/>
  <c r="K19" i="13"/>
  <c r="F19" i="13"/>
  <c r="L18" i="13"/>
  <c r="K18" i="13"/>
  <c r="F18" i="13"/>
  <c r="L17" i="13"/>
  <c r="K17" i="13"/>
  <c r="F17" i="13"/>
  <c r="L16" i="13"/>
  <c r="K16" i="13"/>
  <c r="F16" i="13"/>
  <c r="L15" i="13"/>
  <c r="K15" i="13"/>
  <c r="F15" i="13"/>
  <c r="L14" i="13"/>
  <c r="K14" i="13"/>
  <c r="F14" i="13"/>
  <c r="L13" i="13"/>
  <c r="K13" i="13"/>
  <c r="F13" i="13"/>
  <c r="L12" i="13"/>
  <c r="K12" i="13"/>
  <c r="F12" i="13"/>
  <c r="L11" i="13"/>
  <c r="K11" i="13"/>
  <c r="F11" i="13"/>
  <c r="K10" i="13"/>
  <c r="F10" i="13"/>
  <c r="A1" i="13"/>
  <c r="J130" i="12"/>
  <c r="K130" i="12" s="1"/>
  <c r="E130" i="12"/>
  <c r="K129" i="12"/>
  <c r="J129" i="12"/>
  <c r="E129" i="12"/>
  <c r="J128" i="12"/>
  <c r="K128" i="12" s="1"/>
  <c r="E128" i="12"/>
  <c r="J127" i="12"/>
  <c r="K127" i="12" s="1"/>
  <c r="E127" i="12"/>
  <c r="J126" i="12"/>
  <c r="K126" i="12" s="1"/>
  <c r="E126" i="12"/>
  <c r="J125" i="12"/>
  <c r="E125" i="12"/>
  <c r="J124" i="12"/>
  <c r="K124" i="12" s="1"/>
  <c r="E124" i="12"/>
  <c r="J123" i="12"/>
  <c r="K123" i="12" s="1"/>
  <c r="E123" i="12"/>
  <c r="J122" i="12"/>
  <c r="K122" i="12" s="1"/>
  <c r="E122" i="12"/>
  <c r="J121" i="12"/>
  <c r="E121" i="12"/>
  <c r="J120" i="12"/>
  <c r="K121" i="12" s="1"/>
  <c r="E120" i="12"/>
  <c r="J119" i="12"/>
  <c r="K119" i="12" s="1"/>
  <c r="E119" i="12"/>
  <c r="J118" i="12"/>
  <c r="K118" i="12" s="1"/>
  <c r="E118" i="12"/>
  <c r="J117" i="12"/>
  <c r="E117" i="12"/>
  <c r="J116" i="12"/>
  <c r="K116" i="12" s="1"/>
  <c r="E116" i="12"/>
  <c r="J115" i="12"/>
  <c r="K115" i="12" s="1"/>
  <c r="E115" i="12"/>
  <c r="J114" i="12"/>
  <c r="K114" i="12" s="1"/>
  <c r="E114" i="12"/>
  <c r="J113" i="12"/>
  <c r="E113" i="12"/>
  <c r="J112" i="12"/>
  <c r="K113" i="12" s="1"/>
  <c r="E112" i="12"/>
  <c r="J111" i="12"/>
  <c r="K111" i="12" s="1"/>
  <c r="E111" i="12"/>
  <c r="J110" i="12"/>
  <c r="K110" i="12" s="1"/>
  <c r="E110" i="12"/>
  <c r="J109" i="12"/>
  <c r="E109" i="12"/>
  <c r="J108" i="12"/>
  <c r="K108" i="12" s="1"/>
  <c r="E108" i="12"/>
  <c r="J107" i="12"/>
  <c r="K107" i="12" s="1"/>
  <c r="E107" i="12"/>
  <c r="J106" i="12"/>
  <c r="K106" i="12" s="1"/>
  <c r="E106" i="12"/>
  <c r="J105" i="12"/>
  <c r="E105" i="12"/>
  <c r="J104" i="12"/>
  <c r="K105" i="12" s="1"/>
  <c r="E104" i="12"/>
  <c r="J103" i="12"/>
  <c r="K103" i="12" s="1"/>
  <c r="E103" i="12"/>
  <c r="J102" i="12"/>
  <c r="K102" i="12" s="1"/>
  <c r="E102" i="12"/>
  <c r="J101" i="12"/>
  <c r="E101" i="12"/>
  <c r="J100" i="12"/>
  <c r="K100" i="12" s="1"/>
  <c r="E100" i="12"/>
  <c r="J99" i="12"/>
  <c r="K99" i="12" s="1"/>
  <c r="E99" i="12"/>
  <c r="J98" i="12"/>
  <c r="K98" i="12" s="1"/>
  <c r="E98" i="12"/>
  <c r="J97" i="12"/>
  <c r="E97" i="12"/>
  <c r="J96" i="12"/>
  <c r="K97" i="12" s="1"/>
  <c r="E96" i="12"/>
  <c r="J95" i="12"/>
  <c r="K95" i="12" s="1"/>
  <c r="E95" i="12"/>
  <c r="J94" i="12"/>
  <c r="K94" i="12" s="1"/>
  <c r="E94" i="12"/>
  <c r="J93" i="12"/>
  <c r="E93" i="12"/>
  <c r="J92" i="12"/>
  <c r="K92" i="12" s="1"/>
  <c r="E92" i="12"/>
  <c r="J91" i="12"/>
  <c r="K91" i="12" s="1"/>
  <c r="E91" i="12"/>
  <c r="J90" i="12"/>
  <c r="K90" i="12" s="1"/>
  <c r="E90" i="12"/>
  <c r="J89" i="12"/>
  <c r="E89" i="12"/>
  <c r="J88" i="12"/>
  <c r="K88" i="12" s="1"/>
  <c r="E88" i="12"/>
  <c r="J87" i="12"/>
  <c r="K87" i="12" s="1"/>
  <c r="E87" i="12"/>
  <c r="J86" i="12"/>
  <c r="K86" i="12" s="1"/>
  <c r="E86" i="12"/>
  <c r="J85" i="12"/>
  <c r="E85" i="12"/>
  <c r="J84" i="12"/>
  <c r="K85" i="12" s="1"/>
  <c r="E84" i="12"/>
  <c r="J83" i="12"/>
  <c r="K83" i="12" s="1"/>
  <c r="E83" i="12"/>
  <c r="J82" i="12"/>
  <c r="K82" i="12" s="1"/>
  <c r="E82" i="12"/>
  <c r="J81" i="12"/>
  <c r="E81" i="12"/>
  <c r="J80" i="12"/>
  <c r="K80" i="12" s="1"/>
  <c r="E80" i="12"/>
  <c r="J79" i="12"/>
  <c r="K79" i="12" s="1"/>
  <c r="E79" i="12"/>
  <c r="J78" i="12"/>
  <c r="K78" i="12" s="1"/>
  <c r="E78" i="12"/>
  <c r="J77" i="12"/>
  <c r="E77" i="12"/>
  <c r="J76" i="12"/>
  <c r="K77" i="12" s="1"/>
  <c r="E76" i="12"/>
  <c r="J75" i="12"/>
  <c r="K75" i="12" s="1"/>
  <c r="E75" i="12"/>
  <c r="J74" i="12"/>
  <c r="K74" i="12" s="1"/>
  <c r="E74" i="12"/>
  <c r="J73" i="12"/>
  <c r="E73" i="12"/>
  <c r="J72" i="12"/>
  <c r="K72" i="12" s="1"/>
  <c r="E72" i="12"/>
  <c r="J71" i="12"/>
  <c r="K71" i="12" s="1"/>
  <c r="E71" i="12"/>
  <c r="J70" i="12"/>
  <c r="K70" i="12" s="1"/>
  <c r="E70" i="12"/>
  <c r="J69" i="12"/>
  <c r="E69" i="12"/>
  <c r="J68" i="12"/>
  <c r="K68" i="12" s="1"/>
  <c r="E68" i="12"/>
  <c r="J67" i="12"/>
  <c r="K67" i="12" s="1"/>
  <c r="E67" i="12"/>
  <c r="J66" i="12"/>
  <c r="K66" i="12" s="1"/>
  <c r="E66" i="12"/>
  <c r="J65" i="12"/>
  <c r="E65" i="12"/>
  <c r="J64" i="12"/>
  <c r="K64" i="12" s="1"/>
  <c r="E64" i="12"/>
  <c r="J63" i="12"/>
  <c r="K63" i="12" s="1"/>
  <c r="E63" i="12"/>
  <c r="J62" i="12"/>
  <c r="K62" i="12" s="1"/>
  <c r="E62" i="12"/>
  <c r="J61" i="12"/>
  <c r="E61" i="12"/>
  <c r="J60" i="12"/>
  <c r="K60" i="12" s="1"/>
  <c r="E60" i="12"/>
  <c r="J59" i="12"/>
  <c r="K59" i="12" s="1"/>
  <c r="E59" i="12"/>
  <c r="J58" i="12"/>
  <c r="K58" i="12" s="1"/>
  <c r="E58" i="12"/>
  <c r="J57" i="12"/>
  <c r="E57" i="12"/>
  <c r="J56" i="12"/>
  <c r="K56" i="12" s="1"/>
  <c r="E56" i="12"/>
  <c r="J55" i="12"/>
  <c r="K55" i="12" s="1"/>
  <c r="E55" i="12"/>
  <c r="J54" i="12"/>
  <c r="K54" i="12" s="1"/>
  <c r="E54" i="12"/>
  <c r="J53" i="12"/>
  <c r="E53" i="12"/>
  <c r="J52" i="12"/>
  <c r="K52" i="12" s="1"/>
  <c r="E52" i="12"/>
  <c r="J51" i="12"/>
  <c r="K51" i="12" s="1"/>
  <c r="E51" i="12"/>
  <c r="J50" i="12"/>
  <c r="K50" i="12" s="1"/>
  <c r="E50" i="12"/>
  <c r="J49" i="12"/>
  <c r="E49" i="12"/>
  <c r="J48" i="12"/>
  <c r="K48" i="12" s="1"/>
  <c r="E48" i="12"/>
  <c r="J47" i="12"/>
  <c r="K47" i="12" s="1"/>
  <c r="E47" i="12"/>
  <c r="J46" i="12"/>
  <c r="K46" i="12" s="1"/>
  <c r="E46" i="12"/>
  <c r="J45" i="12"/>
  <c r="E45" i="12"/>
  <c r="J44" i="12"/>
  <c r="K44" i="12" s="1"/>
  <c r="E44" i="12"/>
  <c r="J43" i="12"/>
  <c r="K43" i="12" s="1"/>
  <c r="E43" i="12"/>
  <c r="J42" i="12"/>
  <c r="K42" i="12" s="1"/>
  <c r="E42" i="12"/>
  <c r="J41" i="12"/>
  <c r="E41" i="12"/>
  <c r="J40" i="12"/>
  <c r="K40" i="12" s="1"/>
  <c r="E40" i="12"/>
  <c r="J39" i="12"/>
  <c r="K39" i="12" s="1"/>
  <c r="E39" i="12"/>
  <c r="J38" i="12"/>
  <c r="K38" i="12" s="1"/>
  <c r="E38" i="12"/>
  <c r="J37" i="12"/>
  <c r="E37" i="12"/>
  <c r="J36" i="12"/>
  <c r="K36" i="12" s="1"/>
  <c r="E36" i="12"/>
  <c r="J35" i="12"/>
  <c r="K35" i="12" s="1"/>
  <c r="E35" i="12"/>
  <c r="J34" i="12"/>
  <c r="K34" i="12" s="1"/>
  <c r="E34" i="12"/>
  <c r="J33" i="12"/>
  <c r="E33" i="12"/>
  <c r="J32" i="12"/>
  <c r="K32" i="12" s="1"/>
  <c r="E32" i="12"/>
  <c r="J31" i="12"/>
  <c r="K31" i="12" s="1"/>
  <c r="E31" i="12"/>
  <c r="J30" i="12"/>
  <c r="K30" i="12" s="1"/>
  <c r="E30" i="12"/>
  <c r="J29" i="12"/>
  <c r="E29" i="12"/>
  <c r="J28" i="12"/>
  <c r="K28" i="12" s="1"/>
  <c r="E28" i="12"/>
  <c r="J27" i="12"/>
  <c r="K27" i="12" s="1"/>
  <c r="E27" i="12"/>
  <c r="J26" i="12"/>
  <c r="K26" i="12" s="1"/>
  <c r="E26" i="12"/>
  <c r="J25" i="12"/>
  <c r="E25" i="12"/>
  <c r="J24" i="12"/>
  <c r="K24" i="12" s="1"/>
  <c r="E24" i="12"/>
  <c r="J19" i="12"/>
  <c r="K19" i="12" s="1"/>
  <c r="E19" i="12"/>
  <c r="J18" i="12"/>
  <c r="K18" i="12" s="1"/>
  <c r="E18" i="12"/>
  <c r="J17" i="12"/>
  <c r="E17" i="12"/>
  <c r="J16" i="12"/>
  <c r="K16" i="12" s="1"/>
  <c r="E16" i="12"/>
  <c r="J15" i="12"/>
  <c r="K15" i="12" s="1"/>
  <c r="E15" i="12"/>
  <c r="J14" i="12"/>
  <c r="K14" i="12" s="1"/>
  <c r="E14" i="12"/>
  <c r="J13" i="12"/>
  <c r="E13" i="12"/>
  <c r="J12" i="12"/>
  <c r="K13" i="12" s="1"/>
  <c r="E12" i="12"/>
  <c r="J11" i="12"/>
  <c r="K11" i="12" s="1"/>
  <c r="E11" i="12"/>
  <c r="J10" i="12"/>
  <c r="E10" i="12"/>
  <c r="K25" i="12" l="1"/>
  <c r="K29" i="12"/>
  <c r="K37" i="12"/>
  <c r="K45" i="12"/>
  <c r="K53" i="12"/>
  <c r="K61" i="12"/>
  <c r="K69" i="12"/>
  <c r="K73" i="12"/>
  <c r="K12" i="12"/>
  <c r="K76" i="12"/>
  <c r="K84" i="12"/>
  <c r="K96" i="12"/>
  <c r="K104" i="12"/>
  <c r="K112" i="12"/>
  <c r="K120" i="12"/>
  <c r="K17" i="12"/>
  <c r="K33" i="12"/>
  <c r="K41" i="12"/>
  <c r="K49" i="12"/>
  <c r="K57" i="12"/>
  <c r="K65" i="12"/>
  <c r="K81" i="12"/>
  <c r="K89" i="12"/>
  <c r="K93" i="12"/>
  <c r="K101" i="12"/>
  <c r="K109" i="12"/>
  <c r="K117" i="12"/>
  <c r="K125" i="12"/>
  <c r="J36" i="11" l="1"/>
  <c r="I36" i="11"/>
  <c r="H36" i="11"/>
  <c r="L36" i="11" s="1"/>
  <c r="M36" i="11" s="1"/>
  <c r="F36" i="11"/>
  <c r="J35" i="11"/>
  <c r="I35" i="11"/>
  <c r="L35" i="11" s="1"/>
  <c r="H35" i="11"/>
  <c r="F35" i="11"/>
  <c r="J34" i="11"/>
  <c r="I34" i="11"/>
  <c r="L34" i="11" s="1"/>
  <c r="M34" i="11" s="1"/>
  <c r="H34" i="11"/>
  <c r="F34" i="11"/>
  <c r="L33" i="11"/>
  <c r="J33" i="11"/>
  <c r="I33" i="11"/>
  <c r="H33" i="11"/>
  <c r="F33" i="11"/>
  <c r="J32" i="11"/>
  <c r="I32" i="11"/>
  <c r="L32" i="11" s="1"/>
  <c r="M32" i="11" s="1"/>
  <c r="H32" i="11"/>
  <c r="F32" i="11"/>
  <c r="L31" i="11"/>
  <c r="M31" i="11" s="1"/>
  <c r="J31" i="11"/>
  <c r="I31" i="11"/>
  <c r="H31" i="11"/>
  <c r="F31" i="11"/>
  <c r="J30" i="11"/>
  <c r="I30" i="11"/>
  <c r="L30" i="11" s="1"/>
  <c r="H30" i="11"/>
  <c r="F30" i="11"/>
  <c r="J29" i="11"/>
  <c r="I29" i="11"/>
  <c r="L29" i="11" s="1"/>
  <c r="H29" i="11"/>
  <c r="F29" i="11"/>
  <c r="J28" i="11"/>
  <c r="I28" i="11"/>
  <c r="L28" i="11" s="1"/>
  <c r="H28" i="11"/>
  <c r="F28" i="11"/>
  <c r="J27" i="11"/>
  <c r="I27" i="11"/>
  <c r="L27" i="11" s="1"/>
  <c r="H27" i="11"/>
  <c r="F27" i="11"/>
  <c r="J26" i="11"/>
  <c r="I26" i="11"/>
  <c r="L26" i="11" s="1"/>
  <c r="M26" i="11" s="1"/>
  <c r="H26" i="11"/>
  <c r="F26" i="11"/>
  <c r="L25" i="11"/>
  <c r="M25" i="11" s="1"/>
  <c r="J25" i="11"/>
  <c r="I25" i="11"/>
  <c r="H25" i="11"/>
  <c r="F25" i="11"/>
  <c r="J24" i="11"/>
  <c r="I24" i="11"/>
  <c r="L24" i="11" s="1"/>
  <c r="M24" i="11" s="1"/>
  <c r="H24" i="11"/>
  <c r="F24" i="11"/>
  <c r="L23" i="11"/>
  <c r="J23" i="11"/>
  <c r="I23" i="11"/>
  <c r="H23" i="11"/>
  <c r="F23" i="11"/>
  <c r="J22" i="11"/>
  <c r="I22" i="11"/>
  <c r="L22" i="11" s="1"/>
  <c r="M22" i="11" s="1"/>
  <c r="H22" i="11"/>
  <c r="F22" i="11"/>
  <c r="L21" i="11"/>
  <c r="J21" i="11"/>
  <c r="I21" i="11"/>
  <c r="H21" i="11"/>
  <c r="F21" i="11"/>
  <c r="J20" i="11"/>
  <c r="I20" i="11"/>
  <c r="L20" i="11" s="1"/>
  <c r="M20" i="11" s="1"/>
  <c r="H20" i="11"/>
  <c r="F20" i="11"/>
  <c r="J19" i="11"/>
  <c r="I19" i="11"/>
  <c r="H19" i="11"/>
  <c r="L19" i="11" s="1"/>
  <c r="F19" i="11"/>
  <c r="L14" i="11"/>
  <c r="J14" i="11"/>
  <c r="H14" i="11"/>
  <c r="F14" i="11"/>
  <c r="L13" i="11"/>
  <c r="J13" i="11"/>
  <c r="H13" i="11"/>
  <c r="F13" i="11"/>
  <c r="L12" i="11"/>
  <c r="J12" i="11"/>
  <c r="H12" i="11"/>
  <c r="F12" i="11"/>
  <c r="L11" i="11"/>
  <c r="J11" i="11"/>
  <c r="H11" i="11"/>
  <c r="F11" i="11"/>
  <c r="L10" i="11"/>
  <c r="J10" i="11"/>
  <c r="H10" i="11"/>
  <c r="F10" i="11"/>
  <c r="M23" i="11" l="1"/>
  <c r="M27" i="11"/>
  <c r="M28" i="11"/>
  <c r="M29" i="11"/>
  <c r="M30" i="11"/>
  <c r="M35" i="11"/>
  <c r="M21" i="11"/>
  <c r="M33" i="11"/>
  <c r="L166" i="10" l="1"/>
  <c r="L165" i="10"/>
  <c r="L164" i="10"/>
  <c r="L163" i="10"/>
  <c r="L162" i="10"/>
  <c r="L161" i="10"/>
  <c r="L160" i="10"/>
  <c r="L159" i="10"/>
  <c r="L158" i="10"/>
  <c r="L157" i="10"/>
  <c r="L156" i="10"/>
  <c r="L155" i="10"/>
  <c r="L153" i="10"/>
  <c r="L152" i="10"/>
  <c r="L151" i="10"/>
  <c r="L150" i="10"/>
  <c r="L149" i="10"/>
  <c r="L148" i="10"/>
  <c r="L147" i="10"/>
  <c r="L146" i="10"/>
  <c r="L144" i="10"/>
  <c r="L143" i="10"/>
  <c r="L142" i="10"/>
  <c r="L141" i="10"/>
  <c r="L140" i="10"/>
  <c r="L138" i="10"/>
  <c r="L137" i="10"/>
  <c r="L136" i="10"/>
  <c r="L135" i="10"/>
  <c r="L134" i="10"/>
  <c r="L133" i="10"/>
  <c r="L132" i="10"/>
  <c r="L131" i="10"/>
  <c r="L130" i="10"/>
  <c r="L129" i="10"/>
  <c r="L128" i="10"/>
  <c r="L127" i="10"/>
  <c r="L126" i="10"/>
  <c r="L125" i="10"/>
  <c r="L124" i="10"/>
  <c r="L123" i="10"/>
  <c r="L122" i="10"/>
  <c r="L121" i="10"/>
  <c r="L120" i="10"/>
  <c r="L119" i="10"/>
  <c r="I117" i="10"/>
  <c r="H117" i="10"/>
  <c r="K117" i="10" s="1"/>
  <c r="G117" i="10"/>
  <c r="E117" i="10"/>
  <c r="K116" i="10"/>
  <c r="I116" i="10"/>
  <c r="H116" i="10"/>
  <c r="G116" i="10"/>
  <c r="E116" i="10"/>
  <c r="I115" i="10"/>
  <c r="H115" i="10"/>
  <c r="G115" i="10"/>
  <c r="E115" i="10"/>
  <c r="I114" i="10"/>
  <c r="H114" i="10"/>
  <c r="G114" i="10"/>
  <c r="K114" i="10" s="1"/>
  <c r="L114" i="10" s="1"/>
  <c r="E114" i="10"/>
  <c r="I113" i="10"/>
  <c r="H113" i="10"/>
  <c r="K113" i="10" s="1"/>
  <c r="G113" i="10"/>
  <c r="E113" i="10"/>
  <c r="K112" i="10"/>
  <c r="I112" i="10"/>
  <c r="H112" i="10"/>
  <c r="G112" i="10"/>
  <c r="E112" i="10"/>
  <c r="I111" i="10"/>
  <c r="H111" i="10"/>
  <c r="G111" i="10"/>
  <c r="E111" i="10"/>
  <c r="I110" i="10"/>
  <c r="H110" i="10"/>
  <c r="G110" i="10"/>
  <c r="K110" i="10" s="1"/>
  <c r="L110" i="10" s="1"/>
  <c r="E110" i="10"/>
  <c r="I109" i="10"/>
  <c r="H109" i="10"/>
  <c r="K109" i="10" s="1"/>
  <c r="G109" i="10"/>
  <c r="E109" i="10"/>
  <c r="K108" i="10"/>
  <c r="I108" i="10"/>
  <c r="H108" i="10"/>
  <c r="G108" i="10"/>
  <c r="E108" i="10"/>
  <c r="I107" i="10"/>
  <c r="H107" i="10"/>
  <c r="G107" i="10"/>
  <c r="E107" i="10"/>
  <c r="I106" i="10"/>
  <c r="H106" i="10"/>
  <c r="G106" i="10"/>
  <c r="K106" i="10" s="1"/>
  <c r="L106" i="10" s="1"/>
  <c r="E106" i="10"/>
  <c r="I105" i="10"/>
  <c r="H105" i="10"/>
  <c r="K105" i="10" s="1"/>
  <c r="G105" i="10"/>
  <c r="E105" i="10"/>
  <c r="K104" i="10"/>
  <c r="I104" i="10"/>
  <c r="H104" i="10"/>
  <c r="G104" i="10"/>
  <c r="E104" i="10"/>
  <c r="I103" i="10"/>
  <c r="H103" i="10"/>
  <c r="G103" i="10"/>
  <c r="E103" i="10"/>
  <c r="I102" i="10"/>
  <c r="H102" i="10"/>
  <c r="G102" i="10"/>
  <c r="K102" i="10" s="1"/>
  <c r="L102" i="10" s="1"/>
  <c r="E102" i="10"/>
  <c r="I101" i="10"/>
  <c r="H101" i="10"/>
  <c r="K101" i="10" s="1"/>
  <c r="G101" i="10"/>
  <c r="E101" i="10"/>
  <c r="K100" i="10"/>
  <c r="I100" i="10"/>
  <c r="H100" i="10"/>
  <c r="G100" i="10"/>
  <c r="E100" i="10"/>
  <c r="I99" i="10"/>
  <c r="H99" i="10"/>
  <c r="G99" i="10"/>
  <c r="E99" i="10"/>
  <c r="I98" i="10"/>
  <c r="H98" i="10"/>
  <c r="G98" i="10"/>
  <c r="K98" i="10" s="1"/>
  <c r="L98" i="10" s="1"/>
  <c r="E98" i="10"/>
  <c r="I97" i="10"/>
  <c r="H97" i="10"/>
  <c r="K97" i="10" s="1"/>
  <c r="G97" i="10"/>
  <c r="E97" i="10"/>
  <c r="K96" i="10"/>
  <c r="I96" i="10"/>
  <c r="H96" i="10"/>
  <c r="G96" i="10"/>
  <c r="E96" i="10"/>
  <c r="I95" i="10"/>
  <c r="H95" i="10"/>
  <c r="G95" i="10"/>
  <c r="E95" i="10"/>
  <c r="K94" i="10"/>
  <c r="I94" i="10"/>
  <c r="H94" i="10"/>
  <c r="G94" i="10"/>
  <c r="E94" i="10"/>
  <c r="I93" i="10"/>
  <c r="H93" i="10"/>
  <c r="G93" i="10"/>
  <c r="K93" i="10" s="1"/>
  <c r="L93" i="10" s="1"/>
  <c r="E93" i="10"/>
  <c r="I92" i="10"/>
  <c r="K92" i="10" s="1"/>
  <c r="H92" i="10"/>
  <c r="G92" i="10"/>
  <c r="E92" i="10"/>
  <c r="I91" i="10"/>
  <c r="H91" i="10"/>
  <c r="G91" i="10"/>
  <c r="E91" i="10"/>
  <c r="K90" i="10"/>
  <c r="I90" i="10"/>
  <c r="H90" i="10"/>
  <c r="G90" i="10"/>
  <c r="E90" i="10"/>
  <c r="I89" i="10"/>
  <c r="H89" i="10"/>
  <c r="G89" i="10"/>
  <c r="K89" i="10" s="1"/>
  <c r="L89" i="10" s="1"/>
  <c r="E89" i="10"/>
  <c r="I88" i="10"/>
  <c r="K88" i="10" s="1"/>
  <c r="H88" i="10"/>
  <c r="G88" i="10"/>
  <c r="E88" i="10"/>
  <c r="I87" i="10"/>
  <c r="H87" i="10"/>
  <c r="G87" i="10"/>
  <c r="E87" i="10"/>
  <c r="K86" i="10"/>
  <c r="I86" i="10"/>
  <c r="H86" i="10"/>
  <c r="G86" i="10"/>
  <c r="E86" i="10"/>
  <c r="I85" i="10"/>
  <c r="H85" i="10"/>
  <c r="G85" i="10"/>
  <c r="K85" i="10" s="1"/>
  <c r="E85" i="10"/>
  <c r="I84" i="10"/>
  <c r="K84" i="10" s="1"/>
  <c r="H84" i="10"/>
  <c r="G84" i="10"/>
  <c r="E84" i="10"/>
  <c r="I83" i="10"/>
  <c r="H83" i="10"/>
  <c r="G83" i="10"/>
  <c r="E83" i="10"/>
  <c r="K82" i="10"/>
  <c r="I82" i="10"/>
  <c r="H82" i="10"/>
  <c r="G82" i="10"/>
  <c r="E82" i="10"/>
  <c r="I81" i="10"/>
  <c r="H81" i="10"/>
  <c r="G81" i="10"/>
  <c r="K81" i="10" s="1"/>
  <c r="E81" i="10"/>
  <c r="I80" i="10"/>
  <c r="K80" i="10" s="1"/>
  <c r="L80" i="10" s="1"/>
  <c r="H80" i="10"/>
  <c r="G80" i="10"/>
  <c r="E80" i="10"/>
  <c r="I79" i="10"/>
  <c r="H79" i="10"/>
  <c r="G79" i="10"/>
  <c r="K79" i="10" s="1"/>
  <c r="L79" i="10" s="1"/>
  <c r="E79" i="10"/>
  <c r="K78" i="10"/>
  <c r="I78" i="10"/>
  <c r="H78" i="10"/>
  <c r="G78" i="10"/>
  <c r="E78" i="10"/>
  <c r="I77" i="10"/>
  <c r="H77" i="10"/>
  <c r="G77" i="10"/>
  <c r="K77" i="10" s="1"/>
  <c r="L77" i="10" s="1"/>
  <c r="E77" i="10"/>
  <c r="I76" i="10"/>
  <c r="K76" i="10" s="1"/>
  <c r="L76" i="10" s="1"/>
  <c r="H76" i="10"/>
  <c r="G76" i="10"/>
  <c r="E76" i="10"/>
  <c r="I75" i="10"/>
  <c r="H75" i="10"/>
  <c r="G75" i="10"/>
  <c r="K75" i="10" s="1"/>
  <c r="L75" i="10" s="1"/>
  <c r="E75" i="10"/>
  <c r="K74" i="10"/>
  <c r="I74" i="10"/>
  <c r="H74" i="10"/>
  <c r="G74" i="10"/>
  <c r="E74" i="10"/>
  <c r="I73" i="10"/>
  <c r="H73" i="10"/>
  <c r="G73" i="10"/>
  <c r="K73" i="10" s="1"/>
  <c r="L73" i="10" s="1"/>
  <c r="E73" i="10"/>
  <c r="K72" i="10"/>
  <c r="I72" i="10"/>
  <c r="H72" i="10"/>
  <c r="G72" i="10"/>
  <c r="E72" i="10"/>
  <c r="I71" i="10"/>
  <c r="H71" i="10"/>
  <c r="G71" i="10"/>
  <c r="K71" i="10" s="1"/>
  <c r="L71" i="10" s="1"/>
  <c r="E71" i="10"/>
  <c r="K70" i="10"/>
  <c r="I70" i="10"/>
  <c r="H70" i="10"/>
  <c r="G70" i="10"/>
  <c r="E70" i="10"/>
  <c r="I69" i="10"/>
  <c r="H69" i="10"/>
  <c r="G69" i="10"/>
  <c r="K69" i="10" s="1"/>
  <c r="L69" i="10" s="1"/>
  <c r="E69" i="10"/>
  <c r="K68" i="10"/>
  <c r="I68" i="10"/>
  <c r="H68" i="10"/>
  <c r="G68" i="10"/>
  <c r="E68" i="10"/>
  <c r="I67" i="10"/>
  <c r="H67" i="10"/>
  <c r="G67" i="10"/>
  <c r="K67" i="10" s="1"/>
  <c r="L67" i="10" s="1"/>
  <c r="E67" i="10"/>
  <c r="K66" i="10"/>
  <c r="I66" i="10"/>
  <c r="H66" i="10"/>
  <c r="G66" i="10"/>
  <c r="E66" i="10"/>
  <c r="I65" i="10"/>
  <c r="H65" i="10"/>
  <c r="G65" i="10"/>
  <c r="K65" i="10" s="1"/>
  <c r="L65" i="10" s="1"/>
  <c r="E65" i="10"/>
  <c r="K64" i="10"/>
  <c r="I64" i="10"/>
  <c r="H64" i="10"/>
  <c r="G64" i="10"/>
  <c r="E64" i="10"/>
  <c r="I63" i="10"/>
  <c r="H63" i="10"/>
  <c r="G63" i="10"/>
  <c r="K63" i="10" s="1"/>
  <c r="L63" i="10" s="1"/>
  <c r="E63" i="10"/>
  <c r="K62" i="10"/>
  <c r="I62" i="10"/>
  <c r="H62" i="10"/>
  <c r="G62" i="10"/>
  <c r="E62" i="10"/>
  <c r="I61" i="10"/>
  <c r="H61" i="10"/>
  <c r="G61" i="10"/>
  <c r="K61" i="10" s="1"/>
  <c r="L61" i="10" s="1"/>
  <c r="E61" i="10"/>
  <c r="K60" i="10"/>
  <c r="I60" i="10"/>
  <c r="H60" i="10"/>
  <c r="G60" i="10"/>
  <c r="E60" i="10"/>
  <c r="I59" i="10"/>
  <c r="H59" i="10"/>
  <c r="G59" i="10"/>
  <c r="K59" i="10" s="1"/>
  <c r="L59" i="10" s="1"/>
  <c r="E59" i="10"/>
  <c r="K58" i="10"/>
  <c r="I58" i="10"/>
  <c r="H58" i="10"/>
  <c r="G58" i="10"/>
  <c r="E58" i="10"/>
  <c r="I57" i="10"/>
  <c r="H57" i="10"/>
  <c r="G57" i="10"/>
  <c r="K57" i="10" s="1"/>
  <c r="L57" i="10" s="1"/>
  <c r="E57" i="10"/>
  <c r="K56" i="10"/>
  <c r="I56" i="10"/>
  <c r="H56" i="10"/>
  <c r="G56" i="10"/>
  <c r="E56" i="10"/>
  <c r="I55" i="10"/>
  <c r="H55" i="10"/>
  <c r="G55" i="10"/>
  <c r="K55" i="10" s="1"/>
  <c r="L55" i="10" s="1"/>
  <c r="E55" i="10"/>
  <c r="K54" i="10"/>
  <c r="I54" i="10"/>
  <c r="H54" i="10"/>
  <c r="G54" i="10"/>
  <c r="E54" i="10"/>
  <c r="I53" i="10"/>
  <c r="H53" i="10"/>
  <c r="G53" i="10"/>
  <c r="K53" i="10" s="1"/>
  <c r="L53" i="10" s="1"/>
  <c r="E53" i="10"/>
  <c r="K52" i="10"/>
  <c r="I52" i="10"/>
  <c r="H52" i="10"/>
  <c r="G52" i="10"/>
  <c r="E52" i="10"/>
  <c r="I51" i="10"/>
  <c r="H51" i="10"/>
  <c r="G51" i="10"/>
  <c r="K51" i="10" s="1"/>
  <c r="L51" i="10" s="1"/>
  <c r="E51" i="10"/>
  <c r="K50" i="10"/>
  <c r="I50" i="10"/>
  <c r="H50" i="10"/>
  <c r="G50" i="10"/>
  <c r="E50" i="10"/>
  <c r="I49" i="10"/>
  <c r="H49" i="10"/>
  <c r="G49" i="10"/>
  <c r="K49" i="10" s="1"/>
  <c r="L49" i="10" s="1"/>
  <c r="E49" i="10"/>
  <c r="K48" i="10"/>
  <c r="I48" i="10"/>
  <c r="H48" i="10"/>
  <c r="G48" i="10"/>
  <c r="E48" i="10"/>
  <c r="I47" i="10"/>
  <c r="H47" i="10"/>
  <c r="G47" i="10"/>
  <c r="E47" i="10"/>
  <c r="I46" i="10"/>
  <c r="H46" i="10"/>
  <c r="G46" i="10"/>
  <c r="K46" i="10" s="1"/>
  <c r="E46" i="10"/>
  <c r="I45" i="10"/>
  <c r="H45" i="10"/>
  <c r="G45" i="10"/>
  <c r="E45" i="10"/>
  <c r="K44" i="10"/>
  <c r="L44" i="10" s="1"/>
  <c r="I44" i="10"/>
  <c r="H44" i="10"/>
  <c r="G44" i="10"/>
  <c r="E44" i="10"/>
  <c r="I43" i="10"/>
  <c r="H43" i="10"/>
  <c r="G43" i="10"/>
  <c r="K43" i="10" s="1"/>
  <c r="E43" i="10"/>
  <c r="I42" i="10"/>
  <c r="H42" i="10"/>
  <c r="G42" i="10"/>
  <c r="K42" i="10" s="1"/>
  <c r="E42" i="10"/>
  <c r="I41" i="10"/>
  <c r="H41" i="10"/>
  <c r="G41" i="10"/>
  <c r="E41" i="10"/>
  <c r="K40" i="10"/>
  <c r="I40" i="10"/>
  <c r="H40" i="10"/>
  <c r="G40" i="10"/>
  <c r="E40" i="10"/>
  <c r="I39" i="10"/>
  <c r="H39" i="10"/>
  <c r="G39" i="10"/>
  <c r="E39" i="10"/>
  <c r="K38" i="10"/>
  <c r="I38" i="10"/>
  <c r="H38" i="10"/>
  <c r="G38" i="10"/>
  <c r="E38" i="10"/>
  <c r="J33" i="10"/>
  <c r="I33" i="10"/>
  <c r="L33" i="10" s="1"/>
  <c r="M33" i="10" s="1"/>
  <c r="H33" i="10"/>
  <c r="F33" i="10"/>
  <c r="J32" i="10"/>
  <c r="L32" i="10" s="1"/>
  <c r="I32" i="10"/>
  <c r="H32" i="10"/>
  <c r="F32" i="10"/>
  <c r="J31" i="10"/>
  <c r="I31" i="10"/>
  <c r="H31" i="10"/>
  <c r="L31" i="10" s="1"/>
  <c r="M31" i="10" s="1"/>
  <c r="F31" i="10"/>
  <c r="J30" i="10"/>
  <c r="I30" i="10"/>
  <c r="L30" i="10" s="1"/>
  <c r="M30" i="10" s="1"/>
  <c r="H30" i="10"/>
  <c r="F30" i="10"/>
  <c r="L29" i="10"/>
  <c r="J29" i="10"/>
  <c r="I29" i="10"/>
  <c r="H29" i="10"/>
  <c r="F29" i="10"/>
  <c r="J28" i="10"/>
  <c r="I28" i="10"/>
  <c r="L28" i="10" s="1"/>
  <c r="M28" i="10" s="1"/>
  <c r="H28" i="10"/>
  <c r="F28" i="10"/>
  <c r="J27" i="10"/>
  <c r="I27" i="10"/>
  <c r="H27" i="10"/>
  <c r="L27" i="10" s="1"/>
  <c r="M27" i="10" s="1"/>
  <c r="F27" i="10"/>
  <c r="L26" i="10"/>
  <c r="J26" i="10"/>
  <c r="I26" i="10"/>
  <c r="H26" i="10"/>
  <c r="F26" i="10"/>
  <c r="J25" i="10"/>
  <c r="I25" i="10"/>
  <c r="L25" i="10" s="1"/>
  <c r="H25" i="10"/>
  <c r="F25" i="10"/>
  <c r="J24" i="10"/>
  <c r="L24" i="10" s="1"/>
  <c r="M24" i="10" s="1"/>
  <c r="I24" i="10"/>
  <c r="H24" i="10"/>
  <c r="F24" i="10"/>
  <c r="J23" i="10"/>
  <c r="I23" i="10"/>
  <c r="H23" i="10"/>
  <c r="L23" i="10" s="1"/>
  <c r="M23" i="10" s="1"/>
  <c r="F23" i="10"/>
  <c r="J22" i="10"/>
  <c r="I22" i="10"/>
  <c r="L22" i="10" s="1"/>
  <c r="M22" i="10" s="1"/>
  <c r="H22" i="10"/>
  <c r="F22" i="10"/>
  <c r="L21" i="10"/>
  <c r="M21" i="10" s="1"/>
  <c r="J21" i="10"/>
  <c r="I21" i="10"/>
  <c r="H21" i="10"/>
  <c r="F21" i="10"/>
  <c r="J20" i="10"/>
  <c r="I20" i="10"/>
  <c r="L20" i="10" s="1"/>
  <c r="H20" i="10"/>
  <c r="F20" i="10"/>
  <c r="J19" i="10"/>
  <c r="I19" i="10"/>
  <c r="H19" i="10"/>
  <c r="L19" i="10" s="1"/>
  <c r="M19" i="10" s="1"/>
  <c r="F19" i="10"/>
  <c r="L18" i="10"/>
  <c r="J18" i="10"/>
  <c r="I18" i="10"/>
  <c r="H18" i="10"/>
  <c r="F18" i="10"/>
  <c r="J17" i="10"/>
  <c r="I17" i="10"/>
  <c r="L17" i="10" s="1"/>
  <c r="M17" i="10" s="1"/>
  <c r="H17" i="10"/>
  <c r="F17" i="10"/>
  <c r="J16" i="10"/>
  <c r="L16" i="10" s="1"/>
  <c r="I16" i="10"/>
  <c r="H16" i="10"/>
  <c r="F16" i="10"/>
  <c r="J15" i="10"/>
  <c r="I15" i="10"/>
  <c r="H15" i="10"/>
  <c r="L15" i="10" s="1"/>
  <c r="M15" i="10" s="1"/>
  <c r="F15" i="10"/>
  <c r="J14" i="10"/>
  <c r="I14" i="10"/>
  <c r="L14" i="10" s="1"/>
  <c r="M14" i="10" s="1"/>
  <c r="H14" i="10"/>
  <c r="F14" i="10"/>
  <c r="L13" i="10"/>
  <c r="J13" i="10"/>
  <c r="I13" i="10"/>
  <c r="H13" i="10"/>
  <c r="F13" i="10"/>
  <c r="J12" i="10"/>
  <c r="I12" i="10"/>
  <c r="L12" i="10" s="1"/>
  <c r="M12" i="10" s="1"/>
  <c r="H12" i="10"/>
  <c r="F12" i="10"/>
  <c r="J11" i="10"/>
  <c r="I11" i="10"/>
  <c r="H11" i="10"/>
  <c r="L11" i="10" s="1"/>
  <c r="F11" i="10"/>
  <c r="J10" i="10"/>
  <c r="I10" i="10"/>
  <c r="H10" i="10"/>
  <c r="F10" i="10"/>
  <c r="A1" i="10"/>
  <c r="L112" i="10" l="1"/>
  <c r="M13" i="10"/>
  <c r="M20" i="10"/>
  <c r="M29" i="10"/>
  <c r="M32" i="10"/>
  <c r="L43" i="10"/>
  <c r="L81" i="10"/>
  <c r="M16" i="10"/>
  <c r="M25" i="10"/>
  <c r="L85" i="10"/>
  <c r="L74" i="10"/>
  <c r="L86" i="10"/>
  <c r="L90" i="10"/>
  <c r="K41" i="10"/>
  <c r="L41" i="10" s="1"/>
  <c r="L97" i="10"/>
  <c r="L101" i="10"/>
  <c r="L105" i="10"/>
  <c r="L109" i="10"/>
  <c r="L113" i="10"/>
  <c r="L117" i="10"/>
  <c r="M18" i="10"/>
  <c r="M26" i="10"/>
  <c r="L54" i="10"/>
  <c r="L62" i="10"/>
  <c r="L66" i="10"/>
  <c r="L70" i="10"/>
  <c r="K39" i="10"/>
  <c r="L39" i="10" s="1"/>
  <c r="K47" i="10"/>
  <c r="L47" i="10" s="1"/>
  <c r="L52" i="10"/>
  <c r="L56" i="10"/>
  <c r="L60" i="10"/>
  <c r="L64" i="10"/>
  <c r="L68" i="10"/>
  <c r="L72" i="10"/>
  <c r="K83" i="10"/>
  <c r="L83" i="10" s="1"/>
  <c r="K87" i="10"/>
  <c r="L87" i="10" s="1"/>
  <c r="K91" i="10"/>
  <c r="L91" i="10" s="1"/>
  <c r="K95" i="10"/>
  <c r="L96" i="10" s="1"/>
  <c r="L50" i="10"/>
  <c r="L58" i="10"/>
  <c r="L78" i="10"/>
  <c r="L82" i="10"/>
  <c r="L94" i="10"/>
  <c r="L10" i="10"/>
  <c r="M11" i="10" s="1"/>
  <c r="K45" i="10"/>
  <c r="L45" i="10" s="1"/>
  <c r="K99" i="10"/>
  <c r="L99" i="10" s="1"/>
  <c r="K103" i="10"/>
  <c r="L103" i="10" s="1"/>
  <c r="K107" i="10"/>
  <c r="L107" i="10" s="1"/>
  <c r="K111" i="10"/>
  <c r="L111" i="10" s="1"/>
  <c r="K115" i="10"/>
  <c r="L115" i="10" s="1"/>
  <c r="L46" i="10" l="1"/>
  <c r="L116" i="10"/>
  <c r="L104" i="10"/>
  <c r="L100" i="10"/>
  <c r="L42" i="10"/>
  <c r="L84" i="10"/>
  <c r="L48" i="10"/>
  <c r="L92" i="10"/>
  <c r="L88" i="10"/>
  <c r="L40" i="10"/>
  <c r="L108" i="10"/>
  <c r="K41" i="9" l="1"/>
  <c r="F41" i="9"/>
  <c r="K40" i="9"/>
  <c r="F40" i="9"/>
  <c r="K39" i="9"/>
  <c r="F39" i="9"/>
  <c r="K38" i="9"/>
  <c r="F38" i="9"/>
  <c r="K37" i="9"/>
  <c r="F37" i="9"/>
  <c r="K36" i="9"/>
  <c r="F36" i="9"/>
  <c r="K35" i="9"/>
  <c r="F35" i="9"/>
  <c r="K34" i="9"/>
  <c r="F34" i="9"/>
  <c r="K33" i="9"/>
  <c r="F33" i="9"/>
  <c r="K32" i="9"/>
  <c r="F32" i="9"/>
  <c r="K31" i="9"/>
  <c r="F31" i="9"/>
  <c r="K30" i="9"/>
  <c r="F30" i="9"/>
  <c r="K29" i="9"/>
  <c r="F29" i="9"/>
  <c r="K28" i="9"/>
  <c r="F28" i="9"/>
  <c r="K27" i="9"/>
  <c r="F27" i="9"/>
  <c r="K26" i="9"/>
  <c r="F26" i="9"/>
  <c r="K25" i="9"/>
  <c r="F25" i="9"/>
  <c r="K24" i="9"/>
  <c r="F24" i="9"/>
  <c r="K23" i="9"/>
  <c r="F23" i="9"/>
  <c r="K22" i="9"/>
  <c r="F22" i="9"/>
  <c r="K21" i="9"/>
  <c r="F21" i="9"/>
  <c r="K20" i="9"/>
  <c r="F20" i="9"/>
  <c r="L19" i="9"/>
  <c r="K19" i="9"/>
  <c r="F19" i="9"/>
  <c r="K18" i="9"/>
  <c r="F18" i="9"/>
  <c r="J13" i="9"/>
  <c r="E13" i="9"/>
  <c r="J12" i="9"/>
  <c r="E12" i="9"/>
  <c r="J11" i="9"/>
  <c r="E11" i="9"/>
  <c r="J10" i="9"/>
  <c r="E10" i="9"/>
  <c r="J73" i="8" l="1"/>
  <c r="E73" i="8"/>
  <c r="J72" i="8"/>
  <c r="E72" i="8"/>
  <c r="J71" i="8"/>
  <c r="E71" i="8"/>
  <c r="J70" i="8"/>
  <c r="E70" i="8"/>
  <c r="J69" i="8"/>
  <c r="E69" i="8"/>
  <c r="J68" i="8"/>
  <c r="E68" i="8"/>
  <c r="J67" i="8"/>
  <c r="E67" i="8"/>
  <c r="J66" i="8"/>
  <c r="E66" i="8"/>
  <c r="J65" i="8"/>
  <c r="E65" i="8"/>
  <c r="J64" i="8"/>
  <c r="E64" i="8"/>
  <c r="J63" i="8"/>
  <c r="E63" i="8"/>
  <c r="J62" i="8"/>
  <c r="E62" i="8"/>
  <c r="J61" i="8"/>
  <c r="E61" i="8"/>
  <c r="J60" i="8"/>
  <c r="E60" i="8"/>
  <c r="J59" i="8"/>
  <c r="E59" i="8"/>
  <c r="J58" i="8"/>
  <c r="E58" i="8"/>
  <c r="J57" i="8"/>
  <c r="E57" i="8"/>
  <c r="J56" i="8"/>
  <c r="E56" i="8"/>
  <c r="J55" i="8"/>
  <c r="E55" i="8"/>
  <c r="J54" i="8"/>
  <c r="E54" i="8"/>
  <c r="J53" i="8"/>
  <c r="E53" i="8"/>
  <c r="J52" i="8"/>
  <c r="E52" i="8"/>
  <c r="J51" i="8"/>
  <c r="E51" i="8"/>
  <c r="J50" i="8"/>
  <c r="E50" i="8"/>
  <c r="J49" i="8"/>
  <c r="E49" i="8"/>
  <c r="J48" i="8"/>
  <c r="E48" i="8"/>
  <c r="J47" i="8"/>
  <c r="E47" i="8"/>
  <c r="J46" i="8"/>
  <c r="E46" i="8"/>
  <c r="J45" i="8"/>
  <c r="E45" i="8"/>
  <c r="J44" i="8"/>
  <c r="E44" i="8"/>
  <c r="J43" i="8"/>
  <c r="E43" i="8"/>
  <c r="J42" i="8"/>
  <c r="E42" i="8"/>
  <c r="J41" i="8"/>
  <c r="E41" i="8"/>
  <c r="J40" i="8"/>
  <c r="E40" i="8"/>
  <c r="J39" i="8"/>
  <c r="E39" i="8"/>
  <c r="J38" i="8"/>
  <c r="E38" i="8"/>
  <c r="J37" i="8"/>
  <c r="E37" i="8"/>
  <c r="J36" i="8"/>
  <c r="E36" i="8"/>
  <c r="J35" i="8"/>
  <c r="E35" i="8"/>
  <c r="J34" i="8"/>
  <c r="E34" i="8"/>
  <c r="J33" i="8"/>
  <c r="E33" i="8"/>
  <c r="J32" i="8"/>
  <c r="E32" i="8"/>
  <c r="J31" i="8"/>
  <c r="E31" i="8"/>
  <c r="J30" i="8"/>
  <c r="E30" i="8"/>
  <c r="J29" i="8"/>
  <c r="E29" i="8"/>
  <c r="J28" i="8"/>
  <c r="E28" i="8"/>
  <c r="J27" i="8"/>
  <c r="E27" i="8"/>
  <c r="J22" i="8"/>
  <c r="F22" i="8"/>
  <c r="J21" i="8"/>
  <c r="F21" i="8"/>
  <c r="J20" i="8"/>
  <c r="F20" i="8"/>
  <c r="J19" i="8"/>
  <c r="F19" i="8"/>
  <c r="J18" i="8"/>
  <c r="F18" i="8"/>
  <c r="J17" i="8"/>
  <c r="F17" i="8"/>
  <c r="J16" i="8"/>
  <c r="F16" i="8"/>
  <c r="J15" i="8"/>
  <c r="F15" i="8"/>
  <c r="J14" i="8"/>
  <c r="F14" i="8"/>
  <c r="J13" i="8"/>
  <c r="F13" i="8"/>
  <c r="J12" i="8"/>
  <c r="F12" i="8"/>
  <c r="J11" i="8"/>
  <c r="F11" i="8"/>
  <c r="J10" i="8"/>
  <c r="F10" i="8"/>
  <c r="E10" i="7" l="1"/>
  <c r="K10" i="7"/>
  <c r="E11" i="7"/>
  <c r="K11" i="7"/>
  <c r="E12" i="7"/>
  <c r="K12" i="7"/>
  <c r="E13" i="7"/>
  <c r="K13" i="7"/>
  <c r="E14" i="7"/>
  <c r="K14" i="7"/>
  <c r="F19" i="7"/>
  <c r="K19" i="7"/>
  <c r="F20" i="7"/>
  <c r="K20" i="7"/>
  <c r="F21" i="7"/>
  <c r="K21" i="7"/>
  <c r="F22" i="7"/>
  <c r="K22" i="7"/>
  <c r="F23" i="7"/>
  <c r="K23" i="7"/>
  <c r="F24" i="7"/>
  <c r="K24" i="7"/>
  <c r="F25" i="7"/>
  <c r="K25" i="7"/>
  <c r="F26" i="7"/>
  <c r="K26" i="7"/>
  <c r="F27" i="7"/>
  <c r="K27" i="7"/>
  <c r="F28" i="7"/>
  <c r="K28" i="7"/>
  <c r="F29" i="7"/>
  <c r="K29" i="7"/>
  <c r="F30" i="7"/>
  <c r="K30" i="7"/>
  <c r="F31" i="7"/>
  <c r="K31" i="7"/>
  <c r="F32" i="7"/>
  <c r="K32" i="7"/>
  <c r="F33" i="7"/>
  <c r="K33" i="7"/>
  <c r="F34" i="7"/>
  <c r="K34" i="7"/>
  <c r="F35" i="7"/>
  <c r="K35" i="7"/>
  <c r="F36" i="7"/>
  <c r="K36" i="7"/>
  <c r="F37" i="7"/>
  <c r="K37" i="7"/>
  <c r="F38" i="7"/>
  <c r="K38" i="7"/>
  <c r="I25" i="6" l="1"/>
  <c r="E25" i="6"/>
  <c r="I24" i="6"/>
  <c r="E24" i="6"/>
  <c r="I23" i="6"/>
  <c r="E23" i="6"/>
  <c r="I22" i="6"/>
  <c r="E22" i="6"/>
  <c r="I21" i="6"/>
  <c r="E21" i="6"/>
  <c r="I20" i="6"/>
  <c r="E20" i="6"/>
  <c r="I19" i="6"/>
  <c r="E19" i="6"/>
  <c r="I18" i="6"/>
  <c r="E18" i="6"/>
  <c r="I13" i="6"/>
  <c r="E13" i="6"/>
  <c r="I12" i="6"/>
  <c r="E12" i="6"/>
  <c r="I11" i="6"/>
  <c r="E11" i="6"/>
  <c r="I10" i="6"/>
  <c r="E10" i="6"/>
  <c r="J21" i="5" l="1"/>
  <c r="E21" i="5"/>
  <c r="J20" i="5"/>
  <c r="E20" i="5"/>
  <c r="J15" i="5"/>
  <c r="E15" i="5"/>
  <c r="J14" i="5"/>
  <c r="E14" i="5"/>
  <c r="J13" i="5"/>
  <c r="E13" i="5"/>
  <c r="J12" i="5"/>
  <c r="E12" i="5"/>
  <c r="J11" i="5"/>
  <c r="E11" i="5"/>
  <c r="J10" i="5"/>
  <c r="E10" i="5"/>
  <c r="H11" i="4" l="1"/>
  <c r="D11" i="4"/>
  <c r="H10" i="4"/>
  <c r="D10" i="4"/>
  <c r="H9" i="4"/>
  <c r="D9" i="4"/>
</calcChain>
</file>

<file path=xl/sharedStrings.xml><?xml version="1.0" encoding="utf-8"?>
<sst xmlns="http://schemas.openxmlformats.org/spreadsheetml/2006/main" count="6236" uniqueCount="3119">
  <si>
    <t>Clave</t>
  </si>
  <si>
    <t>Gobierno del Estado de Yucatán</t>
  </si>
  <si>
    <t>Presupuesto 2020</t>
  </si>
  <si>
    <t>Cordinador Administrativo</t>
  </si>
  <si>
    <t>AEROPUERTO DE CHICHEN ITZA DEL ESTADO DE YUCATAN, S.A. DE C.V.</t>
  </si>
  <si>
    <t>Gerencia General</t>
  </si>
  <si>
    <t xml:space="preserve">Tabulador de Sueldos y Salarios </t>
  </si>
  <si>
    <t>Tabulador de Mandos Medios y Superiores</t>
  </si>
  <si>
    <t>Puesto</t>
  </si>
  <si>
    <t>Percepciones Mensuales</t>
  </si>
  <si>
    <t>Percepciones Anuales</t>
  </si>
  <si>
    <t>Sueldo Base</t>
  </si>
  <si>
    <t>Total</t>
  </si>
  <si>
    <t>Prima Vacacional</t>
  </si>
  <si>
    <t>Aguinaldo</t>
  </si>
  <si>
    <t>Director de Administracion</t>
  </si>
  <si>
    <t xml:space="preserve">AGENCIA PARA EL DESARROLLO DE YUCATÁN </t>
  </si>
  <si>
    <t>Despensa</t>
  </si>
  <si>
    <t>Ajuste Calendario</t>
  </si>
  <si>
    <t>ADY001</t>
  </si>
  <si>
    <t xml:space="preserve">Dirección General </t>
  </si>
  <si>
    <t>ADY002</t>
  </si>
  <si>
    <t>Dirección de Proyectos</t>
  </si>
  <si>
    <t>ADY003</t>
  </si>
  <si>
    <t>Dirección de Administración</t>
  </si>
  <si>
    <t>ADY008</t>
  </si>
  <si>
    <t xml:space="preserve">Dirección de Proyectos Social </t>
  </si>
  <si>
    <t>ADY004</t>
  </si>
  <si>
    <t>Jefe de Departamento de Gestión Administrativa</t>
  </si>
  <si>
    <t>ADY009</t>
  </si>
  <si>
    <t>Jefe de Departamento de Normatividad Gubernamental</t>
  </si>
  <si>
    <t xml:space="preserve">Tabulador Operativos </t>
  </si>
  <si>
    <t>ADY006</t>
  </si>
  <si>
    <t xml:space="preserve">Coordinador </t>
  </si>
  <si>
    <t>ADY010</t>
  </si>
  <si>
    <t>ADMINISTRACIÓN DEL PATRIMONIO DE LA BENEFICENCIA PÚBLICA DE YUCATÁN</t>
  </si>
  <si>
    <t>SC0022</t>
  </si>
  <si>
    <t>Director General</t>
  </si>
  <si>
    <t>SC00144</t>
  </si>
  <si>
    <t>Jefe de Departamento</t>
  </si>
  <si>
    <t>SC0059</t>
  </si>
  <si>
    <t>BU0055</t>
  </si>
  <si>
    <t>Secretaria</t>
  </si>
  <si>
    <t>MM0001</t>
  </si>
  <si>
    <t xml:space="preserve">Chofer </t>
  </si>
  <si>
    <t>MM0013</t>
  </si>
  <si>
    <t>Coordinador</t>
  </si>
  <si>
    <t>MM0030</t>
  </si>
  <si>
    <t>MM0057</t>
  </si>
  <si>
    <t xml:space="preserve">Analista Administrativo </t>
  </si>
  <si>
    <t>SC0088</t>
  </si>
  <si>
    <t>SC0097</t>
  </si>
  <si>
    <t>SC0154</t>
  </si>
  <si>
    <t>Archivista</t>
  </si>
  <si>
    <t>AUXILIAR DE JURIDICO</t>
  </si>
  <si>
    <t>EVENTUAL</t>
  </si>
  <si>
    <t>AUXILIAR DE TIENDA</t>
  </si>
  <si>
    <t>CAE-023</t>
  </si>
  <si>
    <t>CAE-022</t>
  </si>
  <si>
    <t>CAE-021</t>
  </si>
  <si>
    <t>CAE-020</t>
  </si>
  <si>
    <t>ENCARGADO DE TIENDA</t>
  </si>
  <si>
    <t>CAE-019</t>
  </si>
  <si>
    <t>CHOFER</t>
  </si>
  <si>
    <t>CAE-018</t>
  </si>
  <si>
    <t>RECEPCIONISTA</t>
  </si>
  <si>
    <t>CAE-017</t>
  </si>
  <si>
    <t>SECRETARIA</t>
  </si>
  <si>
    <t>CAE-016</t>
  </si>
  <si>
    <t>AUXILIAR DE SERVICIOS GENERALES</t>
  </si>
  <si>
    <t>CAE-015</t>
  </si>
  <si>
    <t>AUXILIAR CONTABLE</t>
  </si>
  <si>
    <t>CAE-013</t>
  </si>
  <si>
    <t>COORDINADOR DE ALMACEN</t>
  </si>
  <si>
    <t>CAE-011</t>
  </si>
  <si>
    <t>COORDINADOR DE COMERCIALIZACIÓN</t>
  </si>
  <si>
    <t>CAE-009</t>
  </si>
  <si>
    <t>COORDINADOR DE INFORMATICA</t>
  </si>
  <si>
    <t>CAE-008</t>
  </si>
  <si>
    <t>COORDINADOR DE COMPRAS</t>
  </si>
  <si>
    <t>COORDINADOR DE DISEÑO</t>
  </si>
  <si>
    <t>COORDINADOR DE FERIAS Y CONCURSOS</t>
  </si>
  <si>
    <t>CAE-007</t>
  </si>
  <si>
    <t>COORDINADOR DE RECURSOS HUMANOS</t>
  </si>
  <si>
    <t>COORDINADOR DE IMAGEN Y ESTRATEGIA DE MK</t>
  </si>
  <si>
    <t>CAE-006</t>
  </si>
  <si>
    <t>Compensación</t>
  </si>
  <si>
    <t>JEFE DE DEPARTAMENTO JURIDICO</t>
  </si>
  <si>
    <t>CAE-003</t>
  </si>
  <si>
    <t>JEFE DE DEPARTAMENTO CONTABILIDAD</t>
  </si>
  <si>
    <t>DIRECTOR OPERATIVO</t>
  </si>
  <si>
    <t>CAE-002</t>
  </si>
  <si>
    <t>DIRECTOR ADMINISTRATIVO</t>
  </si>
  <si>
    <t>DIRECTOR GENERAL</t>
  </si>
  <si>
    <t>CAE-001</t>
  </si>
  <si>
    <t>CASA DE LAS ARTESANIAS DEL ESTADO DE YUCATAN</t>
  </si>
  <si>
    <t>COLEGIO DE ESTUDIOS CIENTIFICOS Y TECNOLÓGICOS DEL ESTADO DE YUCATÁN</t>
  </si>
  <si>
    <t>DH-CF1900</t>
  </si>
  <si>
    <t>JEFE DE DEPARTAMENTO</t>
  </si>
  <si>
    <t>DH-CF2000</t>
  </si>
  <si>
    <t>COORDINADOR DE ACADÉMICO</t>
  </si>
  <si>
    <t>DH-CF2100</t>
  </si>
  <si>
    <t>SUBDIRECTOR DE PLANTEL "B"</t>
  </si>
  <si>
    <t>SUBDIRECTOR DE PLANTEL "C"</t>
  </si>
  <si>
    <t>DH-CF2400</t>
  </si>
  <si>
    <t>SUBDIRECTOR DE ÁREA</t>
  </si>
  <si>
    <t>DH-CF2500</t>
  </si>
  <si>
    <t>DIRECTOR DE ÁREA</t>
  </si>
  <si>
    <t>DH-CF2700</t>
  </si>
  <si>
    <t>DIRECTOR DE PLANTEL "A"</t>
  </si>
  <si>
    <t>DIRECTOR DE PLANTEL "B"</t>
  </si>
  <si>
    <t>DIRECTOR DE PLANTEL "C"</t>
  </si>
  <si>
    <t>DH-CF2800</t>
  </si>
  <si>
    <t>SC0044</t>
  </si>
  <si>
    <t>SECRETARIO PARTICULAR</t>
  </si>
  <si>
    <t>SC0054</t>
  </si>
  <si>
    <t>LIDER DE PROYECTO</t>
  </si>
  <si>
    <t>SCO186</t>
  </si>
  <si>
    <t>COORDINADOR OPERATIVO</t>
  </si>
  <si>
    <t>EH12001</t>
  </si>
  <si>
    <t xml:space="preserve">PROFR. CECYT  I </t>
  </si>
  <si>
    <t>EH12002</t>
  </si>
  <si>
    <t>PROFR. CECYT II (1-19)</t>
  </si>
  <si>
    <t>EH12003</t>
  </si>
  <si>
    <t>PROFR.CECYT III</t>
  </si>
  <si>
    <t>EH12004</t>
  </si>
  <si>
    <t>PROFR. CECYT IV (1-19)</t>
  </si>
  <si>
    <t>EH4623</t>
  </si>
  <si>
    <t>PROFR. ASOCIADO "A"  MT</t>
  </si>
  <si>
    <t>EH4625</t>
  </si>
  <si>
    <t>PROFR. ASOCIADO "B"  MT</t>
  </si>
  <si>
    <t>EH4627</t>
  </si>
  <si>
    <t>PROFR. TITULAR "A"  MT</t>
  </si>
  <si>
    <t>EH4629</t>
  </si>
  <si>
    <t>PROFR. TITULAR "B"  MT</t>
  </si>
  <si>
    <t>EH4661</t>
  </si>
  <si>
    <t>PROFR. ASOCIADO "C"  MT</t>
  </si>
  <si>
    <t>EH4663</t>
  </si>
  <si>
    <t>PROFR. TITULAR "C"  MT</t>
  </si>
  <si>
    <t>EH4723</t>
  </si>
  <si>
    <t>PROFR. ASOCIADO "A"  TT</t>
  </si>
  <si>
    <t>EH4725</t>
  </si>
  <si>
    <t>PROFR. ASOCIADO "B"  TT</t>
  </si>
  <si>
    <t>EH4727</t>
  </si>
  <si>
    <t>PROFR. TITULAR "A"  TT</t>
  </si>
  <si>
    <t>EH4729</t>
  </si>
  <si>
    <t>PROFR. TITULAR "B"  TT</t>
  </si>
  <si>
    <t>EH4761</t>
  </si>
  <si>
    <t>PROFR. ASOCIADO "C"  TT</t>
  </si>
  <si>
    <t>EH4763</t>
  </si>
  <si>
    <t>PROFR. TITULAR "C"  TT</t>
  </si>
  <si>
    <t>EH4823</t>
  </si>
  <si>
    <t>PROFR. ASOCIADO "A"  TC</t>
  </si>
  <si>
    <t>EH4825</t>
  </si>
  <si>
    <t>PROFR. ASOCIADO "B"  TC</t>
  </si>
  <si>
    <t>EH4827</t>
  </si>
  <si>
    <t>PROFR. TITULAR "A"  TC</t>
  </si>
  <si>
    <t>EH4829</t>
  </si>
  <si>
    <t>PROFR. TITULAR "B"  TC</t>
  </si>
  <si>
    <t>EH4861</t>
  </si>
  <si>
    <t>PROFR. ASOCIADO "C"  TC</t>
  </si>
  <si>
    <t>EH4863</t>
  </si>
  <si>
    <t>PROFR. TITULAR "C"  TC</t>
  </si>
  <si>
    <t>HM-A01001</t>
  </si>
  <si>
    <t>JEFE DE OFICINA</t>
  </si>
  <si>
    <t>HM-A01005</t>
  </si>
  <si>
    <t>ADMINISTRATIVO ESPECIALIZADO</t>
  </si>
  <si>
    <t>HM-A03004</t>
  </si>
  <si>
    <t>ALMACENISTA</t>
  </si>
  <si>
    <t>HM-A08004</t>
  </si>
  <si>
    <t>TAQUIMECANOGRAFA</t>
  </si>
  <si>
    <t>HM-CF08011</t>
  </si>
  <si>
    <t>SUPERVISOR</t>
  </si>
  <si>
    <t>HM-CF12027</t>
  </si>
  <si>
    <t>INGENIERO EN SISTEMAS</t>
  </si>
  <si>
    <t>HM-CF18201</t>
  </si>
  <si>
    <t>ENCARGADO DE ORDEN</t>
  </si>
  <si>
    <t>HM-CF33116</t>
  </si>
  <si>
    <t>TÉCNICO ESPECIALIZADO</t>
  </si>
  <si>
    <t>HM-CF33158</t>
  </si>
  <si>
    <t>COORDINADOR DE TÉCNICOS ESP.</t>
  </si>
  <si>
    <t>HM-CF34006</t>
  </si>
  <si>
    <t>SECRETARIA DE DIRECTOR DE ÁREA</t>
  </si>
  <si>
    <t>HM-CF34279</t>
  </si>
  <si>
    <t>SECRETARIA DE DIRECTOR DE PLANTEL</t>
  </si>
  <si>
    <t>HM-CF53455</t>
  </si>
  <si>
    <t>SECRETARIA DE DIRECTOR GENERAL</t>
  </si>
  <si>
    <t>HM-P01002</t>
  </si>
  <si>
    <t>ANALISTA ESPECIALIZADO</t>
  </si>
  <si>
    <t>HM-S01801</t>
  </si>
  <si>
    <t>AUXILIAR SERVICIOS Y  MANTTO.</t>
  </si>
  <si>
    <t>HM-S05033</t>
  </si>
  <si>
    <t>OPERADOR DE EQUIPO TIP. ESP.</t>
  </si>
  <si>
    <t>HM-S07007</t>
  </si>
  <si>
    <t>OFICIAL DE MANTTO.</t>
  </si>
  <si>
    <t>HM-S13008</t>
  </si>
  <si>
    <t>HM-S14003</t>
  </si>
  <si>
    <t>VIGILANTE</t>
  </si>
  <si>
    <t>HM-T05003</t>
  </si>
  <si>
    <t>BIBLIOTECARIO</t>
  </si>
  <si>
    <t>HM-T06018</t>
  </si>
  <si>
    <t>PROGRAMADOR</t>
  </si>
  <si>
    <t>HM-T06027</t>
  </si>
  <si>
    <t>CAPTURISTA</t>
  </si>
  <si>
    <t>HM-T09802</t>
  </si>
  <si>
    <t>ENFERMERA</t>
  </si>
  <si>
    <t>HM-T16005</t>
  </si>
  <si>
    <t>LABORATORISTA</t>
  </si>
  <si>
    <t>HM-T26803</t>
  </si>
  <si>
    <t>TRABAJADORA SOCIAL</t>
  </si>
  <si>
    <t>MM0043</t>
  </si>
  <si>
    <t xml:space="preserve">COMISIÓN EJECUTIVA ESTATAL DE ATENCIÓN A VICTIMAS </t>
  </si>
  <si>
    <t>MSDA01</t>
  </si>
  <si>
    <t>DIRECTORA DE ASESORIA A VICTIMAS</t>
  </si>
  <si>
    <t>MMJC01</t>
  </si>
  <si>
    <t>MSDG01</t>
  </si>
  <si>
    <t>DIRECTORA GENERAL</t>
  </si>
  <si>
    <t>MMJC02</t>
  </si>
  <si>
    <t>JEFE DE DEPARTAMENTO ADMINISTRATIVO</t>
  </si>
  <si>
    <t>ANAS01</t>
  </si>
  <si>
    <t xml:space="preserve">ANALISTA ADMINISTRATIVO </t>
  </si>
  <si>
    <t>ASJS01</t>
  </si>
  <si>
    <t xml:space="preserve">ASESOR JURIDICO </t>
  </si>
  <si>
    <t>ASJS02</t>
  </si>
  <si>
    <t>ASJS03</t>
  </si>
  <si>
    <t>ASJS04</t>
  </si>
  <si>
    <t>ASJS05</t>
  </si>
  <si>
    <t>AXJS01</t>
  </si>
  <si>
    <t xml:space="preserve">AUXILIAR JURIDICO </t>
  </si>
  <si>
    <t>CHOC01</t>
  </si>
  <si>
    <t xml:space="preserve">CHOFER </t>
  </si>
  <si>
    <t>MMCS01</t>
  </si>
  <si>
    <t xml:space="preserve">CORRDINADOR ADMINISTRATIVO </t>
  </si>
  <si>
    <t>COORDINADOR JURIDICO</t>
  </si>
  <si>
    <t>MMCS02</t>
  </si>
  <si>
    <t>MMCS03</t>
  </si>
  <si>
    <t>PSIS01</t>
  </si>
  <si>
    <t>PSICOLOGO</t>
  </si>
  <si>
    <t>PSIS02</t>
  </si>
  <si>
    <t>PSIS03</t>
  </si>
  <si>
    <t>PSIS04</t>
  </si>
  <si>
    <t>PSIS05</t>
  </si>
  <si>
    <t>PSIS06</t>
  </si>
  <si>
    <t>PSIS07</t>
  </si>
  <si>
    <t>PSIS08</t>
  </si>
  <si>
    <t>SECS01</t>
  </si>
  <si>
    <t xml:space="preserve">SECRETARIA </t>
  </si>
  <si>
    <t>SECS02</t>
  </si>
  <si>
    <t>TBSS01</t>
  </si>
  <si>
    <t>TBSS02</t>
  </si>
  <si>
    <t>* Otros se intregran por lo siguiente:</t>
  </si>
  <si>
    <t>Concepto</t>
  </si>
  <si>
    <t>Quinquenio</t>
  </si>
  <si>
    <t>*Otros (detallado en nota al calce)</t>
  </si>
  <si>
    <t>CI00001-Z3</t>
  </si>
  <si>
    <t xml:space="preserve">CONTRALOR INTERNO </t>
  </si>
  <si>
    <t>CZ-Z3</t>
  </si>
  <si>
    <t>COORD. DE ZONA</t>
  </si>
  <si>
    <t>DA-Z3</t>
  </si>
  <si>
    <t>DIRECTOR DE AREA</t>
  </si>
  <si>
    <t>DG-Z3</t>
  </si>
  <si>
    <t>DPA1-Z2</t>
  </si>
  <si>
    <t>DIR. PLANTEL "A"</t>
  </si>
  <si>
    <t>DPA-Z3</t>
  </si>
  <si>
    <t>DPB-Z2</t>
  </si>
  <si>
    <t>DIR. PLANTEL "B"</t>
  </si>
  <si>
    <t>DPB-Z3</t>
  </si>
  <si>
    <t>DPC-Z2</t>
  </si>
  <si>
    <t>DIR. PLANTEL "C"</t>
  </si>
  <si>
    <t>DPC-Z3</t>
  </si>
  <si>
    <t>JDA-Z3</t>
  </si>
  <si>
    <t>JEFE DE DEPTO A.</t>
  </si>
  <si>
    <t>JDB-Z3</t>
  </si>
  <si>
    <t>JEFE DE DEPTO B.</t>
  </si>
  <si>
    <t>JDC-Z3</t>
  </si>
  <si>
    <t>JEFE DE DEPTO C.</t>
  </si>
  <si>
    <t>JM-Z3</t>
  </si>
  <si>
    <t>JEFE DE MATERIA</t>
  </si>
  <si>
    <t>LP-Z3</t>
  </si>
  <si>
    <t>RCB1-Z2</t>
  </si>
  <si>
    <t>RESP. CENTRO "B"</t>
  </si>
  <si>
    <t>RCB-Z3</t>
  </si>
  <si>
    <t>RCC-Z2</t>
  </si>
  <si>
    <t>RESP. CENTRO "C"</t>
  </si>
  <si>
    <t>RCC-Z3</t>
  </si>
  <si>
    <t>SA-Z3</t>
  </si>
  <si>
    <t>SUBDIR. DE AREA</t>
  </si>
  <si>
    <t>SPB-Z2</t>
  </si>
  <si>
    <t>SUBDIR. PLANTEL "B"</t>
  </si>
  <si>
    <t>SPB-Z3</t>
  </si>
  <si>
    <t>SPC-Z2</t>
  </si>
  <si>
    <t>SUBDIR. PLANTEL "C"</t>
  </si>
  <si>
    <t>SPC-Z3</t>
  </si>
  <si>
    <t>Otros (detallado en Nota al calce)</t>
  </si>
  <si>
    <t>A01005-Z2</t>
  </si>
  <si>
    <t>ADMVO. ESP.-NV05</t>
  </si>
  <si>
    <t>ADMVO. ESP.-NV07</t>
  </si>
  <si>
    <t>A01005-Z3</t>
  </si>
  <si>
    <t>A08004-Z2</t>
  </si>
  <si>
    <t>ADMVO. ESP. -NV03</t>
  </si>
  <si>
    <t>TAQUIM.-NV04</t>
  </si>
  <si>
    <t>A08004-Z3</t>
  </si>
  <si>
    <t>TAQUIM-NV03</t>
  </si>
  <si>
    <t>ARC0001</t>
  </si>
  <si>
    <t>AUXILIAR</t>
  </si>
  <si>
    <t>ARC0002</t>
  </si>
  <si>
    <t>CF12027-Z3</t>
  </si>
  <si>
    <t>ING. SISTEMAS-NV16</t>
  </si>
  <si>
    <t>CF22811-Z3</t>
  </si>
  <si>
    <t>INV.ESP. -NV16</t>
  </si>
  <si>
    <t>CF33053-Z2</t>
  </si>
  <si>
    <t>TECNICO-NV09</t>
  </si>
  <si>
    <t>CF33053-Z3</t>
  </si>
  <si>
    <t>CF33057-Z2</t>
  </si>
  <si>
    <t>ANALISTA TECNICO.-NV10</t>
  </si>
  <si>
    <t>CF33057-Z3</t>
  </si>
  <si>
    <t>ANALISTA TECNICO-NV10</t>
  </si>
  <si>
    <t>CF33116-Z3</t>
  </si>
  <si>
    <t>TEC. ESP.-NV14</t>
  </si>
  <si>
    <t>CF34279-Z2</t>
  </si>
  <si>
    <t>SRIA. DIR. PLANTEL-NV05</t>
  </si>
  <si>
    <t>SRIA. DIR. PLANTEL-NV07</t>
  </si>
  <si>
    <t>ESCB002</t>
  </si>
  <si>
    <t>ENC. S/COM. "B"</t>
  </si>
  <si>
    <t>F14201-Z3</t>
  </si>
  <si>
    <t>ENCARGADO ORDEN.-NV08</t>
  </si>
  <si>
    <t>HM-A01005-Z2</t>
  </si>
  <si>
    <t>HM-A01005-Z3</t>
  </si>
  <si>
    <t>HM-A08004-Z2</t>
  </si>
  <si>
    <t>AUXILIAR-NV03</t>
  </si>
  <si>
    <t>HM-A08004-Z3</t>
  </si>
  <si>
    <t>TAQUIM-NV04</t>
  </si>
  <si>
    <t>HM-CF12027-Z3</t>
  </si>
  <si>
    <t>HM-CF22811-Z3</t>
  </si>
  <si>
    <t>INV.ESP.-NV16</t>
  </si>
  <si>
    <t>HM-CF33053-Z2</t>
  </si>
  <si>
    <t>HM-CF33053-Z3</t>
  </si>
  <si>
    <t>HM-CF33057-Z2</t>
  </si>
  <si>
    <t>ANALISTA TEC.-NV10</t>
  </si>
  <si>
    <t>HM-CF33057-Z3</t>
  </si>
  <si>
    <t>HM-CF33116-Z2</t>
  </si>
  <si>
    <t>HM-CF33116-Z3</t>
  </si>
  <si>
    <t>HM-CF34004-Z3</t>
  </si>
  <si>
    <t>SRIA. JEFE DEPTO.-NV05</t>
  </si>
  <si>
    <t>HM-CF34006-Z3</t>
  </si>
  <si>
    <t>SRIA. DIR. AREA-NV10</t>
  </si>
  <si>
    <t>HM-CF34158-Z3</t>
  </si>
  <si>
    <t>COORD. TEC. ESP.-NV16</t>
  </si>
  <si>
    <t>HM-CF34279-Z2</t>
  </si>
  <si>
    <t>HM-CF34279-Z3</t>
  </si>
  <si>
    <t>HM-CF34280-Z3</t>
  </si>
  <si>
    <t>SRIA. SUBDIR. PLANTEL-NV04</t>
  </si>
  <si>
    <t>HM-S06006-Z2</t>
  </si>
  <si>
    <t>AUX. INTENDENCIA-NV03</t>
  </si>
  <si>
    <t>HM-S06006-Z3</t>
  </si>
  <si>
    <t>HM-S13008-Z2</t>
  </si>
  <si>
    <t>CHOFER-NV04</t>
  </si>
  <si>
    <t>HM-S13008-Z3</t>
  </si>
  <si>
    <t>HM-S14003-Z2</t>
  </si>
  <si>
    <t>VIGILANTE-NV03</t>
  </si>
  <si>
    <t>VIGILANTE-NV04</t>
  </si>
  <si>
    <t>HM-S14003-Z3</t>
  </si>
  <si>
    <t>HM-S14009-Z2</t>
  </si>
  <si>
    <t>PREFECTO-NV03</t>
  </si>
  <si>
    <t>HM-S14009-Z3</t>
  </si>
  <si>
    <t>HM-S14201-Z2</t>
  </si>
  <si>
    <t>ENCARGADO DE ORDEN-NV08</t>
  </si>
  <si>
    <t>HM-S14201-Z3</t>
  </si>
  <si>
    <t>ENC. DE ORDEN-NV08</t>
  </si>
  <si>
    <t>HM-T05003-Z2</t>
  </si>
  <si>
    <t>BIBLIOTECARIO-NV04</t>
  </si>
  <si>
    <t>BIBLIOTECARIO-NV06</t>
  </si>
  <si>
    <t>HM-T05003-Z3</t>
  </si>
  <si>
    <t>HM-T05004-Z2</t>
  </si>
  <si>
    <t>AUX. BIBLIOTECA-NV03</t>
  </si>
  <si>
    <t>HM-T05004-Z3</t>
  </si>
  <si>
    <t>HM-T16005- Z3</t>
  </si>
  <si>
    <t>LABORATORISTA - NV08</t>
  </si>
  <si>
    <t>HM-T16008-Z2</t>
  </si>
  <si>
    <t>TEC. LABORATORISTA-NV06</t>
  </si>
  <si>
    <t>HM-T16008-Z3</t>
  </si>
  <si>
    <t>OFSC0001</t>
  </si>
  <si>
    <t>OFICIAL DE SERVICIO</t>
  </si>
  <si>
    <t>OFSC0002</t>
  </si>
  <si>
    <t>S06006-Z2</t>
  </si>
  <si>
    <t>S06006-Z3</t>
  </si>
  <si>
    <t>S14003-Z2</t>
  </si>
  <si>
    <t>VIGILANTE.-NV04</t>
  </si>
  <si>
    <t>S14003-Z3</t>
  </si>
  <si>
    <t>VIGILANTE- NV03</t>
  </si>
  <si>
    <t>VIGILANTE- NV04</t>
  </si>
  <si>
    <t>S14009-Z3</t>
  </si>
  <si>
    <t>S14201-Z2</t>
  </si>
  <si>
    <t>T05003 -Z3</t>
  </si>
  <si>
    <t>BIBLIOTECARIO - NV04</t>
  </si>
  <si>
    <t>T05004-Z2</t>
  </si>
  <si>
    <t>EH4625-Z2</t>
  </si>
  <si>
    <t>PROF. ASOC. "B" MT</t>
  </si>
  <si>
    <t>EH4625-Z3</t>
  </si>
  <si>
    <t>EH4627-Z2</t>
  </si>
  <si>
    <t>PROF. TIT."A" MT</t>
  </si>
  <si>
    <t>EH4627-Z3</t>
  </si>
  <si>
    <t>EH4629-Z3</t>
  </si>
  <si>
    <t>PROF. TIT."B" MT</t>
  </si>
  <si>
    <t>EH4653-Z2</t>
  </si>
  <si>
    <t>TEC. DOC. ASOC."A" MT</t>
  </si>
  <si>
    <t>EH4653-Z3</t>
  </si>
  <si>
    <t>EH4655-Z2</t>
  </si>
  <si>
    <t>TEC. DOC. ASOC."B" MT</t>
  </si>
  <si>
    <t>EH4655-Z3</t>
  </si>
  <si>
    <t>EH4661-Z2</t>
  </si>
  <si>
    <t>PROF. ASOC. "C" MT</t>
  </si>
  <si>
    <t>EH4661-Z3</t>
  </si>
  <si>
    <t>EH4725-Z2</t>
  </si>
  <si>
    <t>PROF. ASOC."B" TT</t>
  </si>
  <si>
    <t>EH4725-Z3</t>
  </si>
  <si>
    <t>EH4753-Z3</t>
  </si>
  <si>
    <t>TEC. DOC. ASOC."A" TT</t>
  </si>
  <si>
    <t>EH4755-Z2</t>
  </si>
  <si>
    <t>TEC. DOC. ASOC."B" TT</t>
  </si>
  <si>
    <t>EH4755-Z3</t>
  </si>
  <si>
    <t>EH4761-Z2</t>
  </si>
  <si>
    <t>PROF. ASOC."C" TT</t>
  </si>
  <si>
    <t>EH4761-Z3</t>
  </si>
  <si>
    <t>EH8613-Z2</t>
  </si>
  <si>
    <t>HCTCBI ( HRS/SEM/MES)</t>
  </si>
  <si>
    <t>TCBISTS ( HRS/SEM/MES)</t>
  </si>
  <si>
    <t>TEMISTS ( HRS/SEM/MES)</t>
  </si>
  <si>
    <t>TECNICO CBI ( HRS/SEM/MES)</t>
  </si>
  <si>
    <t>TEMSAD I ( HRS/SEM/MES)</t>
  </si>
  <si>
    <t>EH8613-Z3</t>
  </si>
  <si>
    <t>EH8614-Z2</t>
  </si>
  <si>
    <t>TECNICO CBII ( HRS/SEM/MES)</t>
  </si>
  <si>
    <t>TEMSAD II ( HRS/SEM/MES)</t>
  </si>
  <si>
    <t>EH8614-Z3</t>
  </si>
  <si>
    <t>EH8619-Z2</t>
  </si>
  <si>
    <t>PROFESOR CBI ( HRS/SEM/MES)</t>
  </si>
  <si>
    <t>EMSAD I ( HRS/SEM/MES)</t>
  </si>
  <si>
    <t>EH8619-Z3</t>
  </si>
  <si>
    <t>EH8621-Z2</t>
  </si>
  <si>
    <t>PROFESOR CBII ( HRS/SEM/MES)</t>
  </si>
  <si>
    <t>EMSAD II ( HRS/SEM/MES)</t>
  </si>
  <si>
    <t>EH8621-Z3</t>
  </si>
  <si>
    <t>EH8623-Z2</t>
  </si>
  <si>
    <t>PROFESOR CBIII ( HRS/SEM/MES)</t>
  </si>
  <si>
    <t>EH8623-Z3</t>
  </si>
  <si>
    <t>EH8625-Z3</t>
  </si>
  <si>
    <t>PROFESOR CBIV ( HRS/SEM/MES)</t>
  </si>
  <si>
    <t>* Otros se intregran por lo siguientes conceptos:</t>
  </si>
  <si>
    <t>PRIMAS POR AÑOS DE SERVICIO EFECTIVOS PRESTADOS</t>
  </si>
  <si>
    <t>PRIMA VACACIONAL Y DOMINICAL</t>
  </si>
  <si>
    <t>MATERIAL DIDACTICO</t>
  </si>
  <si>
    <t>PRESTACIONES ESTABLECIDAS EN EL CONTRATO COLECTIVO</t>
  </si>
  <si>
    <t>OTRAS PRESTACIONES</t>
  </si>
  <si>
    <t>ESTIMULO POR PRODUCTIVIDAD Y EFICIENCIA</t>
  </si>
  <si>
    <t>ESTIMULO AL PERSONAL OPERATIVO</t>
  </si>
  <si>
    <t>COLEGIO DE EDUCACION PROFESIONAL TECNICA DEL ESTADO DE YUCATAN</t>
  </si>
  <si>
    <t>MC2</t>
  </si>
  <si>
    <t>REPRESENTANTE</t>
  </si>
  <si>
    <t>NB2</t>
  </si>
  <si>
    <t>DIRECTOR DEL PLANTEL "A" III</t>
  </si>
  <si>
    <t>DIRECTOR DEL PLANTEL "B" Y "C" III</t>
  </si>
  <si>
    <t>OC2</t>
  </si>
  <si>
    <t>SUBCOORDINADOR</t>
  </si>
  <si>
    <t>OB2</t>
  </si>
  <si>
    <t>COORDINADOR EJECUTIVO III</t>
  </si>
  <si>
    <t>A03202</t>
  </si>
  <si>
    <t>SECRETARIA C</t>
  </si>
  <si>
    <t>AO1801</t>
  </si>
  <si>
    <t>ADMVO. TEC. ESP.</t>
  </si>
  <si>
    <t>CF04201</t>
  </si>
  <si>
    <t>SECRETARIA B</t>
  </si>
  <si>
    <t>CF04202</t>
  </si>
  <si>
    <t>SECRETARIA A</t>
  </si>
  <si>
    <t>CF18201</t>
  </si>
  <si>
    <t>AUXILIAR DE SEGURIDAD</t>
  </si>
  <si>
    <t>CF18203</t>
  </si>
  <si>
    <t>SUPERVISOR DE MANTENIMIENTO</t>
  </si>
  <si>
    <t>CF19201</t>
  </si>
  <si>
    <t>TUTOR ESCOLAR</t>
  </si>
  <si>
    <t>CF21202</t>
  </si>
  <si>
    <t>ASISTENTE ESCOLAR Y SOCIAL</t>
  </si>
  <si>
    <t>CF33202</t>
  </si>
  <si>
    <t>TECNICO EN CONTABILIDAD</t>
  </si>
  <si>
    <t>CF33203</t>
  </si>
  <si>
    <t>TECNICO FINANCIERO</t>
  </si>
  <si>
    <t>CF33204</t>
  </si>
  <si>
    <t>SUBJEFE TECNICO ESPECIALISTA</t>
  </si>
  <si>
    <t>CF33206</t>
  </si>
  <si>
    <t>JEFE DE PROYECTO</t>
  </si>
  <si>
    <t>CF34201</t>
  </si>
  <si>
    <t>TECNICO BIBLIOTECARIO</t>
  </si>
  <si>
    <t>CF34202</t>
  </si>
  <si>
    <t>PROMOTOR CULTURAL Y DEPORTIVO</t>
  </si>
  <si>
    <t>ED01201</t>
  </si>
  <si>
    <t>TECNICO EN MATERIALES DIDACTICOS</t>
  </si>
  <si>
    <t>S01201</t>
  </si>
  <si>
    <t>ASISTENTE DE SERVICIOS BASICOS</t>
  </si>
  <si>
    <t>S01202</t>
  </si>
  <si>
    <t>T08201</t>
  </si>
  <si>
    <t>TECNICO EN GRAFICACIÓN</t>
  </si>
  <si>
    <t>DIAS ECONOMICOS</t>
  </si>
  <si>
    <t>DIAS DE DESCANSO OBLIGATORIO</t>
  </si>
  <si>
    <t>VALES DE DESPENSA ANUAL</t>
  </si>
  <si>
    <t>ANTEOJOS Y/O LENTES DE CONTACTO</t>
  </si>
  <si>
    <t>PUNTUALIDAD Y ASISTENCIA</t>
  </si>
  <si>
    <t>QUINQUENIO</t>
  </si>
  <si>
    <t>PATRONATO DE LAS UNIDADES DE SERVICIOS CULTURALES Y TURISTICOS DEL ESTADO DE YUCATAN</t>
  </si>
  <si>
    <t>DIR01</t>
  </si>
  <si>
    <t xml:space="preserve"> DIRECTOR</t>
  </si>
  <si>
    <t>DIR02</t>
  </si>
  <si>
    <t>GER02</t>
  </si>
  <si>
    <t xml:space="preserve"> GERENTE</t>
  </si>
  <si>
    <t>JDE02</t>
  </si>
  <si>
    <t xml:space="preserve"> JEFE DE DEPARTAMENTO</t>
  </si>
  <si>
    <t>JDE03</t>
  </si>
  <si>
    <t>JDE04</t>
  </si>
  <si>
    <t>JDE05</t>
  </si>
  <si>
    <t>JDE06</t>
  </si>
  <si>
    <t>JDE07</t>
  </si>
  <si>
    <t>ACP01</t>
  </si>
  <si>
    <t xml:space="preserve"> AUXILIAR DE CONTROL PRESUPUESTAL</t>
  </si>
  <si>
    <t>ALM01</t>
  </si>
  <si>
    <t xml:space="preserve"> ALMACENISTA</t>
  </si>
  <si>
    <t>ALM02</t>
  </si>
  <si>
    <t xml:space="preserve">  ALMACENISTA</t>
  </si>
  <si>
    <t>ALM04</t>
  </si>
  <si>
    <t>ALS01</t>
  </si>
  <si>
    <t xml:space="preserve"> AUXILIAR DE LUZ Y SONIDO</t>
  </si>
  <si>
    <t>ALS02</t>
  </si>
  <si>
    <t>ANA01</t>
  </si>
  <si>
    <t xml:space="preserve"> ANALISTA ADMINISTRATIVO</t>
  </si>
  <si>
    <t>ASI03</t>
  </si>
  <si>
    <t xml:space="preserve"> ASISTENTE</t>
  </si>
  <si>
    <t xml:space="preserve">  ASISTENTE</t>
  </si>
  <si>
    <t>ASI04</t>
  </si>
  <si>
    <t>ASI05</t>
  </si>
  <si>
    <t>ASI07</t>
  </si>
  <si>
    <t>ASI08</t>
  </si>
  <si>
    <t>ASI09</t>
  </si>
  <si>
    <t>ASISTENTE</t>
  </si>
  <si>
    <t>AUA03</t>
  </si>
  <si>
    <t xml:space="preserve"> AUXILIAR ADMINISTRATIVO</t>
  </si>
  <si>
    <t>AUA05</t>
  </si>
  <si>
    <t xml:space="preserve">  AUXILIAR</t>
  </si>
  <si>
    <t>AUA06</t>
  </si>
  <si>
    <t>AUA07</t>
  </si>
  <si>
    <t>AUA10</t>
  </si>
  <si>
    <t>AUA11</t>
  </si>
  <si>
    <t>AUA12</t>
  </si>
  <si>
    <t>AUA13</t>
  </si>
  <si>
    <t>AUA14</t>
  </si>
  <si>
    <t xml:space="preserve">  AUXILIAR ADMINISTRATIVO</t>
  </si>
  <si>
    <t>AUC02</t>
  </si>
  <si>
    <t xml:space="preserve"> AUXILIAR CONTABLE</t>
  </si>
  <si>
    <t>AUC03</t>
  </si>
  <si>
    <t>AUC04</t>
  </si>
  <si>
    <t>AUD01</t>
  </si>
  <si>
    <t xml:space="preserve">  AUDITOR</t>
  </si>
  <si>
    <t>AUD02</t>
  </si>
  <si>
    <t xml:space="preserve">  AUXILIAR DE DULCERIA</t>
  </si>
  <si>
    <t>AUD03</t>
  </si>
  <si>
    <t>AUI02</t>
  </si>
  <si>
    <t xml:space="preserve"> AUXILIAR DE ALMACEN</t>
  </si>
  <si>
    <t>AUM01</t>
  </si>
  <si>
    <t xml:space="preserve"> AUXILIAR DE MANTENIMIENTO</t>
  </si>
  <si>
    <t>AUM02</t>
  </si>
  <si>
    <t xml:space="preserve">  AUXILIAR DE MANTENIMIENTO</t>
  </si>
  <si>
    <t>AUM03</t>
  </si>
  <si>
    <t>AUM04</t>
  </si>
  <si>
    <t>AUM05</t>
  </si>
  <si>
    <t>AUM08</t>
  </si>
  <si>
    <t>AUX02</t>
  </si>
  <si>
    <t xml:space="preserve"> AUXILIAR</t>
  </si>
  <si>
    <t>AUX03</t>
  </si>
  <si>
    <t>AUX05</t>
  </si>
  <si>
    <t>AUX06</t>
  </si>
  <si>
    <t>AUX07</t>
  </si>
  <si>
    <t>AUX09</t>
  </si>
  <si>
    <t>CAJ01</t>
  </si>
  <si>
    <t xml:space="preserve"> CAJERO</t>
  </si>
  <si>
    <t>CHO02</t>
  </si>
  <si>
    <t xml:space="preserve">  CHOFER</t>
  </si>
  <si>
    <t xml:space="preserve"> CHOFER</t>
  </si>
  <si>
    <t>COO01</t>
  </si>
  <si>
    <t xml:space="preserve"> COORDINADOR</t>
  </si>
  <si>
    <t>COP01</t>
  </si>
  <si>
    <t xml:space="preserve"> COORDINADOR OPERATIVO</t>
  </si>
  <si>
    <t>COP03</t>
  </si>
  <si>
    <t>COP05</t>
  </si>
  <si>
    <t>COP06</t>
  </si>
  <si>
    <t>COP07</t>
  </si>
  <si>
    <t xml:space="preserve"> COORDINADOR DE SOFWARE</t>
  </si>
  <si>
    <t>COP08</t>
  </si>
  <si>
    <t>COP09</t>
  </si>
  <si>
    <t>ENC01</t>
  </si>
  <si>
    <t xml:space="preserve"> ENCARGADO</t>
  </si>
  <si>
    <t>ENC03</t>
  </si>
  <si>
    <t>ENC05</t>
  </si>
  <si>
    <t>ENC06</t>
  </si>
  <si>
    <t xml:space="preserve">  ENCARGADO</t>
  </si>
  <si>
    <t>ENC07</t>
  </si>
  <si>
    <t>ENC09</t>
  </si>
  <si>
    <t>ENC11</t>
  </si>
  <si>
    <t>ENCARGADO</t>
  </si>
  <si>
    <t>GEJ01</t>
  </si>
  <si>
    <t xml:space="preserve"> GUARDIA EJECUTIVO</t>
  </si>
  <si>
    <t>GEJ02</t>
  </si>
  <si>
    <t xml:space="preserve">  GUARDIA EJECUTIVO</t>
  </si>
  <si>
    <t>GUP02</t>
  </si>
  <si>
    <t xml:space="preserve">  GUARDAPARQUES</t>
  </si>
  <si>
    <t>INT01</t>
  </si>
  <si>
    <t xml:space="preserve"> INTENDENTE</t>
  </si>
  <si>
    <t>INT02</t>
  </si>
  <si>
    <t>INT03</t>
  </si>
  <si>
    <t>INT05</t>
  </si>
  <si>
    <t>INT06</t>
  </si>
  <si>
    <t xml:space="preserve">  INTENDENTE</t>
  </si>
  <si>
    <t>INT07</t>
  </si>
  <si>
    <t>INT08</t>
  </si>
  <si>
    <t>JAR01</t>
  </si>
  <si>
    <t xml:space="preserve"> JARDINERO</t>
  </si>
  <si>
    <t>JAR02</t>
  </si>
  <si>
    <t>JAR03</t>
  </si>
  <si>
    <t xml:space="preserve">  JARDINERO</t>
  </si>
  <si>
    <t>PAR03</t>
  </si>
  <si>
    <t xml:space="preserve"> PARAMEDICO</t>
  </si>
  <si>
    <t>PRO01</t>
  </si>
  <si>
    <t xml:space="preserve"> PROGRAMADOR</t>
  </si>
  <si>
    <t>REC01</t>
  </si>
  <si>
    <t xml:space="preserve"> RECEPCIONISTA</t>
  </si>
  <si>
    <t>REH02</t>
  </si>
  <si>
    <t xml:space="preserve"> REHILETERO</t>
  </si>
  <si>
    <t>RTU01</t>
  </si>
  <si>
    <t xml:space="preserve"> RESPONSABLE DE TURNO</t>
  </si>
  <si>
    <t>RTU02</t>
  </si>
  <si>
    <t>SCO01</t>
  </si>
  <si>
    <t xml:space="preserve"> SUBCOORDINADOR</t>
  </si>
  <si>
    <t>SEC02</t>
  </si>
  <si>
    <t xml:space="preserve"> SECRETARIA</t>
  </si>
  <si>
    <t>SEC04</t>
  </si>
  <si>
    <t xml:space="preserve">  SECRETARIA</t>
  </si>
  <si>
    <t>SUP01</t>
  </si>
  <si>
    <t xml:space="preserve"> SUPERVISOR</t>
  </si>
  <si>
    <t>TAQ02</t>
  </si>
  <si>
    <t xml:space="preserve"> TAQUILLERO</t>
  </si>
  <si>
    <t>TAQ03</t>
  </si>
  <si>
    <t>TAQ04</t>
  </si>
  <si>
    <t>TAQ05</t>
  </si>
  <si>
    <t>TAQ06</t>
  </si>
  <si>
    <t>TEC01</t>
  </si>
  <si>
    <t xml:space="preserve"> TECNICO</t>
  </si>
  <si>
    <t>VEL02</t>
  </si>
  <si>
    <t xml:space="preserve"> VELADOR</t>
  </si>
  <si>
    <t>VEL03</t>
  </si>
  <si>
    <t>VEL04</t>
  </si>
  <si>
    <t>VIG02</t>
  </si>
  <si>
    <t xml:space="preserve"> VIGILANTE</t>
  </si>
  <si>
    <t>VIG03</t>
  </si>
  <si>
    <t xml:space="preserve">  VIGILANTE</t>
  </si>
  <si>
    <t>VIG04</t>
  </si>
  <si>
    <t>Compensc.</t>
  </si>
  <si>
    <t>0055</t>
  </si>
  <si>
    <t xml:space="preserve">0055 DIRECTOR DE AREA </t>
  </si>
  <si>
    <t>0056</t>
  </si>
  <si>
    <t>0056 DIRECTOR GENERAL</t>
  </si>
  <si>
    <t>0068</t>
  </si>
  <si>
    <t>0068 JEFE DE DEPARTAMENTO</t>
  </si>
  <si>
    <t>0069</t>
  </si>
  <si>
    <t>0069 JEFE DE DEPARTAMENTO</t>
  </si>
  <si>
    <t>0070</t>
  </si>
  <si>
    <t>0070 JEFE DE DEPARTAMENTO</t>
  </si>
  <si>
    <t>0071</t>
  </si>
  <si>
    <t>0071 JEFE DE OFICINA</t>
  </si>
  <si>
    <t>0072</t>
  </si>
  <si>
    <t>0072 JEFE DE OFICINA</t>
  </si>
  <si>
    <t>0081</t>
  </si>
  <si>
    <t>0081 PROCURADOR</t>
  </si>
  <si>
    <t>0109</t>
  </si>
  <si>
    <t>0109 SECRETARIO PARTICULAR</t>
  </si>
  <si>
    <t>0110</t>
  </si>
  <si>
    <t>0110 SECRETARIO TECNICO</t>
  </si>
  <si>
    <t>0112</t>
  </si>
  <si>
    <t>0112 SUBPROCURADOR</t>
  </si>
  <si>
    <t>0124</t>
  </si>
  <si>
    <t>0124 DIRECTOR DE AREA</t>
  </si>
  <si>
    <t>0126</t>
  </si>
  <si>
    <t>0126 DIRECTOR DE AREA</t>
  </si>
  <si>
    <t>0127</t>
  </si>
  <si>
    <t>0127 SECRETARIO PARTICULAR</t>
  </si>
  <si>
    <t>0135</t>
  </si>
  <si>
    <t>0135 JEFE DE DEPARTAMENTO</t>
  </si>
  <si>
    <t>0137</t>
  </si>
  <si>
    <t>0137 JEFE DE OFICINA</t>
  </si>
  <si>
    <t>0168</t>
  </si>
  <si>
    <t>0168 SECRETARIA EJECUTIVA</t>
  </si>
  <si>
    <t>0173</t>
  </si>
  <si>
    <t>0173 JEFE DE DEPARTAMENTO</t>
  </si>
  <si>
    <t>0001</t>
  </si>
  <si>
    <t>0001 ALMACENISTA</t>
  </si>
  <si>
    <t>0002</t>
  </si>
  <si>
    <t>0002 ASISTENTE EDUCATIVO</t>
  </si>
  <si>
    <t>0003</t>
  </si>
  <si>
    <t>0003 ASISTENTE EDUCATIVO</t>
  </si>
  <si>
    <t>0005</t>
  </si>
  <si>
    <t>0005 AUXILIAR</t>
  </si>
  <si>
    <t>0006</t>
  </si>
  <si>
    <t>0006 AUXILIAR</t>
  </si>
  <si>
    <t>0007</t>
  </si>
  <si>
    <t>0007 AUXILIAR</t>
  </si>
  <si>
    <t>0008</t>
  </si>
  <si>
    <t>0008 AUXILIAR</t>
  </si>
  <si>
    <t>0009</t>
  </si>
  <si>
    <t>0009 AUXILIAR</t>
  </si>
  <si>
    <t>0010</t>
  </si>
  <si>
    <t>0010 AUXILIAR</t>
  </si>
  <si>
    <t>0011</t>
  </si>
  <si>
    <t>0011 AUXILIAR ADMINISTRATIVO</t>
  </si>
  <si>
    <t>0012</t>
  </si>
  <si>
    <t>0012 AUXILIAR ADMINISTRATIVO</t>
  </si>
  <si>
    <t>0013</t>
  </si>
  <si>
    <t>0013 AUXILIAR ADMINISTRATIVO</t>
  </si>
  <si>
    <t>0014</t>
  </si>
  <si>
    <t>0014 AUXILIAR ADMINISTRATIVO</t>
  </si>
  <si>
    <t>0015</t>
  </si>
  <si>
    <t>0015 AUXILIAR ADMINISTRATIVO</t>
  </si>
  <si>
    <t>0016</t>
  </si>
  <si>
    <t>0016 AUXILIAR ADMINISTRATIVO</t>
  </si>
  <si>
    <t>0017</t>
  </si>
  <si>
    <t>0017 AUXILIAR ADMINISTRATIVO</t>
  </si>
  <si>
    <t>0018</t>
  </si>
  <si>
    <t>0018 AUXILIAR ADMINISTRATIVO</t>
  </si>
  <si>
    <t>0019</t>
  </si>
  <si>
    <t>0019 AUXILIAR ADMINISTRATIVO</t>
  </si>
  <si>
    <t>0020</t>
  </si>
  <si>
    <t>0020 AUXILIAR ADMINISTRATIVO</t>
  </si>
  <si>
    <t>0021</t>
  </si>
  <si>
    <t>0021 AUXILIAR ADMINISTRATIVO</t>
  </si>
  <si>
    <t>0022</t>
  </si>
  <si>
    <t>0022 AUXILIAR ADMINISTRATIVO</t>
  </si>
  <si>
    <t>0023</t>
  </si>
  <si>
    <t>0023 AUXILIAR DE ALMACEN</t>
  </si>
  <si>
    <t>0024</t>
  </si>
  <si>
    <t>0024 AUXILIAR CONTABLE</t>
  </si>
  <si>
    <t>0028</t>
  </si>
  <si>
    <t>0028 AUXILIAR DE REHABILITACION</t>
  </si>
  <si>
    <t>0029</t>
  </si>
  <si>
    <t>0029 AUXILIAR DE REHABILITACION</t>
  </si>
  <si>
    <t>0031</t>
  </si>
  <si>
    <t>0031 AUXILIAR JURIDICO</t>
  </si>
  <si>
    <t>0032</t>
  </si>
  <si>
    <t>0032 AUXILIAR JURIDICO</t>
  </si>
  <si>
    <t>0033</t>
  </si>
  <si>
    <t>0033 AUXILIAR JURIDICO</t>
  </si>
  <si>
    <t>0035</t>
  </si>
  <si>
    <t>0035 AUXILIAR MANTENIMIENTO</t>
  </si>
  <si>
    <t>0036</t>
  </si>
  <si>
    <t>0036 AUXILIAR MANTENIMIENTO</t>
  </si>
  <si>
    <t>0037</t>
  </si>
  <si>
    <t>0037 AUXILIAR MANTENIMIENTO</t>
  </si>
  <si>
    <t>0038</t>
  </si>
  <si>
    <t>0038 AUXILIAR ORTES Y PROT</t>
  </si>
  <si>
    <t>0039</t>
  </si>
  <si>
    <t>0039 AUXILIAR TERAPISTA</t>
  </si>
  <si>
    <t>0040</t>
  </si>
  <si>
    <t>0040 AUXILIAR TERAPISTA</t>
  </si>
  <si>
    <t>0042</t>
  </si>
  <si>
    <t xml:space="preserve">0042 CHOFER </t>
  </si>
  <si>
    <t>0043</t>
  </si>
  <si>
    <t>0043 CHOFER</t>
  </si>
  <si>
    <t>0044</t>
  </si>
  <si>
    <t>0044 CHOFER</t>
  </si>
  <si>
    <t>0045</t>
  </si>
  <si>
    <t>0045 CHOFER</t>
  </si>
  <si>
    <t>0046</t>
  </si>
  <si>
    <t>0046 CHOFER</t>
  </si>
  <si>
    <t>0047</t>
  </si>
  <si>
    <t>0047 COCINERA</t>
  </si>
  <si>
    <t>0048</t>
  </si>
  <si>
    <t>0048 COCINERA</t>
  </si>
  <si>
    <t>0049</t>
  </si>
  <si>
    <t>0049 COORDINADOR</t>
  </si>
  <si>
    <t>0050</t>
  </si>
  <si>
    <t>0050 COORDINADOR</t>
  </si>
  <si>
    <t>0051</t>
  </si>
  <si>
    <t>0051 COORDINADOR</t>
  </si>
  <si>
    <t>0052</t>
  </si>
  <si>
    <t>0052 DELEGADO</t>
  </si>
  <si>
    <t>0053</t>
  </si>
  <si>
    <t>0053 DELEGADO</t>
  </si>
  <si>
    <t>0054</t>
  </si>
  <si>
    <t>0054 DILIGENCIERO</t>
  </si>
  <si>
    <t>0057</t>
  </si>
  <si>
    <t>0057 ENC CASA CUNA HOGAR</t>
  </si>
  <si>
    <t>0059</t>
  </si>
  <si>
    <t>0059 ENCARGADA CADI</t>
  </si>
  <si>
    <t>0060</t>
  </si>
  <si>
    <t>0060 ENCARGADA CDF</t>
  </si>
  <si>
    <t>0061</t>
  </si>
  <si>
    <t>0061 ENFERMERA  O</t>
  </si>
  <si>
    <t>0062</t>
  </si>
  <si>
    <t>0062 ESCOLTA</t>
  </si>
  <si>
    <t>0064</t>
  </si>
  <si>
    <t>0064 INSTRUCTOR CDF</t>
  </si>
  <si>
    <t>0065</t>
  </si>
  <si>
    <t>0065 INTENDENTE</t>
  </si>
  <si>
    <t>0067</t>
  </si>
  <si>
    <t>0067 INTENDENTE</t>
  </si>
  <si>
    <t>0073</t>
  </si>
  <si>
    <t>0073 LAVANDERA</t>
  </si>
  <si>
    <t>0074</t>
  </si>
  <si>
    <t>0074 MAESTRO</t>
  </si>
  <si>
    <t>0075</t>
  </si>
  <si>
    <t>0075 MAESTRO</t>
  </si>
  <si>
    <t>0076</t>
  </si>
  <si>
    <t>0076 MEDICO GENERAL</t>
  </si>
  <si>
    <t>0077</t>
  </si>
  <si>
    <t>0077 MEDICO ODONTOLOGO</t>
  </si>
  <si>
    <t>0079</t>
  </si>
  <si>
    <t>0079 NIÑERA</t>
  </si>
  <si>
    <t>0080</t>
  </si>
  <si>
    <t>0080 NUTRIOLOGO</t>
  </si>
  <si>
    <t>0082</t>
  </si>
  <si>
    <t>0082 PROMOTOR</t>
  </si>
  <si>
    <t>0083</t>
  </si>
  <si>
    <t>0083 PROMOTOR</t>
  </si>
  <si>
    <t>0084</t>
  </si>
  <si>
    <t>0084 PROMOTOR</t>
  </si>
  <si>
    <t>0085</t>
  </si>
  <si>
    <t>0085 PROMOTOR</t>
  </si>
  <si>
    <t>0086</t>
  </si>
  <si>
    <t>0086 PROMOTOR</t>
  </si>
  <si>
    <t>0087</t>
  </si>
  <si>
    <t>0087 PSICOLOGO</t>
  </si>
  <si>
    <t>0088</t>
  </si>
  <si>
    <t>0088 PSICOLOGO</t>
  </si>
  <si>
    <t>0089</t>
  </si>
  <si>
    <t>0089 PSICOLOGO</t>
  </si>
  <si>
    <t>0090</t>
  </si>
  <si>
    <t>0090 PSICOLOGO</t>
  </si>
  <si>
    <t>0091</t>
  </si>
  <si>
    <t>0091 PUERICULTISTA</t>
  </si>
  <si>
    <t>0092</t>
  </si>
  <si>
    <t>0092 PUERICULTISTA</t>
  </si>
  <si>
    <t>0093</t>
  </si>
  <si>
    <t>0093 RESIDENTE</t>
  </si>
  <si>
    <t>0094</t>
  </si>
  <si>
    <t>0094 RESPONSABLE DE PROGRAMA</t>
  </si>
  <si>
    <t>0095</t>
  </si>
  <si>
    <t>0095 RESPONSABLE DE PROGRAMA</t>
  </si>
  <si>
    <t>0096</t>
  </si>
  <si>
    <t>0096 RESPONSABLE DE PROGRAMA</t>
  </si>
  <si>
    <t>0097</t>
  </si>
  <si>
    <t>0097 RESPONSABLE DE PROGRAMA</t>
  </si>
  <si>
    <t>0098</t>
  </si>
  <si>
    <t>0098 SECRETARIA</t>
  </si>
  <si>
    <t>0099</t>
  </si>
  <si>
    <t>0099 SECRETARIA</t>
  </si>
  <si>
    <t>0100</t>
  </si>
  <si>
    <t>0100 SECRETARIA</t>
  </si>
  <si>
    <t>0102</t>
  </si>
  <si>
    <t>0102 SECRETARIA</t>
  </si>
  <si>
    <t>0103</t>
  </si>
  <si>
    <t>0103 SECRETARIA</t>
  </si>
  <si>
    <t>0104</t>
  </si>
  <si>
    <t>0104 SECRETARIA</t>
  </si>
  <si>
    <t>0105</t>
  </si>
  <si>
    <t>0105 SECRETARIA</t>
  </si>
  <si>
    <t>0107</t>
  </si>
  <si>
    <t>0107 SECRETARIA</t>
  </si>
  <si>
    <t>0108</t>
  </si>
  <si>
    <t>0108 SECRETARIA</t>
  </si>
  <si>
    <t>0114</t>
  </si>
  <si>
    <t>0114 SUPERVISOR</t>
  </si>
  <si>
    <t>0115</t>
  </si>
  <si>
    <t>0115 SUPERVISOR</t>
  </si>
  <si>
    <t>0116</t>
  </si>
  <si>
    <t>0116 TECNICO DE PROTESIS</t>
  </si>
  <si>
    <t>0117</t>
  </si>
  <si>
    <t>0117 TRABAJADOR SOCIAL</t>
  </si>
  <si>
    <t>0118</t>
  </si>
  <si>
    <t>0118 TRABAJADOR SOCIAL</t>
  </si>
  <si>
    <t>0119</t>
  </si>
  <si>
    <t>0119 TRABAJADOR SOCIAL</t>
  </si>
  <si>
    <t>0120</t>
  </si>
  <si>
    <t>0120 TRABAJADOR SOCIAL</t>
  </si>
  <si>
    <t>0121</t>
  </si>
  <si>
    <t>0121 VIGILANTE</t>
  </si>
  <si>
    <t>0122</t>
  </si>
  <si>
    <t>0122 VIGILANTE</t>
  </si>
  <si>
    <t>0123</t>
  </si>
  <si>
    <t>0123 ZAPATERO</t>
  </si>
  <si>
    <t>0129</t>
  </si>
  <si>
    <t>0129 AUXILIAR TERAPISTA</t>
  </si>
  <si>
    <t>0131</t>
  </si>
  <si>
    <t>0131 COORDINADOR</t>
  </si>
  <si>
    <t>0132</t>
  </si>
  <si>
    <t>0132 ENCARGADA CDF</t>
  </si>
  <si>
    <t>0133</t>
  </si>
  <si>
    <t>0133 ESCOLTA</t>
  </si>
  <si>
    <t>0134</t>
  </si>
  <si>
    <t>0134 INSTRUCTOR</t>
  </si>
  <si>
    <t>0140</t>
  </si>
  <si>
    <t>0140 AUXILIAR CONTABLE</t>
  </si>
  <si>
    <t>0141</t>
  </si>
  <si>
    <t>0141 AUXILIAR DE CAJA</t>
  </si>
  <si>
    <t>0142</t>
  </si>
  <si>
    <t>0142 AUXILIAR INFORMATICO</t>
  </si>
  <si>
    <t>0143</t>
  </si>
  <si>
    <t>0143 AYUDANTE TECNICO</t>
  </si>
  <si>
    <t>0144</t>
  </si>
  <si>
    <t>0144 COMPRADOR</t>
  </si>
  <si>
    <t>0145</t>
  </si>
  <si>
    <t>0145 COMPRADOR</t>
  </si>
  <si>
    <t>0148</t>
  </si>
  <si>
    <t>0148 DISEÑADOR GRAFICO</t>
  </si>
  <si>
    <t>0149</t>
  </si>
  <si>
    <t>0149 GESTOR</t>
  </si>
  <si>
    <t>0150</t>
  </si>
  <si>
    <t>0150 GESTOR</t>
  </si>
  <si>
    <t>0151</t>
  </si>
  <si>
    <t>0151 GESTOR</t>
  </si>
  <si>
    <t>0152</t>
  </si>
  <si>
    <t>0152 GESTOR</t>
  </si>
  <si>
    <t>0153</t>
  </si>
  <si>
    <t>0153 GESTOR</t>
  </si>
  <si>
    <t>0154</t>
  </si>
  <si>
    <t>0154 GESTOR</t>
  </si>
  <si>
    <t>0155</t>
  </si>
  <si>
    <t>0155 LIDER DE PROYECTO</t>
  </si>
  <si>
    <t>0157</t>
  </si>
  <si>
    <t>0157 LIDER DE PROYECTO</t>
  </si>
  <si>
    <t>0158</t>
  </si>
  <si>
    <t>0158 LIDER DE PROYECTO</t>
  </si>
  <si>
    <t>0159</t>
  </si>
  <si>
    <t>0159 NOMINISTA</t>
  </si>
  <si>
    <t>0160</t>
  </si>
  <si>
    <t>0160 NOMINISTA</t>
  </si>
  <si>
    <t>0161</t>
  </si>
  <si>
    <t>0161 PROGRAMADOR</t>
  </si>
  <si>
    <t>0162</t>
  </si>
  <si>
    <t>0162 RESPONSABLE DE PERSONAL</t>
  </si>
  <si>
    <t>0163</t>
  </si>
  <si>
    <t>0163 TRABAJADOR SOCIAL</t>
  </si>
  <si>
    <t>0164</t>
  </si>
  <si>
    <t>0164 NUTRIOLOGO</t>
  </si>
  <si>
    <t>0165</t>
  </si>
  <si>
    <t>0165 AUXILIAR DE COCINA</t>
  </si>
  <si>
    <t>0166</t>
  </si>
  <si>
    <t>0166 INTENDENTE</t>
  </si>
  <si>
    <t>0169</t>
  </si>
  <si>
    <t>0169 PEDAGOGA</t>
  </si>
  <si>
    <t>0170</t>
  </si>
  <si>
    <t>0170 PEDAGOGA</t>
  </si>
  <si>
    <t>0171</t>
  </si>
  <si>
    <t>0171 PEDAGOGA</t>
  </si>
  <si>
    <t>0172</t>
  </si>
  <si>
    <t>0172 COORDINADOR</t>
  </si>
  <si>
    <t>ESCUELA SUPERIOR DE ARTES DE YUCATÁN</t>
  </si>
  <si>
    <t>DAF003</t>
  </si>
  <si>
    <t>Director de Administración y Finanzas</t>
  </si>
  <si>
    <t>DIA004</t>
  </si>
  <si>
    <t>Director de Área</t>
  </si>
  <si>
    <t>DIG001</t>
  </si>
  <si>
    <t>JED005</t>
  </si>
  <si>
    <t>SEA002</t>
  </si>
  <si>
    <t>Secretario Académico</t>
  </si>
  <si>
    <t>ASA010</t>
  </si>
  <si>
    <t>Asistente "A"</t>
  </si>
  <si>
    <t>ASB009</t>
  </si>
  <si>
    <t>Auxiliar Administrativo "C"</t>
  </si>
  <si>
    <t>Asistente "B"</t>
  </si>
  <si>
    <t>ASC008</t>
  </si>
  <si>
    <t>Asistente "C"</t>
  </si>
  <si>
    <t>AUM021</t>
  </si>
  <si>
    <t>Auxiliar de Mantenimiento</t>
  </si>
  <si>
    <t>BIB018</t>
  </si>
  <si>
    <t>Bibliotecario</t>
  </si>
  <si>
    <t>COB007</t>
  </si>
  <si>
    <t>Coordinador "B"</t>
  </si>
  <si>
    <t>COC006</t>
  </si>
  <si>
    <t xml:space="preserve">Coordinador "C" </t>
  </si>
  <si>
    <t>INC013</t>
  </si>
  <si>
    <t>Investigador "C"</t>
  </si>
  <si>
    <t>MODEL032</t>
  </si>
  <si>
    <t>Modelo</t>
  </si>
  <si>
    <t>OFS022</t>
  </si>
  <si>
    <t>Oficial de Servicio</t>
  </si>
  <si>
    <t>PROCA025</t>
  </si>
  <si>
    <t>Profesor de Carrera "A"</t>
  </si>
  <si>
    <t>PROIA030</t>
  </si>
  <si>
    <t>Profesor Invitado "A"</t>
  </si>
  <si>
    <t>PROIB029</t>
  </si>
  <si>
    <t>Profesor Invitado "B"</t>
  </si>
  <si>
    <t>PROIC028</t>
  </si>
  <si>
    <t>Profesor Invitado "C"</t>
  </si>
  <si>
    <t>RES016</t>
  </si>
  <si>
    <t>Restaurador</t>
  </si>
  <si>
    <t>SEB012</t>
  </si>
  <si>
    <t>Secretaria "B"</t>
  </si>
  <si>
    <t>TECAC031</t>
  </si>
  <si>
    <t>Técnico Academico</t>
  </si>
  <si>
    <t>TRA017</t>
  </si>
  <si>
    <t>Transcriptor Arreglista</t>
  </si>
  <si>
    <t>VIG023</t>
  </si>
  <si>
    <t>Vigilante</t>
  </si>
  <si>
    <t>Quinqueño</t>
  </si>
  <si>
    <t xml:space="preserve"> FIDEICOMISO PÚBLICO PARA LA ADMINISTRACIÓN DE LA RESERVA TERRITORIAL DE UCÚ</t>
  </si>
  <si>
    <t>SC0011</t>
  </si>
  <si>
    <t>SC0043</t>
  </si>
  <si>
    <t>SC0155</t>
  </si>
  <si>
    <t>COORDINADOR</t>
  </si>
  <si>
    <t>MM0083</t>
  </si>
  <si>
    <t>MM0096</t>
  </si>
  <si>
    <t>SECRTARIA</t>
  </si>
  <si>
    <t>Fideicomiso Público para el Desarrollo del Turismo de Reuniones en Yucatán</t>
  </si>
  <si>
    <t>SC0013</t>
  </si>
  <si>
    <t>Director</t>
  </si>
  <si>
    <t>SC0029</t>
  </si>
  <si>
    <t>Jefe del Departamento</t>
  </si>
  <si>
    <t>SC0164</t>
  </si>
  <si>
    <t>MM0027</t>
  </si>
  <si>
    <t>MM0037</t>
  </si>
  <si>
    <t>Chofer</t>
  </si>
  <si>
    <t>SC0090</t>
  </si>
  <si>
    <t>SC0134</t>
  </si>
  <si>
    <t>Coordinador Operativo</t>
  </si>
  <si>
    <t>FA0001</t>
  </si>
  <si>
    <t>Jefe de Biblioteca</t>
  </si>
  <si>
    <t>FD0001</t>
  </si>
  <si>
    <t>FD0002</t>
  </si>
  <si>
    <t>FD0003</t>
  </si>
  <si>
    <t>Director de Comunicación y Medios</t>
  </si>
  <si>
    <t>FD0004</t>
  </si>
  <si>
    <t xml:space="preserve">Director de Asuntos y Servicios Jurídicos </t>
  </si>
  <si>
    <t>FD0005</t>
  </si>
  <si>
    <t>Director de Producción y Operación Artística</t>
  </si>
  <si>
    <t>FJ0001</t>
  </si>
  <si>
    <t>Jefe de Personal Artístico</t>
  </si>
  <si>
    <t>FJ0002</t>
  </si>
  <si>
    <t>Jefe de Contabilidad</t>
  </si>
  <si>
    <t>FJ0004</t>
  </si>
  <si>
    <t>Jefe de Difusión y Prensa</t>
  </si>
  <si>
    <t>FJ0005</t>
  </si>
  <si>
    <t>Jefe de Recursos Humanos y Procesos</t>
  </si>
  <si>
    <t>FJ0006</t>
  </si>
  <si>
    <t>Jefe de Taquilla y Atención a Grupos</t>
  </si>
  <si>
    <t>FJ0007</t>
  </si>
  <si>
    <t>Jefe de Compras</t>
  </si>
  <si>
    <t>FM0001</t>
  </si>
  <si>
    <t>Director Artístico</t>
  </si>
  <si>
    <t>FM0009</t>
  </si>
  <si>
    <t>Primer Concertino</t>
  </si>
  <si>
    <t>FM0002</t>
  </si>
  <si>
    <t>Concertino</t>
  </si>
  <si>
    <t>FM0003</t>
  </si>
  <si>
    <t>Músico Principal</t>
  </si>
  <si>
    <t>FM0004</t>
  </si>
  <si>
    <t>Músico Co-Principal</t>
  </si>
  <si>
    <t>FM0005</t>
  </si>
  <si>
    <t>Músico “A”</t>
  </si>
  <si>
    <t>FO0001</t>
  </si>
  <si>
    <t>FM0006</t>
  </si>
  <si>
    <t>Músico “B”</t>
  </si>
  <si>
    <t>FA0002</t>
  </si>
  <si>
    <t>Asistente de Dirección</t>
  </si>
  <si>
    <t>FA0003</t>
  </si>
  <si>
    <t>Diseñador</t>
  </si>
  <si>
    <t>FA0004</t>
  </si>
  <si>
    <t>Auxiliar Administrativo</t>
  </si>
  <si>
    <t>FA0008</t>
  </si>
  <si>
    <t>Auxiliar Contable</t>
  </si>
  <si>
    <t>FA0009</t>
  </si>
  <si>
    <t>Auxiliar Jurídico</t>
  </si>
  <si>
    <t>FA0010</t>
  </si>
  <si>
    <t>Auxiliar de Recursos Humanos y Procesos</t>
  </si>
  <si>
    <t>FA0011</t>
  </si>
  <si>
    <t>Auxiliar de Archivos</t>
  </si>
  <si>
    <t>FA0012</t>
  </si>
  <si>
    <t>Auxiliar Contable de Compras</t>
  </si>
  <si>
    <t>FO0002</t>
  </si>
  <si>
    <t>Auxiliar Técnico</t>
  </si>
  <si>
    <t>FA0007</t>
  </si>
  <si>
    <t>Taquillero</t>
  </si>
  <si>
    <t>FA0006</t>
  </si>
  <si>
    <t>FO0004</t>
  </si>
  <si>
    <t>Chofer/Diligenciero</t>
  </si>
  <si>
    <t>* Otros se integran por los conceptos siguientes:</t>
  </si>
  <si>
    <t>FJ0002, FJ0004</t>
  </si>
  <si>
    <t xml:space="preserve">Estímulo por años de servicios </t>
  </si>
  <si>
    <t>FM0009, FM0002, FM0003, FM0004, FM0005, FM0006</t>
  </si>
  <si>
    <t>Apoyo a instrumentos a músicos de la OSY según aprobación efectuada en la Tercera Sesión de Comité Técnico del FIGAROSY del ejercicio 2019 por un monto de $4,000.00 bruto.</t>
  </si>
  <si>
    <t>Gratificación a solistas de la OSY según aprobación efectuada en la Tercera Sesión de Comité Técnico del FIGAROSY del ejercicio 2019 por un monto de $15,000.00 bruto.</t>
  </si>
  <si>
    <t>FM0003, FM0004, FM0005, FM0006, FA0002, FA0003, FA0004, FA0009, FA0010, FA0011, FO0002, FA0006</t>
  </si>
  <si>
    <t>Bono de puntualidad y asistencia mensual y trimestral a empleados de base que no exceden 6 salarios mínimos según Políticas de RH establecidas y CGT</t>
  </si>
  <si>
    <t>NOTA: Compensación fija o garantizada otorgada por el Director General a empleados que realizan actividades adicionales a las que corresponden a su puesto mediante oficio de autorización de compensación emitido por el Titular de la Entidad en apego al Artículo 11 del Acuerdo SAF 11/2019 por el que se establecen las políticas para la reducción del gasto de la Administración Pública Estatal publicado en el Diario Oficial del Gobierno del Estado de fecha 21 de mayo de 2019.</t>
  </si>
  <si>
    <t>NOTA: Se considera para la columna "aguinaldo", el monto neto otorgado al trabajador equivalente a 40 días.</t>
  </si>
  <si>
    <t>FIDEICOMISO PÚBLICO PARA LA ADMINISTRACIÓN DEL PALACIO DE LA MÚSICA</t>
  </si>
  <si>
    <t>Quinquenio Promedio</t>
  </si>
  <si>
    <t>PM001</t>
  </si>
  <si>
    <t xml:space="preserve">DIRECTOR GENERAL </t>
  </si>
  <si>
    <t>-</t>
  </si>
  <si>
    <t>PM002</t>
  </si>
  <si>
    <t>PM003</t>
  </si>
  <si>
    <t>COORDINADOR DE ADMINISTRACIÓN Y FINANZAS</t>
  </si>
  <si>
    <t xml:space="preserve">COORDINADOR DE SERVICIOS JURÍDICOS Y TRANSPARENCIA </t>
  </si>
  <si>
    <t xml:space="preserve">COORDINADOR DE PROGRAMACIÓN ARTÍSTICA </t>
  </si>
  <si>
    <t>PM004</t>
  </si>
  <si>
    <t>COORDINADORA DE DISEÑO Y COMUNICACIÓN</t>
  </si>
  <si>
    <t>COORDINADOR DE VENTAS Y RELACIONES PÚBLICAS</t>
  </si>
  <si>
    <t>COORDINADOR DE MUSEO INTERACTIVO</t>
  </si>
  <si>
    <t xml:space="preserve">COORDINADOR DE CONTABILIDAD </t>
  </si>
  <si>
    <t>PM005</t>
  </si>
  <si>
    <t>AUXILIAR ADMINISTRATIVO</t>
  </si>
  <si>
    <t>PM008</t>
  </si>
  <si>
    <t>AUXILIAR DE SERVICIOS (VIGILANTE)</t>
  </si>
  <si>
    <t>PM006</t>
  </si>
  <si>
    <t>GUÍA/TÉCNICO</t>
  </si>
  <si>
    <t>PM007</t>
  </si>
  <si>
    <t>GUÍA B</t>
  </si>
  <si>
    <t>CAJERA</t>
  </si>
  <si>
    <t>HOSPITAL DE LA AMISTAD</t>
  </si>
  <si>
    <t>HA001</t>
  </si>
  <si>
    <t>HA002</t>
  </si>
  <si>
    <t>Director Médico</t>
  </si>
  <si>
    <t>HA003</t>
  </si>
  <si>
    <t>Directora Administrativa</t>
  </si>
  <si>
    <t>HA004</t>
  </si>
  <si>
    <t>Coordinadora de Recursos Humanos y Contabilidad A</t>
  </si>
  <si>
    <t>HA005</t>
  </si>
  <si>
    <t>Coordinadora de Imagenologia A</t>
  </si>
  <si>
    <t>HA007</t>
  </si>
  <si>
    <t>Coordinador de Calidad B</t>
  </si>
  <si>
    <t>HA008</t>
  </si>
  <si>
    <t>Coordinadora de Enfermeria C</t>
  </si>
  <si>
    <t>HA009</t>
  </si>
  <si>
    <t>Cordinador de Tecnologia de la Informacion D</t>
  </si>
  <si>
    <t>HA010</t>
  </si>
  <si>
    <t>Coordinadora de Laboratorio F</t>
  </si>
  <si>
    <t>HA012</t>
  </si>
  <si>
    <t>Coord Trabajadora Social G</t>
  </si>
  <si>
    <t>HA013</t>
  </si>
  <si>
    <t>Coordinador de Mantenimiento G</t>
  </si>
  <si>
    <t>HA014</t>
  </si>
  <si>
    <t>Coordinador de Compras G</t>
  </si>
  <si>
    <t>HA017</t>
  </si>
  <si>
    <t>Coordinadora de Nutricion H</t>
  </si>
  <si>
    <t>HA019</t>
  </si>
  <si>
    <t>Coordinador Juridico I</t>
  </si>
  <si>
    <t>HA022</t>
  </si>
  <si>
    <t>Coordinador de Presupuesto J</t>
  </si>
  <si>
    <t>HA038</t>
  </si>
  <si>
    <t>Coordinadora de Enseñanza A</t>
  </si>
  <si>
    <t>HA006</t>
  </si>
  <si>
    <t>Médico Especialista</t>
  </si>
  <si>
    <t>HA011</t>
  </si>
  <si>
    <t>Quimica</t>
  </si>
  <si>
    <t>HA015</t>
  </si>
  <si>
    <t>Enfermera General Titulada A</t>
  </si>
  <si>
    <t>HA016</t>
  </si>
  <si>
    <t>Enfermera General Titulada B</t>
  </si>
  <si>
    <t>HA018</t>
  </si>
  <si>
    <t>Nutriologa</t>
  </si>
  <si>
    <t>HA020</t>
  </si>
  <si>
    <t>Trabajadora Social</t>
  </si>
  <si>
    <t>HA021</t>
  </si>
  <si>
    <t>Auxiliar de Enfermeria A</t>
  </si>
  <si>
    <t>HA023</t>
  </si>
  <si>
    <t>Encargado de Almacén</t>
  </si>
  <si>
    <t>HA024</t>
  </si>
  <si>
    <t>Técnico Radiólogo</t>
  </si>
  <si>
    <t>HA025</t>
  </si>
  <si>
    <t>Auxiliar de Contabilidad</t>
  </si>
  <si>
    <t>HA026</t>
  </si>
  <si>
    <t>Nominista</t>
  </si>
  <si>
    <t>HA027</t>
  </si>
  <si>
    <t>Encargado Operativo de Mantenimiento</t>
  </si>
  <si>
    <t>HA028</t>
  </si>
  <si>
    <t>HA029</t>
  </si>
  <si>
    <t>HA030</t>
  </si>
  <si>
    <t>Cajera</t>
  </si>
  <si>
    <t>HA031</t>
  </si>
  <si>
    <t>Auxiliar A</t>
  </si>
  <si>
    <t>HA032</t>
  </si>
  <si>
    <t>Encargada de Cocina</t>
  </si>
  <si>
    <t>HA033</t>
  </si>
  <si>
    <t>Auxiliar operativo de Mantenimiento</t>
  </si>
  <si>
    <t>HA034</t>
  </si>
  <si>
    <t>Intendencia</t>
  </si>
  <si>
    <t>HA035</t>
  </si>
  <si>
    <t>Auxiliar B</t>
  </si>
  <si>
    <t>HA036</t>
  </si>
  <si>
    <t>Cocinera</t>
  </si>
  <si>
    <t>HA037</t>
  </si>
  <si>
    <t>Auxiliar Medico</t>
  </si>
  <si>
    <t>HOSPITAL COMUNITARIO DE PETO YUCATÁN.</t>
  </si>
  <si>
    <t>HCP01</t>
  </si>
  <si>
    <t>HCP02</t>
  </si>
  <si>
    <t>Jefe de Administracion</t>
  </si>
  <si>
    <t>Jefa de enfermeras</t>
  </si>
  <si>
    <t>HOSPITAL COMUNITARIO DE TICUL, YUCATAN</t>
  </si>
  <si>
    <t>DG01</t>
  </si>
  <si>
    <t>JD01</t>
  </si>
  <si>
    <t>JEFE DE ADMINISTRACION</t>
  </si>
  <si>
    <t>JEFA DE ENFERMERAS</t>
  </si>
  <si>
    <t>COORDINADOR DE MANTENIMIENTO</t>
  </si>
  <si>
    <t>HGTY03</t>
  </si>
  <si>
    <t>COORDINADORA DE RECURSOS HUMANOS</t>
  </si>
  <si>
    <t xml:space="preserve">COORDINADORA DE TRABAJO SOCIAL </t>
  </si>
  <si>
    <t>COORDINADORA DE ENFERMERIA</t>
  </si>
  <si>
    <t>COORDINADOR DE COMPRAS Y ADQUISICIONES</t>
  </si>
  <si>
    <t>COORDINADOR DE CONTABILIDAD</t>
  </si>
  <si>
    <t>JEFE ADMINISTRATIVO</t>
  </si>
  <si>
    <t>HGTY02</t>
  </si>
  <si>
    <t>JEFE MEDICO</t>
  </si>
  <si>
    <t>HGTY01</t>
  </si>
  <si>
    <t>HOSPITAL GENERAL DE TEKAX, YUCATÁN</t>
  </si>
  <si>
    <t>INSTITUTO DE BECAS Y CRÉDITO EDUCATIVO DEL ESTADO DE YUCATÁN</t>
  </si>
  <si>
    <t>DIRECTORI GENERAL</t>
  </si>
  <si>
    <t>SC0068</t>
  </si>
  <si>
    <t>SC0087</t>
  </si>
  <si>
    <t>COORDINADOR A</t>
  </si>
  <si>
    <t>COORDINADOR B</t>
  </si>
  <si>
    <t>COORDINADOR C</t>
  </si>
  <si>
    <t>MM0123</t>
  </si>
  <si>
    <t>COORDINADOR D</t>
  </si>
  <si>
    <t>MM0002</t>
  </si>
  <si>
    <t>AUXILIAR ADMINISTRATIVO A</t>
  </si>
  <si>
    <t>MM0003</t>
  </si>
  <si>
    <t>AUXILIAR ADMINISTRATIVO B</t>
  </si>
  <si>
    <t>MM0039</t>
  </si>
  <si>
    <t>INSTITUTO DE CAPACITACIÓN PARA EL TRABAJO DEL ESTADO DE YUCATÁN</t>
  </si>
  <si>
    <t>CF2800</t>
  </si>
  <si>
    <t>CF2500</t>
  </si>
  <si>
    <t>CF2100</t>
  </si>
  <si>
    <t>CF1901</t>
  </si>
  <si>
    <t>Jefe de Capcitación</t>
  </si>
  <si>
    <t>CF1902</t>
  </si>
  <si>
    <t>Jefe de Vinculación</t>
  </si>
  <si>
    <t>A01803</t>
  </si>
  <si>
    <t>Administrativo Especializado</t>
  </si>
  <si>
    <t>A03803</t>
  </si>
  <si>
    <t>Secretario de Apoyo</t>
  </si>
  <si>
    <t>S01804</t>
  </si>
  <si>
    <t>Jefe de Servicio y Mantenimiento</t>
  </si>
  <si>
    <t>S01808</t>
  </si>
  <si>
    <t>Asistente de servicio y Mantenimiento</t>
  </si>
  <si>
    <t>S03802</t>
  </si>
  <si>
    <t>S05805</t>
  </si>
  <si>
    <t>Tecnico Medio en Imprenta</t>
  </si>
  <si>
    <t>CF04806</t>
  </si>
  <si>
    <t>Secretaria Ejecutiva "C"</t>
  </si>
  <si>
    <t>CF21807</t>
  </si>
  <si>
    <t>Analista Profesional</t>
  </si>
  <si>
    <t>CF33834</t>
  </si>
  <si>
    <t>Tecnico Especializado</t>
  </si>
  <si>
    <t>CF34813</t>
  </si>
  <si>
    <t>Jefe de Oficina</t>
  </si>
  <si>
    <t>CF33892</t>
  </si>
  <si>
    <t>Tecnico Superior</t>
  </si>
  <si>
    <t>INSTITUTO PARA EL DESARROLLO Y CERTIFICACIÓN DE LA INFRAESTRUCTURA FÍSICA EDUCATIVA Y ELÉCTRICA DE YUCATÁN</t>
  </si>
  <si>
    <t>SC0005</t>
  </si>
  <si>
    <t>Jefe de Departamento A</t>
  </si>
  <si>
    <t>SC0007</t>
  </si>
  <si>
    <t>Director A</t>
  </si>
  <si>
    <t>SC0008</t>
  </si>
  <si>
    <t>Director B</t>
  </si>
  <si>
    <t>BU001</t>
  </si>
  <si>
    <t>Auxiliar de Servicios</t>
  </si>
  <si>
    <t>BU002</t>
  </si>
  <si>
    <t>Analista Administrativo A</t>
  </si>
  <si>
    <t>BU003</t>
  </si>
  <si>
    <t>BU004</t>
  </si>
  <si>
    <t>Auxiliar Administrativo A</t>
  </si>
  <si>
    <t>BU005</t>
  </si>
  <si>
    <t>Mensajero</t>
  </si>
  <si>
    <t>BU006</t>
  </si>
  <si>
    <t>Secretaria A</t>
  </si>
  <si>
    <t>BU007</t>
  </si>
  <si>
    <t>Auxiliar Administrativo B</t>
  </si>
  <si>
    <t>BU008</t>
  </si>
  <si>
    <t>Dibujante</t>
  </si>
  <si>
    <t>BU009</t>
  </si>
  <si>
    <t>Secretaria B</t>
  </si>
  <si>
    <t>BU010</t>
  </si>
  <si>
    <t>Auxiliar Administrativo C</t>
  </si>
  <si>
    <t>BU011</t>
  </si>
  <si>
    <t>Analista de Costos</t>
  </si>
  <si>
    <t>BU012</t>
  </si>
  <si>
    <t>Proyectista</t>
  </si>
  <si>
    <t>BU013</t>
  </si>
  <si>
    <t>Analista Administrativo B</t>
  </si>
  <si>
    <t>IAU0104</t>
  </si>
  <si>
    <t>ICH0104</t>
  </si>
  <si>
    <t>ICO0109</t>
  </si>
  <si>
    <t>ISE0106</t>
  </si>
  <si>
    <t>ISU0106</t>
  </si>
  <si>
    <t>Supervisor</t>
  </si>
  <si>
    <t>M0012</t>
  </si>
  <si>
    <t>Supervisor Tecnico Administrativo B</t>
  </si>
  <si>
    <t>M008</t>
  </si>
  <si>
    <t>Supervisor Tecnico Administrativo A</t>
  </si>
  <si>
    <t>MM001</t>
  </si>
  <si>
    <t>Analista Administrativo C</t>
  </si>
  <si>
    <t>MM003</t>
  </si>
  <si>
    <t>Coordinador A</t>
  </si>
  <si>
    <t>MM004</t>
  </si>
  <si>
    <t>Secretaria C</t>
  </si>
  <si>
    <t>MM005</t>
  </si>
  <si>
    <t>MM007</t>
  </si>
  <si>
    <t>Supervisor de Obra</t>
  </si>
  <si>
    <t>MM009</t>
  </si>
  <si>
    <t>Coordinador B</t>
  </si>
  <si>
    <t>MM010</t>
  </si>
  <si>
    <t>Coordinador D</t>
  </si>
  <si>
    <t>MM011</t>
  </si>
  <si>
    <t>Coordinador C</t>
  </si>
  <si>
    <t>SC0002</t>
  </si>
  <si>
    <t>Coordinador E</t>
  </si>
  <si>
    <t>SC0003</t>
  </si>
  <si>
    <t>Coordinador F</t>
  </si>
  <si>
    <t>SG001</t>
  </si>
  <si>
    <t xml:space="preserve">Herrero </t>
  </si>
  <si>
    <t>SG002</t>
  </si>
  <si>
    <t xml:space="preserve">Bodeguero </t>
  </si>
  <si>
    <t>SG003</t>
  </si>
  <si>
    <t xml:space="preserve">Albanil </t>
  </si>
  <si>
    <t>SG004</t>
  </si>
  <si>
    <t>Pintor</t>
  </si>
  <si>
    <t>SG005</t>
  </si>
  <si>
    <t>INSTITUTO DEL DEPORTE DEL ESTADO DE YUCATÁN</t>
  </si>
  <si>
    <t>DIRECTOR B</t>
  </si>
  <si>
    <t>DIRECTOR A</t>
  </si>
  <si>
    <t>JEFE DE DEPARTAMENTO C</t>
  </si>
  <si>
    <t>JEFE DE DEPARTAMENTO B</t>
  </si>
  <si>
    <t>SC0064</t>
  </si>
  <si>
    <t>SUBDIRECTOR</t>
  </si>
  <si>
    <t xml:space="preserve">550   </t>
  </si>
  <si>
    <t>BU0003</t>
  </si>
  <si>
    <t>JEFE DE SECCION D</t>
  </si>
  <si>
    <t>BU0004</t>
  </si>
  <si>
    <t>AUXILIAR ADMINISTRATIVO J</t>
  </si>
  <si>
    <t>BU0006</t>
  </si>
  <si>
    <t>SECRETARIA F</t>
  </si>
  <si>
    <t>BU0009</t>
  </si>
  <si>
    <t>AUXILIAR ADMINISTRATIVO I</t>
  </si>
  <si>
    <t>BU0017</t>
  </si>
  <si>
    <t>AUXILIAR DE SERVICIO G</t>
  </si>
  <si>
    <t>BU0020</t>
  </si>
  <si>
    <t>CAJERA B</t>
  </si>
  <si>
    <t>BU0022</t>
  </si>
  <si>
    <t>ENCARGADO B</t>
  </si>
  <si>
    <t>BU0023</t>
  </si>
  <si>
    <t>CHOFER C</t>
  </si>
  <si>
    <t>BU0026</t>
  </si>
  <si>
    <t>AUXILIAR ADMINISTRATIVO G</t>
  </si>
  <si>
    <t>BU0027</t>
  </si>
  <si>
    <t>SECRETARIA D</t>
  </si>
  <si>
    <t>BU0029</t>
  </si>
  <si>
    <t>BU0032</t>
  </si>
  <si>
    <t>ENCARGADO A</t>
  </si>
  <si>
    <t>BU0033</t>
  </si>
  <si>
    <t>CHOFER B</t>
  </si>
  <si>
    <t>BU0036</t>
  </si>
  <si>
    <t>JEFE DE SECCION A</t>
  </si>
  <si>
    <t>BU0039</t>
  </si>
  <si>
    <t>BU0042</t>
  </si>
  <si>
    <t>AUXILIAR DE SERVICIO F</t>
  </si>
  <si>
    <t>BU0048</t>
  </si>
  <si>
    <t>AUXILIAR DE SERVICIO E</t>
  </si>
  <si>
    <t>BU0050</t>
  </si>
  <si>
    <t>AUXILIAR ADMINISTRATIVO D</t>
  </si>
  <si>
    <t>BU0053</t>
  </si>
  <si>
    <t>AUXILIAR DE SERVICIO D</t>
  </si>
  <si>
    <t>BU0054</t>
  </si>
  <si>
    <t>AUXILIAR ADMINISTRATIVO C</t>
  </si>
  <si>
    <t>BU0059</t>
  </si>
  <si>
    <t>BU0061</t>
  </si>
  <si>
    <t>AUXILIAR DE SERVICIO B</t>
  </si>
  <si>
    <t>BU0062</t>
  </si>
  <si>
    <t>VIGILANTE C</t>
  </si>
  <si>
    <t>BU0064</t>
  </si>
  <si>
    <t>BU0065</t>
  </si>
  <si>
    <t>VIGILANTE B</t>
  </si>
  <si>
    <t>BU0066</t>
  </si>
  <si>
    <t>AUXILIAR DE SERVICIO A</t>
  </si>
  <si>
    <t>BU0068</t>
  </si>
  <si>
    <t>VIGILANTE A</t>
  </si>
  <si>
    <t>BU0070</t>
  </si>
  <si>
    <t>INSTRUCTOR DEPORTIVO A</t>
  </si>
  <si>
    <t>BU0072</t>
  </si>
  <si>
    <t>INSTRUCTOR DEPORTIVO B</t>
  </si>
  <si>
    <t>MM0041</t>
  </si>
  <si>
    <t>PROGRAMADOR D</t>
  </si>
  <si>
    <t>MM0042</t>
  </si>
  <si>
    <t>PROGRAMADOR B</t>
  </si>
  <si>
    <t>MM0044</t>
  </si>
  <si>
    <t>COORDINADOR DE PROYECTOS</t>
  </si>
  <si>
    <t>MM0062</t>
  </si>
  <si>
    <t>ANALISTA ADMINISTRATIVO F</t>
  </si>
  <si>
    <t>MM0069</t>
  </si>
  <si>
    <t>ANALISTA ADMINISTRATIVO E</t>
  </si>
  <si>
    <t>MM0084</t>
  </si>
  <si>
    <t>ANALISTA ADMINISTRATIVO D</t>
  </si>
  <si>
    <t>MM0085</t>
  </si>
  <si>
    <t>JEFE DE PROGRAMACION</t>
  </si>
  <si>
    <t>MM0094</t>
  </si>
  <si>
    <t>JEFE DE OFICINA C</t>
  </si>
  <si>
    <t>MM0095</t>
  </si>
  <si>
    <t>ANALISTA ADMINISTRATIVO C</t>
  </si>
  <si>
    <t>MM0097</t>
  </si>
  <si>
    <t>SECRETARIA I</t>
  </si>
  <si>
    <t>MM0099</t>
  </si>
  <si>
    <t>AUXILIAR ADMINISTRATIVO K</t>
  </si>
  <si>
    <t>MM0100</t>
  </si>
  <si>
    <t>JEFE OFICINA B</t>
  </si>
  <si>
    <t>MM0102</t>
  </si>
  <si>
    <t>ANALISTA ADMINISTRATIVO B</t>
  </si>
  <si>
    <t>MM0104</t>
  </si>
  <si>
    <t>PROMOTOR A</t>
  </si>
  <si>
    <t>SC0098</t>
  </si>
  <si>
    <t>Estímulos al Personal Operativo (Bono x Años de Servicio)</t>
  </si>
  <si>
    <t>FONDO DE RETIRO PARA EL TRABAJADOR DE BASE JUBILADO</t>
  </si>
  <si>
    <t>INSTITUTO DE EDUCACION PARA ADULTOS DEL ESTADO DE YUCATÁN</t>
  </si>
  <si>
    <t>CF01059</t>
  </si>
  <si>
    <t>CF14070</t>
  </si>
  <si>
    <t>DIRECTOR DE IEEA/DELEGADO</t>
  </si>
  <si>
    <t>CF36014</t>
  </si>
  <si>
    <t>COORDINADOR REGIONAL</t>
  </si>
  <si>
    <t>COORDINADOR DE ZONA</t>
  </si>
  <si>
    <t>A01805</t>
  </si>
  <si>
    <t>AUXILIAR DE ADMINISTRADOR</t>
  </si>
  <si>
    <t>A01806</t>
  </si>
  <si>
    <t>ANALISTA ADMINISTRATIVO</t>
  </si>
  <si>
    <t>A01807</t>
  </si>
  <si>
    <t>A03804</t>
  </si>
  <si>
    <t>CF04807</t>
  </si>
  <si>
    <t>SECRETARIA EJECUTIVA B</t>
  </si>
  <si>
    <t>CF33849</t>
  </si>
  <si>
    <t>COORDINADOR DE UNIDAD DE SERVS. ESPECIALIZADOS</t>
  </si>
  <si>
    <t>S01803</t>
  </si>
  <si>
    <t>OFICAL DE SERVICIOS Y MANTENIMIENTO</t>
  </si>
  <si>
    <t>T03803</t>
  </si>
  <si>
    <t>TECNICO MEDIO</t>
  </si>
  <si>
    <t>T03810</t>
  </si>
  <si>
    <t>ESPECIALISTA EN PROY. TECNICOS</t>
  </si>
  <si>
    <t>T03820</t>
  </si>
  <si>
    <t>TECNICO DOCENTE</t>
  </si>
  <si>
    <t>T03823</t>
  </si>
  <si>
    <t>TECNICO SUPERIOR</t>
  </si>
  <si>
    <t>T06803</t>
  </si>
  <si>
    <t>COORDINADOR EN TECNICOS EN COMPUTACION</t>
  </si>
  <si>
    <t>INSTITUTO PARA EL DESARROLLO DE LA CULTURA MAYA DEL ESTADO DE YUCATÁN</t>
  </si>
  <si>
    <t>SC0001</t>
  </si>
  <si>
    <t>SC003</t>
  </si>
  <si>
    <t>SC0006</t>
  </si>
  <si>
    <t>JEFE DE DEPARTAMENTO D</t>
  </si>
  <si>
    <t>MM0004</t>
  </si>
  <si>
    <t>BU0001</t>
  </si>
  <si>
    <t>TECNICO ESPECIALISTA A</t>
  </si>
  <si>
    <t>BU0002</t>
  </si>
  <si>
    <t>SECRETARIA EJECUTIVA</t>
  </si>
  <si>
    <t>INSTITUTO DE SEGURIDAD JURÍDICA PATRIMONIAL DE YUCATÁN</t>
  </si>
  <si>
    <t>DGRB1</t>
  </si>
  <si>
    <t>DIRB1</t>
  </si>
  <si>
    <t>DIRECTOR</t>
  </si>
  <si>
    <t>JEFB1</t>
  </si>
  <si>
    <t>JEFB3</t>
  </si>
  <si>
    <t>JEFB4</t>
  </si>
  <si>
    <t>ADMB1</t>
  </si>
  <si>
    <t>ANALISTA</t>
  </si>
  <si>
    <t>ADMB2</t>
  </si>
  <si>
    <t>ADMB3</t>
  </si>
  <si>
    <t>AUXB1</t>
  </si>
  <si>
    <t>AUXB2</t>
  </si>
  <si>
    <t>COOB1</t>
  </si>
  <si>
    <t>COOB2</t>
  </si>
  <si>
    <t>COOB3</t>
  </si>
  <si>
    <t>COOB4</t>
  </si>
  <si>
    <t>COOB5</t>
  </si>
  <si>
    <t>COOB6</t>
  </si>
  <si>
    <t>COOB7</t>
  </si>
  <si>
    <t>LDPB1</t>
  </si>
  <si>
    <t>PERB2</t>
  </si>
  <si>
    <t>PERITO</t>
  </si>
  <si>
    <t>SECB1</t>
  </si>
  <si>
    <t>SECB3</t>
  </si>
  <si>
    <t>SECB4</t>
  </si>
  <si>
    <t>SECB5</t>
  </si>
  <si>
    <t>IPFY-01</t>
  </si>
  <si>
    <t>Director general</t>
  </si>
  <si>
    <t>IPFY-02</t>
  </si>
  <si>
    <t>Dirección Administrativa</t>
  </si>
  <si>
    <t>IPFY-03</t>
  </si>
  <si>
    <t>Directora jurídica</t>
  </si>
  <si>
    <t>IPFY-04</t>
  </si>
  <si>
    <t>Dirección de Mercadotecnia y Relaciones Públicas</t>
  </si>
  <si>
    <t>IPFY-05</t>
  </si>
  <si>
    <t>Dirección de Eventos</t>
  </si>
  <si>
    <t>IPFY-06</t>
  </si>
  <si>
    <t>Director Operaciones</t>
  </si>
  <si>
    <t>IPFY-07</t>
  </si>
  <si>
    <t>Jefe Administrativo</t>
  </si>
  <si>
    <t>IPFY-08</t>
  </si>
  <si>
    <t>Jefe de Seguridad y vigilancia</t>
  </si>
  <si>
    <t>IPFY-09</t>
  </si>
  <si>
    <t>Jefe de Parques</t>
  </si>
  <si>
    <t>IPFY-10</t>
  </si>
  <si>
    <t>Coordinador Administrativo Parques</t>
  </si>
  <si>
    <t>IPFY-11</t>
  </si>
  <si>
    <t>Coordinador Espacios</t>
  </si>
  <si>
    <t>IPFY-12</t>
  </si>
  <si>
    <t>Coordinador Administrativo</t>
  </si>
  <si>
    <t>IPFY-13</t>
  </si>
  <si>
    <t>Cordinador  Juridico</t>
  </si>
  <si>
    <t>IPFY-14A</t>
  </si>
  <si>
    <t>Coordinador Servicios Generales Oficina</t>
  </si>
  <si>
    <t>IPFY-15</t>
  </si>
  <si>
    <t>Coordinador Parque Acuatico</t>
  </si>
  <si>
    <t>Coordinador de Servicios Generales Feria</t>
  </si>
  <si>
    <t>IPFY-16</t>
  </si>
  <si>
    <t>Coordinador de Mantenimiento</t>
  </si>
  <si>
    <t>IPFY-17</t>
  </si>
  <si>
    <t>Coordinador Parque interactivo</t>
  </si>
  <si>
    <t>IPFY-19</t>
  </si>
  <si>
    <t>Supervisor Parque Acuatico</t>
  </si>
  <si>
    <t>IPFY-19A</t>
  </si>
  <si>
    <t>Supervisor de Seguridad y Vigilancia</t>
  </si>
  <si>
    <t>IPFY-19B</t>
  </si>
  <si>
    <t>IPFY-20</t>
  </si>
  <si>
    <t>Responsable Operativo Parque Interactivo</t>
  </si>
  <si>
    <t>IPFY-21</t>
  </si>
  <si>
    <t>Supervisor Operaciones Accesos</t>
  </si>
  <si>
    <t>IPFY-23</t>
  </si>
  <si>
    <t>Auxiliar Activo Fijo</t>
  </si>
  <si>
    <t>IPFY-24</t>
  </si>
  <si>
    <t>Auxiliar de espacios</t>
  </si>
  <si>
    <t>IPFY-25</t>
  </si>
  <si>
    <t>IPFY-26</t>
  </si>
  <si>
    <t>Auxiliar de Seguridad</t>
  </si>
  <si>
    <t>IPFY-27</t>
  </si>
  <si>
    <t>Velador</t>
  </si>
  <si>
    <t>IPFY-28</t>
  </si>
  <si>
    <t>Auxiliar Servicios Generales</t>
  </si>
  <si>
    <t>IPFY-29</t>
  </si>
  <si>
    <t>Auxiliar Parque Acuatico</t>
  </si>
  <si>
    <t>IPFY-30</t>
  </si>
  <si>
    <t>Auxiliar Operativo Limpieza</t>
  </si>
  <si>
    <t>IPFY-31</t>
  </si>
  <si>
    <t>Auxiliar Operativo Jardineria</t>
  </si>
  <si>
    <t>IPFY-32</t>
  </si>
  <si>
    <t>Auxiliar Operativo Mantenimiento</t>
  </si>
  <si>
    <t>IPFY-33</t>
  </si>
  <si>
    <t>Auxiliar Operativo Parque Interactivo</t>
  </si>
  <si>
    <t>IPFY-34</t>
  </si>
  <si>
    <t>Auxiliar Operativo Cocina</t>
  </si>
  <si>
    <t>IPFY-35</t>
  </si>
  <si>
    <t>Auxiliar Operativo Accesos</t>
  </si>
  <si>
    <t>IPFY-38</t>
  </si>
  <si>
    <t>Asistente Director General</t>
  </si>
  <si>
    <t>PRIMA DOMINICAL ANUAL</t>
  </si>
  <si>
    <t>INSTITUTO DE SEGURIDAD SOCIAL DE LOS TRABAJADORES DEL ESTADO DE YUCATÁN</t>
  </si>
  <si>
    <t>ISS01</t>
  </si>
  <si>
    <t>ISS02</t>
  </si>
  <si>
    <t>Gerente Centro Comercial I</t>
  </si>
  <si>
    <t>ISS03</t>
  </si>
  <si>
    <t>Gerente Centro turistico I</t>
  </si>
  <si>
    <t>Gerente Centro turistico II</t>
  </si>
  <si>
    <t>ISS04</t>
  </si>
  <si>
    <t>Asesor I</t>
  </si>
  <si>
    <t>Asesor II</t>
  </si>
  <si>
    <t>Asesor III</t>
  </si>
  <si>
    <t>Asesor IV</t>
  </si>
  <si>
    <t>ISS14</t>
  </si>
  <si>
    <t>Directora apoyo a la educX especial I</t>
  </si>
  <si>
    <t>ISS15</t>
  </si>
  <si>
    <t>Directora Centro extension educativa I</t>
  </si>
  <si>
    <t>ISS16</t>
  </si>
  <si>
    <t>Directora de Cendi I</t>
  </si>
  <si>
    <t>ISS23</t>
  </si>
  <si>
    <t>Jefe de departamento I</t>
  </si>
  <si>
    <t>Jefe de departamento II</t>
  </si>
  <si>
    <t>Jefe de departamento III</t>
  </si>
  <si>
    <t>Jefe de departamento IV</t>
  </si>
  <si>
    <t>ISS27</t>
  </si>
  <si>
    <t>Subdirector I</t>
  </si>
  <si>
    <t>ISS31</t>
  </si>
  <si>
    <t>Titular Organismo auxiliar I</t>
  </si>
  <si>
    <t>ISS05</t>
  </si>
  <si>
    <t>Asesor Juridico I</t>
  </si>
  <si>
    <t>Asesor Juridico II</t>
  </si>
  <si>
    <t>Asesor Juridico III</t>
  </si>
  <si>
    <t>Asesor Juridico IV</t>
  </si>
  <si>
    <t>ISS06</t>
  </si>
  <si>
    <t>Asistente educativa I</t>
  </si>
  <si>
    <t>Asistente educativa II</t>
  </si>
  <si>
    <t>ISS07</t>
  </si>
  <si>
    <t>Auxiliar operativo I</t>
  </si>
  <si>
    <t>Auxiliar operativo II</t>
  </si>
  <si>
    <t>Auxiliar operativo III</t>
  </si>
  <si>
    <t>Auxiliar operativo IV</t>
  </si>
  <si>
    <t>ISS08</t>
  </si>
  <si>
    <t>Auxiliar administrativo I</t>
  </si>
  <si>
    <t>Auxiliar administrativo II</t>
  </si>
  <si>
    <t>Auxiliar administrativo III</t>
  </si>
  <si>
    <t>Auxiliar administrativo IV</t>
  </si>
  <si>
    <t>Auxiliar administrativo V</t>
  </si>
  <si>
    <t>ISS09</t>
  </si>
  <si>
    <t>Contador Centro Comercial I</t>
  </si>
  <si>
    <t>ISS10</t>
  </si>
  <si>
    <t>Supervisor Operativo I</t>
  </si>
  <si>
    <t>Supervisor Operativo II</t>
  </si>
  <si>
    <t>ISS11</t>
  </si>
  <si>
    <t>Supervisor I</t>
  </si>
  <si>
    <t>Supervisor II</t>
  </si>
  <si>
    <t>Supervisor III</t>
  </si>
  <si>
    <t>Supervisor IV</t>
  </si>
  <si>
    <t>ISS12</t>
  </si>
  <si>
    <t>Coordinador I</t>
  </si>
  <si>
    <t>Coordinador II</t>
  </si>
  <si>
    <t>Coordinador III</t>
  </si>
  <si>
    <t>Coordinador IV</t>
  </si>
  <si>
    <t>Coordinador V</t>
  </si>
  <si>
    <t>ISS13</t>
  </si>
  <si>
    <t>Coordinador de Pedagogia I</t>
  </si>
  <si>
    <t>ISS17</t>
  </si>
  <si>
    <t>Doctor de cendi I</t>
  </si>
  <si>
    <t>ISS18</t>
  </si>
  <si>
    <t>Encargada de Cocina I</t>
  </si>
  <si>
    <t>ISS19</t>
  </si>
  <si>
    <t>Encargada de grupo I</t>
  </si>
  <si>
    <t>ISS20</t>
  </si>
  <si>
    <t>Enfermera I</t>
  </si>
  <si>
    <t>ISS21</t>
  </si>
  <si>
    <t>Instructor I</t>
  </si>
  <si>
    <t>ISS22</t>
  </si>
  <si>
    <t>Profesor Centro de jubilados I</t>
  </si>
  <si>
    <t>Profesor Centro de jubilados II</t>
  </si>
  <si>
    <t>ISS24</t>
  </si>
  <si>
    <t>Encargado de mantenimiento I</t>
  </si>
  <si>
    <t>ISS25</t>
  </si>
  <si>
    <t>Programador I</t>
  </si>
  <si>
    <t>Programador II</t>
  </si>
  <si>
    <t>Programador III</t>
  </si>
  <si>
    <t>Programador IV</t>
  </si>
  <si>
    <t>Programador V</t>
  </si>
  <si>
    <t>Programador VI</t>
  </si>
  <si>
    <t>ISS26</t>
  </si>
  <si>
    <t>Psicologo I</t>
  </si>
  <si>
    <t>Psicologo II</t>
  </si>
  <si>
    <t>ISS28</t>
  </si>
  <si>
    <t>Terapeuta I</t>
  </si>
  <si>
    <t>ISS29</t>
  </si>
  <si>
    <t>Chef I</t>
  </si>
  <si>
    <t>Chef II</t>
  </si>
  <si>
    <t>ISS30</t>
  </si>
  <si>
    <t>Guardavidas I</t>
  </si>
  <si>
    <t>Guardavidas II</t>
  </si>
  <si>
    <t>INSTITUTO TECNOLÓGICO SUPERIOR MOTUL</t>
  </si>
  <si>
    <t>ITS0001</t>
  </si>
  <si>
    <t>ITS0002</t>
  </si>
  <si>
    <t>Subdirector de Área</t>
  </si>
  <si>
    <t>ITS0003</t>
  </si>
  <si>
    <t>Jefe de División</t>
  </si>
  <si>
    <t>ITS0004</t>
  </si>
  <si>
    <t>A01001</t>
  </si>
  <si>
    <t>Jefe de oficina</t>
  </si>
  <si>
    <t>A06009</t>
  </si>
  <si>
    <t>Coordinador de Promociones</t>
  </si>
  <si>
    <t>CF12027</t>
  </si>
  <si>
    <t>Ingeniero en Sistemas</t>
  </si>
  <si>
    <t>CF33118</t>
  </si>
  <si>
    <t>Técnico Especializado</t>
  </si>
  <si>
    <t>CF34004</t>
  </si>
  <si>
    <t>Secretaría de Jefe de Departamento</t>
  </si>
  <si>
    <t>CF53453</t>
  </si>
  <si>
    <t>Chofer de Director</t>
  </si>
  <si>
    <t>CF53455</t>
  </si>
  <si>
    <t>Secretaria de Director General</t>
  </si>
  <si>
    <t>E13001</t>
  </si>
  <si>
    <t>Profesor de Asignatura "A"</t>
  </si>
  <si>
    <t>E13002</t>
  </si>
  <si>
    <t>Profesor de Asignatura "B"</t>
  </si>
  <si>
    <t>E13010</t>
  </si>
  <si>
    <t>Profesor Asociado "A"</t>
  </si>
  <si>
    <t>E13013</t>
  </si>
  <si>
    <t>Profesor Titular "A"</t>
  </si>
  <si>
    <t>P01001</t>
  </si>
  <si>
    <t>Analista Técnico</t>
  </si>
  <si>
    <t>P01002</t>
  </si>
  <si>
    <t>Analista Especializado</t>
  </si>
  <si>
    <t>P13006</t>
  </si>
  <si>
    <t>Médico General</t>
  </si>
  <si>
    <t>P16004</t>
  </si>
  <si>
    <t>Psicologo</t>
  </si>
  <si>
    <t>S06002</t>
  </si>
  <si>
    <t>Intendente</t>
  </si>
  <si>
    <t>S14001</t>
  </si>
  <si>
    <t>T05003</t>
  </si>
  <si>
    <t>T06027</t>
  </si>
  <si>
    <t>Capturista</t>
  </si>
  <si>
    <t>T16005</t>
  </si>
  <si>
    <t>Laboratorista</t>
  </si>
  <si>
    <t>ESTÍMULOS DESEMPEÑO DOCENTE</t>
  </si>
  <si>
    <t>PRIMA DE ANTIGÜEDAD</t>
  </si>
  <si>
    <t>INSTITUTO TECNOLOGICO SUPERIOR PROGRESO</t>
  </si>
  <si>
    <t>ITS001</t>
  </si>
  <si>
    <t>ITS002</t>
  </si>
  <si>
    <t>SUBDIRECTOR DE AREA</t>
  </si>
  <si>
    <t>ITS003</t>
  </si>
  <si>
    <t>JEFE DE DIVISIÓN</t>
  </si>
  <si>
    <t>ITS004</t>
  </si>
  <si>
    <t>COORDINADOR DE PROMOCIONES</t>
  </si>
  <si>
    <t>CF33116</t>
  </si>
  <si>
    <t>TECNICO ESPECIALIZADO</t>
  </si>
  <si>
    <t>SECRETARIA DE JEFE DE DEPARTAMENTO</t>
  </si>
  <si>
    <t>CF34280</t>
  </si>
  <si>
    <t>SECRETARIA DE SUBDIRECTOR</t>
  </si>
  <si>
    <t>ASIGNATURA A</t>
  </si>
  <si>
    <t>ASIGNATURA B</t>
  </si>
  <si>
    <t>PROFESOR ASOCIADO A</t>
  </si>
  <si>
    <t>E13011</t>
  </si>
  <si>
    <t>PROFESOR ASOCIADO B</t>
  </si>
  <si>
    <t>PROFESOR TITULAR A</t>
  </si>
  <si>
    <t>ITS005</t>
  </si>
  <si>
    <t>COORDINADOR DE DEPARTAMENTO</t>
  </si>
  <si>
    <t>ANALISTA TECNICO</t>
  </si>
  <si>
    <t>MEDICO GENERAL</t>
  </si>
  <si>
    <t>S05033</t>
  </si>
  <si>
    <t>OPERADOR DE EQUIPO</t>
  </si>
  <si>
    <t>INTENDENTE</t>
  </si>
  <si>
    <t>S08011</t>
  </si>
  <si>
    <t>TECNICO EN MANTENIMIENTO</t>
  </si>
  <si>
    <t>T06018</t>
  </si>
  <si>
    <t>T0S003</t>
  </si>
  <si>
    <t>ESTUMULOS DE PRODUCTIVIDAD Y EFICIENCIA</t>
  </si>
  <si>
    <t xml:space="preserve">CAPTURISTA </t>
  </si>
  <si>
    <t>PSCICOLOGO</t>
  </si>
  <si>
    <t>PROFESOR ASIGNATURA B</t>
  </si>
  <si>
    <t>PROFESOR ASIGNATURA A</t>
  </si>
  <si>
    <t>A08004</t>
  </si>
  <si>
    <t>A03004</t>
  </si>
  <si>
    <t>CHOFER DEL DIRECTOR</t>
  </si>
  <si>
    <t>OFICIAL DE MANTENIMIENTO GENERAL</t>
  </si>
  <si>
    <t>OPERADOR DE EQUIPO T.P.ESP.</t>
  </si>
  <si>
    <t xml:space="preserve">JEFE DE DIVISION </t>
  </si>
  <si>
    <t>INSTITUTO TECNOLÓGICO SUPERIOR DEL SUR DEL ESTADO DE YUCATÀN</t>
  </si>
  <si>
    <t>INSTITUTO TECNOLÓGICO SUPERIOR DE VALLADOLID</t>
  </si>
  <si>
    <t>JEFE DE DIVISION</t>
  </si>
  <si>
    <t>SECRETARIA DE DIRECTOR GRAL.</t>
  </si>
  <si>
    <t>CF34006</t>
  </si>
  <si>
    <t>SECRETARIO DE DIRECTOR</t>
  </si>
  <si>
    <t>S13008</t>
  </si>
  <si>
    <t>CHOFER DE DIRECTOR</t>
  </si>
  <si>
    <t>SECRETARIA DE JEFE DEPARTAMENTO</t>
  </si>
  <si>
    <t>BIBLIOTECARIA</t>
  </si>
  <si>
    <t>PROFESOR ASOCIADO "A"</t>
  </si>
  <si>
    <t>PROFESOR ASOCIADO "B"</t>
  </si>
  <si>
    <t>E13012</t>
  </si>
  <si>
    <t>PROFESOR ASOCIADO "C"</t>
  </si>
  <si>
    <t>PROFESOR TITULAR "A"</t>
  </si>
  <si>
    <t>PROFESOR ASIGNATURA "A"</t>
  </si>
  <si>
    <t>PROFESOR ASIGNATURA "B"</t>
  </si>
  <si>
    <t>INSTITUTO DE VIVIENDA DEL ESTADO DE YUCATÁN</t>
  </si>
  <si>
    <t>DA01</t>
  </si>
  <si>
    <t>DIRECTOR JURÍDICO Y DE REGULARIZACIÓN DE SUELO</t>
  </si>
  <si>
    <t>DIRECTOR DE VIVIENDA</t>
  </si>
  <si>
    <t>DIRECTOR TÉCNICO</t>
  </si>
  <si>
    <t>DIRECTOR DE PLANEACIÓN TERRITORIAL</t>
  </si>
  <si>
    <t>SA02</t>
  </si>
  <si>
    <t>SUBDIRECTOR JURÍDICO Y DE REGULARIZACIÓN DE SUELO</t>
  </si>
  <si>
    <t>JD03</t>
  </si>
  <si>
    <t>JEFE DE RECURSOS HUMANOS</t>
  </si>
  <si>
    <t>JEFE DE CONTABILIDAD, TESORERIA Y FINANZAS</t>
  </si>
  <si>
    <t>JEFE DE DE BASE DE DATOS Y DESARROLLO DE SISTEMAS</t>
  </si>
  <si>
    <t>JEFE DE PLANEACION Y PRESUPUESTO</t>
  </si>
  <si>
    <t>JEFE DE ZONA COSTERA</t>
  </si>
  <si>
    <t>JEFE DE CARTERA</t>
  </si>
  <si>
    <t>JEFE DE SERVICIOS GENERALES Y  RECURSOS MATERIALES</t>
  </si>
  <si>
    <t>JEFE DE ADMINISTRACION DE SERVIDORES Y SOPORTE</t>
  </si>
  <si>
    <t>JEFE DE CALIDAD Y GESTION CIUDADANA</t>
  </si>
  <si>
    <t>JEFE DE LO CONTENCIOSO Y CONSULTIVO</t>
  </si>
  <si>
    <t>JEFE DE  TITULACION</t>
  </si>
  <si>
    <t>JEFE DE REGULARIZACION Y OPERACIÓN COMERCIAL</t>
  </si>
  <si>
    <t>JEFE DE OPERACIÓN SOCIAL</t>
  </si>
  <si>
    <t>JEFE DE PROMOCION Y OPERACIÓN</t>
  </si>
  <si>
    <t>JEFE DE CREDITO Y VIVIENDA</t>
  </si>
  <si>
    <t>JEFE DE PROYECTOS Y EVALUACION</t>
  </si>
  <si>
    <t>JEFE DE AUTOPRODUCCION</t>
  </si>
  <si>
    <t xml:space="preserve">JEFE DE INGENIERIA Y DESARROLLO </t>
  </si>
  <si>
    <t>JEFE DE TOPOGRAFIA</t>
  </si>
  <si>
    <t>JEFE DE INFRAESTRUCTURA URBANA</t>
  </si>
  <si>
    <t>JEFE DE EDIFICACION DE VIVIENDA</t>
  </si>
  <si>
    <t xml:space="preserve">JEFE DE PRESUPUESTO Y CONTROL </t>
  </si>
  <si>
    <t xml:space="preserve">JEFE DE SUPERVISION DE OBRA </t>
  </si>
  <si>
    <t>JEFE DE NORMATIVIDAD Y OBRAS PUBLICAS</t>
  </si>
  <si>
    <t>JEFE DE DISEÑO E INNOVACION TECNOLOGICA</t>
  </si>
  <si>
    <t>JEFE DE PLANEACION Y ADMINISTRACION DE LA RESERVA</t>
  </si>
  <si>
    <t>JD02</t>
  </si>
  <si>
    <t>JEFE DE ASIGNACIONES</t>
  </si>
  <si>
    <t>C003</t>
  </si>
  <si>
    <t>ASISTENTE DE LA DIRECCION GENERAL</t>
  </si>
  <si>
    <t>COORDINADOR DE TESORERIA</t>
  </si>
  <si>
    <t>COORDINADOR DE PERSONAL</t>
  </si>
  <si>
    <t xml:space="preserve">COORDINADOR DE INFORMACION FINANCIERA </t>
  </si>
  <si>
    <t>COORDINADOR DE ADMINISTRACION DE BASE DE DATOS</t>
  </si>
  <si>
    <t>COORDINADOR DE DESARROLLO DE SISTEMAS</t>
  </si>
  <si>
    <t>COORDINADOR DE CARTERA</t>
  </si>
  <si>
    <t>COORDINADOR DE PRESUPUESTO</t>
  </si>
  <si>
    <t>COORDINADOR DE COBRANZA</t>
  </si>
  <si>
    <t>COORDINADOR ADMINISTRATIVO</t>
  </si>
  <si>
    <t>COORDINADOR DE RECURSOS MATERIALES</t>
  </si>
  <si>
    <t xml:space="preserve">ASISTENTE DE DIFUSION Y COMUNICACIÓN SOCIAL   </t>
  </si>
  <si>
    <t>ASISTENTE DE DIRECCION ADMINISTRATIVA</t>
  </si>
  <si>
    <t>ASISTENTE DE RECURSOS HUMANOS</t>
  </si>
  <si>
    <t>COORDINADOR DE CAJAS</t>
  </si>
  <si>
    <t xml:space="preserve">COORDINADOR DE PLANEACION </t>
  </si>
  <si>
    <t xml:space="preserve">COORDINADOR DE SOPORTE TECNICO </t>
  </si>
  <si>
    <t>COORDINADOR DE NOMINA</t>
  </si>
  <si>
    <t>COORDINADOR DE COMPRAS Y SERVICIOS GENERALES</t>
  </si>
  <si>
    <t>COORDINADOR DE CALIDAD</t>
  </si>
  <si>
    <t>COORDINADOR DE SERVICIOS GENERALES</t>
  </si>
  <si>
    <t>COORDINADOR DE OPERACIÓN</t>
  </si>
  <si>
    <t>COORDINADOR DE LO CONTENCIOSO</t>
  </si>
  <si>
    <t>COORDINADOR TECNICO</t>
  </si>
  <si>
    <t>COORDINADOR NOTARIAL</t>
  </si>
  <si>
    <t>COORDINADOR CONSULTIVO</t>
  </si>
  <si>
    <t>COORDINADOR DE SENSIBILIZACION</t>
  </si>
  <si>
    <t>COORDINADOR DE ASIGNACIONES</t>
  </si>
  <si>
    <t>COORDINADOR DE REGULARIZACION</t>
  </si>
  <si>
    <t xml:space="preserve">COORDINADOR JURIDICO </t>
  </si>
  <si>
    <t>COORDINADOR DE CREDITO</t>
  </si>
  <si>
    <t>COORDINADOR DE DOCUMENTACION</t>
  </si>
  <si>
    <t>COORDINADOR TECNICO DE CREDITO</t>
  </si>
  <si>
    <t xml:space="preserve">COORDINADOR DE PROMOCION </t>
  </si>
  <si>
    <t>COORDINADOR DE SEGUIMIENTO</t>
  </si>
  <si>
    <t>DIBUJANTE</t>
  </si>
  <si>
    <t>COORDINADOR DE TOPOGRAFIA DE GABINETE</t>
  </si>
  <si>
    <t>SUPERVISOR DE OBRA</t>
  </si>
  <si>
    <t>COORDINADOR DE INFRAESTRUCTURA</t>
  </si>
  <si>
    <t>COORDINADOR DE LICITACIONES</t>
  </si>
  <si>
    <t xml:space="preserve">COORDINADOR DE PROYECTOS  </t>
  </si>
  <si>
    <t>COORDINADOR DE PROYECTOS ESPECIALES</t>
  </si>
  <si>
    <t>COORDINADOR DE COSTOS</t>
  </si>
  <si>
    <t>COORDINADOR DE CONTROL DOCUMENTAL</t>
  </si>
  <si>
    <t>COORDINADOR DE VIGILANCIA DE LA RESERVA</t>
  </si>
  <si>
    <t>COORDINADOR DE LA ADMON DE LA RESERVA</t>
  </si>
  <si>
    <t>COORDINADOR DE  PROYECTOS</t>
  </si>
  <si>
    <t>COORDINADOR DE DISEÑO E INNOVACION TECNOLOGICA</t>
  </si>
  <si>
    <t>C002</t>
  </si>
  <si>
    <t>COORDINADOR DE CONTROL Y SEGUIMIENTO</t>
  </si>
  <si>
    <t>COORDINADOR DE SERVIDORES</t>
  </si>
  <si>
    <t>COORDINADOR DE CAPACITACION</t>
  </si>
  <si>
    <t>COORDINADOR REGISTRAL</t>
  </si>
  <si>
    <t>ASISTENTE DE LA DIRECCION JURIDICA</t>
  </si>
  <si>
    <t>ASESOR CONTENCIOSO</t>
  </si>
  <si>
    <t>COORDINADOR DE NORMATIVIDAD URBANA</t>
  </si>
  <si>
    <t>C001</t>
  </si>
  <si>
    <t>ASISTENTE DE LA DIRECCION DE REGULARIZACION DE SUELO</t>
  </si>
  <si>
    <t>COORDINADOR DE ESTUDIOS SOCIOECONOMICOS</t>
  </si>
  <si>
    <t>ASESOR JURIDICO</t>
  </si>
  <si>
    <t>COORDINADOR DE COMERCIALIZACION</t>
  </si>
  <si>
    <t xml:space="preserve">COORDINADOR DE PROYECTOS </t>
  </si>
  <si>
    <t>COORDINADOR DE TOPOGRAFIA DE CAMPO</t>
  </si>
  <si>
    <t>A006</t>
  </si>
  <si>
    <t>OFICIALIA DE PARTES</t>
  </si>
  <si>
    <t>SECRETARIA DE DIRECCION GENERAL</t>
  </si>
  <si>
    <t>COBRATARIO</t>
  </si>
  <si>
    <t>AUXILIAR DE OFICINA DE COBRANZA</t>
  </si>
  <si>
    <t xml:space="preserve">ASISTENTE DE CONTABILIDAD </t>
  </si>
  <si>
    <t>CAJERO</t>
  </si>
  <si>
    <t>AUXILIAR CONTABLE DE INGRESOS</t>
  </si>
  <si>
    <t>AUXILIAR DE EGRESOS</t>
  </si>
  <si>
    <t>AUXILIAR CONTABLE DE EGRESOS</t>
  </si>
  <si>
    <t>GESTOR JURIDICO</t>
  </si>
  <si>
    <t>CHOFER-MENSAJERO</t>
  </si>
  <si>
    <t>ATENCION EN VENTANILLA</t>
  </si>
  <si>
    <t xml:space="preserve">AUXILIAR DE SERVICIOS GENERALES </t>
  </si>
  <si>
    <t xml:space="preserve">AUXILIAR DE SOPORTE TECNICO </t>
  </si>
  <si>
    <t>ENCARGADO DE RESGUARDO</t>
  </si>
  <si>
    <t xml:space="preserve">AUXLIAR ADMINISTRATIVO </t>
  </si>
  <si>
    <t xml:space="preserve">ASISTENTE DE LA DIRECCION DE REGULARIZACION DE SUELO </t>
  </si>
  <si>
    <t>INSPECTOR DE CAMPO</t>
  </si>
  <si>
    <t>ASESOR CONSULTIVO</t>
  </si>
  <si>
    <t>AUXILIAR JURIDICO</t>
  </si>
  <si>
    <t>AUXILIAR DE ESTUDIOS SOCIOECONOMICOS</t>
  </si>
  <si>
    <t>ASISTENTE COORDINADORA</t>
  </si>
  <si>
    <t>ENCARGADA DE EXPEDIENTE UNICO</t>
  </si>
  <si>
    <t>INSPECTOR</t>
  </si>
  <si>
    <t>VERIFICADOR</t>
  </si>
  <si>
    <t>SUPERVISOR DE MATERIALES</t>
  </si>
  <si>
    <t xml:space="preserve">AUXILIAR ANALISTA </t>
  </si>
  <si>
    <t>AUXILIAR ANALISTA</t>
  </si>
  <si>
    <t>AUXILIAR DE COORDINACION DE PROYECTOS</t>
  </si>
  <si>
    <t>AUXILIAR DE COORDINACION DE DISEÑO E INNOVACION TECNOLOGICA</t>
  </si>
  <si>
    <t>A005</t>
  </si>
  <si>
    <t xml:space="preserve">AUXILIAR DE MANTENIMIENTO </t>
  </si>
  <si>
    <t>AUXILIAR DE APOYO TECNICO</t>
  </si>
  <si>
    <t>ENCARGADO DE  BRIGADA</t>
  </si>
  <si>
    <t xml:space="preserve">AUXILIAR ADMINISTRATIVO </t>
  </si>
  <si>
    <t>AUXILIAR ADMINISTRATIVO DE CONTROL DOCUMENTAL</t>
  </si>
  <si>
    <t>A004</t>
  </si>
  <si>
    <t xml:space="preserve">AUXILIAR DE CITATORIOS </t>
  </si>
  <si>
    <t>NOTIFICADOR Y VERIFICADOR</t>
  </si>
  <si>
    <t xml:space="preserve">AUXILIAR DE PROMOCION </t>
  </si>
  <si>
    <t>OPERADOR</t>
  </si>
  <si>
    <t>A003</t>
  </si>
  <si>
    <t>ATENCION AL PUBLICO</t>
  </si>
  <si>
    <t>BALICERO</t>
  </si>
  <si>
    <t>JARDINERO</t>
  </si>
  <si>
    <t>APOYO Y REPARTO DE MATERIAL</t>
  </si>
  <si>
    <t>A002</t>
  </si>
  <si>
    <t>ENCARGADA DE CONMUTADOR</t>
  </si>
  <si>
    <t>AUXILIAR SERVICIOS GENERALES</t>
  </si>
  <si>
    <t>BRECHERO</t>
  </si>
  <si>
    <t>A001</t>
  </si>
  <si>
    <t>AUXILIAR DE COORDINACION</t>
  </si>
  <si>
    <t>INSTITUTO YUCATECO DE EMPRENDEDORES</t>
  </si>
  <si>
    <t>Aportaciones ISSTEY</t>
  </si>
  <si>
    <t>SC0153</t>
  </si>
  <si>
    <t>DIRECTOR ÁREA</t>
  </si>
  <si>
    <t xml:space="preserve">JEFE DE DEPARTAMENTO </t>
  </si>
  <si>
    <t>SC0069</t>
  </si>
  <si>
    <t xml:space="preserve">COORDINADOR </t>
  </si>
  <si>
    <t>SC0081</t>
  </si>
  <si>
    <t>COORDINADOR DE PROYECTO</t>
  </si>
  <si>
    <t>JUNTA DE AGUA POTABLE Y ALCANTARILLADO DE YUCATAN</t>
  </si>
  <si>
    <t>DIRECTOR AA</t>
  </si>
  <si>
    <t>GT01</t>
  </si>
  <si>
    <t>GERENTE CAA</t>
  </si>
  <si>
    <t>JEFE DEPARTAMENTO DAA</t>
  </si>
  <si>
    <t>JEFE DEPARTAMENTO DA</t>
  </si>
  <si>
    <t>JEFE DEPARTAMENTO DB</t>
  </si>
  <si>
    <t>JD04</t>
  </si>
  <si>
    <t>JEFE DEPARTAMENTO DC</t>
  </si>
  <si>
    <t>JD05</t>
  </si>
  <si>
    <t>JEFE DEPARTAMENTO DD</t>
  </si>
  <si>
    <t>SD01</t>
  </si>
  <si>
    <t>SUBDIRECTOR BAA</t>
  </si>
  <si>
    <t>AT01</t>
  </si>
  <si>
    <t>AYUDANTE TECNICO HAA</t>
  </si>
  <si>
    <t>AT02</t>
  </si>
  <si>
    <t>AYUDANTE TECNICO HA</t>
  </si>
  <si>
    <t>AT03</t>
  </si>
  <si>
    <t>AYUDANTE TECNICO HB</t>
  </si>
  <si>
    <t>AT04</t>
  </si>
  <si>
    <t>AYUDANTE TECNICO HC</t>
  </si>
  <si>
    <t>AT05</t>
  </si>
  <si>
    <t>AYUDANTE TECNICO HD</t>
  </si>
  <si>
    <t>AU01</t>
  </si>
  <si>
    <t>AUXILIAR IAA</t>
  </si>
  <si>
    <t>AU02</t>
  </si>
  <si>
    <t xml:space="preserve">AUXILIAR IA </t>
  </si>
  <si>
    <t>AU03</t>
  </si>
  <si>
    <t>AUXILIAR IB</t>
  </si>
  <si>
    <t>AU04</t>
  </si>
  <si>
    <t xml:space="preserve">AUXILIAR IC </t>
  </si>
  <si>
    <t>AU05</t>
  </si>
  <si>
    <t>AUXILIAR ID</t>
  </si>
  <si>
    <t>ES01</t>
  </si>
  <si>
    <t>ESPECIALISTA EAA</t>
  </si>
  <si>
    <t>ES02</t>
  </si>
  <si>
    <t>ESPECIALISTA EA</t>
  </si>
  <si>
    <t>ES03</t>
  </si>
  <si>
    <t>ESPECIALISTA EB</t>
  </si>
  <si>
    <t>ES04</t>
  </si>
  <si>
    <t>ESPECIALISTA EC</t>
  </si>
  <si>
    <t>ES05</t>
  </si>
  <si>
    <t>ESPECIALISTA ED</t>
  </si>
  <si>
    <t>OF01</t>
  </si>
  <si>
    <t>OFICIAL JAA</t>
  </si>
  <si>
    <t>OF02</t>
  </si>
  <si>
    <t>OFICIAL JA</t>
  </si>
  <si>
    <t>OF03</t>
  </si>
  <si>
    <t>OFICIAL JB</t>
  </si>
  <si>
    <t>OF04</t>
  </si>
  <si>
    <t>OFICIAL JC</t>
  </si>
  <si>
    <t>OF05</t>
  </si>
  <si>
    <t>OFICIAL JD</t>
  </si>
  <si>
    <t>SE01</t>
  </si>
  <si>
    <t>SECRETARIA GAA</t>
  </si>
  <si>
    <t>SE02</t>
  </si>
  <si>
    <t>SECRETARIA GA</t>
  </si>
  <si>
    <t>SE03</t>
  </si>
  <si>
    <t>SECRETARIA GB</t>
  </si>
  <si>
    <t>SE05</t>
  </si>
  <si>
    <t xml:space="preserve">SECRETARIA IAA </t>
  </si>
  <si>
    <t>SE06</t>
  </si>
  <si>
    <t>SECRETARIA IA</t>
  </si>
  <si>
    <t>SE07</t>
  </si>
  <si>
    <t>SECRETARIA IB</t>
  </si>
  <si>
    <t>SE09</t>
  </si>
  <si>
    <t>SECRETARIA ID</t>
  </si>
  <si>
    <t>SI01</t>
  </si>
  <si>
    <t>SI</t>
  </si>
  <si>
    <t>TC01</t>
  </si>
  <si>
    <t>TECNICO GAA</t>
  </si>
  <si>
    <t>TC02</t>
  </si>
  <si>
    <t>TECNICO GA</t>
  </si>
  <si>
    <t>TC03</t>
  </si>
  <si>
    <t>TECNICO GB</t>
  </si>
  <si>
    <t>TC04</t>
  </si>
  <si>
    <t>TECNICO GC</t>
  </si>
  <si>
    <t>TC05</t>
  </si>
  <si>
    <t>TECNICO GD</t>
  </si>
  <si>
    <t>TE01</t>
  </si>
  <si>
    <t>TECNICO ESPECIALISTA FAA</t>
  </si>
  <si>
    <t>TE02</t>
  </si>
  <si>
    <t>TECNICO ESPECIALISTA FA</t>
  </si>
  <si>
    <t>TE03</t>
  </si>
  <si>
    <t>TECNICO ESPECIALISTA FB</t>
  </si>
  <si>
    <t>TE04</t>
  </si>
  <si>
    <t>TECNICO ESPECIALISTA FC</t>
  </si>
  <si>
    <t>TE05</t>
  </si>
  <si>
    <t>TECNICO ESPECIALISTA FD</t>
  </si>
  <si>
    <t>Apoyo de Lentes</t>
  </si>
  <si>
    <t>JUNTA DE ASISTENCIA PRIVADA DEL ESTADO DE YUCATÁN</t>
  </si>
  <si>
    <t>JAPDG-01</t>
  </si>
  <si>
    <t>JAPD-01</t>
  </si>
  <si>
    <t xml:space="preserve">Director  </t>
  </si>
  <si>
    <t>JAPC-01</t>
  </si>
  <si>
    <t>JAPR-01</t>
  </si>
  <si>
    <t>Recepcionista</t>
  </si>
  <si>
    <t>JAPA-01</t>
  </si>
  <si>
    <t>Analista</t>
  </si>
  <si>
    <t>LA JUNTA DE ELECTRIFICACIÓN DE YUCATÁN</t>
  </si>
  <si>
    <t>JDG0101</t>
  </si>
  <si>
    <t>JAD0201</t>
  </si>
  <si>
    <t>Jefe de Departamento D</t>
  </si>
  <si>
    <t>JTE0301</t>
  </si>
  <si>
    <t>Jefe de Departamento C</t>
  </si>
  <si>
    <t>JTE0401</t>
  </si>
  <si>
    <t>28JEL</t>
  </si>
  <si>
    <t>Electricista</t>
  </si>
  <si>
    <t>JAN0203</t>
  </si>
  <si>
    <t>Analista administrativo D</t>
  </si>
  <si>
    <t>JAN0204</t>
  </si>
  <si>
    <t>JAN0301</t>
  </si>
  <si>
    <t>Analista operativo C</t>
  </si>
  <si>
    <t>Supervisor de Obra C</t>
  </si>
  <si>
    <t>JAN0302</t>
  </si>
  <si>
    <t>Analista operativo A</t>
  </si>
  <si>
    <t>Analista operativo B</t>
  </si>
  <si>
    <t>JAN0401</t>
  </si>
  <si>
    <t>Analista juridico</t>
  </si>
  <si>
    <t>JAS0206</t>
  </si>
  <si>
    <t>Auxiliar de Servicios A</t>
  </si>
  <si>
    <t>JCH0103</t>
  </si>
  <si>
    <t>Chofer B</t>
  </si>
  <si>
    <t>JCH0205</t>
  </si>
  <si>
    <t>Chofer A</t>
  </si>
  <si>
    <t>JCO0201</t>
  </si>
  <si>
    <t>JCO0202</t>
  </si>
  <si>
    <t>JCO0301</t>
  </si>
  <si>
    <t>JSE0102</t>
  </si>
  <si>
    <t>Secretaria D</t>
  </si>
  <si>
    <t>JSU0301</t>
  </si>
  <si>
    <t>Supervisor de Obra E</t>
  </si>
  <si>
    <t>JSU0303</t>
  </si>
  <si>
    <t>Supervisor de Obra A</t>
  </si>
  <si>
    <t>RÉGIMEN ESTATAL DE PROTECCIÓN SOCIAL EN SALUD DE YUCATÁN</t>
  </si>
  <si>
    <t>L1-1</t>
  </si>
  <si>
    <t>M2-1</t>
  </si>
  <si>
    <t>N3-2</t>
  </si>
  <si>
    <t>N1-2</t>
  </si>
  <si>
    <t xml:space="preserve">SUBDIRECTOR </t>
  </si>
  <si>
    <t>O3-2</t>
  </si>
  <si>
    <t xml:space="preserve">JEFE DEL DEPARTAMENTO </t>
  </si>
  <si>
    <t>CF40002</t>
  </si>
  <si>
    <t>SOPORTE ADMINISTRATIVO "C"</t>
  </si>
  <si>
    <t>CF40003</t>
  </si>
  <si>
    <t>SOPORTE ADMINISTRATIVO "B"</t>
  </si>
  <si>
    <t>CF40004</t>
  </si>
  <si>
    <t>SOPORTE ADMINISTRATIVO "A"</t>
  </si>
  <si>
    <t>M01006</t>
  </si>
  <si>
    <t>MÉDICO GENERAL "A"</t>
  </si>
  <si>
    <t>M01007</t>
  </si>
  <si>
    <t>CIRUJANO DENTISTA A</t>
  </si>
  <si>
    <t>M03018</t>
  </si>
  <si>
    <t>APOYO ADMINISTRATIVO EN SALUD - A8</t>
  </si>
  <si>
    <t>M03019</t>
  </si>
  <si>
    <t>APOYO ADMINISTRATIVO EN SALUD - A7</t>
  </si>
  <si>
    <t>M03022</t>
  </si>
  <si>
    <t>APOYO ADMINISTRATIVO EN SALUD - A4</t>
  </si>
  <si>
    <t>M03023</t>
  </si>
  <si>
    <t>APOYO ADMINISTRATIVO EN SALUD - A3</t>
  </si>
  <si>
    <t>M03025</t>
  </si>
  <si>
    <t>APOYO ADMINISTRATIVO EN SALUD - A1</t>
  </si>
  <si>
    <t>P3-3</t>
  </si>
  <si>
    <t>ENLACE</t>
  </si>
  <si>
    <t>SECRETARÍA TÉCNICA DE PLANEACIÓN Y EVALUACIÓN</t>
  </si>
  <si>
    <t>Otros</t>
  </si>
  <si>
    <t>SEPLAN01</t>
  </si>
  <si>
    <t>Secretario Técnico</t>
  </si>
  <si>
    <t>SEPLAN04</t>
  </si>
  <si>
    <t>Asesor</t>
  </si>
  <si>
    <t>SEPLAN02</t>
  </si>
  <si>
    <t xml:space="preserve">Director de Información y Evaluación </t>
  </si>
  <si>
    <t>Director de Planeación y Seguimiento</t>
  </si>
  <si>
    <t>SEPLAN05</t>
  </si>
  <si>
    <t>Subdirector de Seguimiento y Gabinete Sectorizado</t>
  </si>
  <si>
    <t>Subdirector de Proyectos e Inversión Federal</t>
  </si>
  <si>
    <t>SEPLAN06</t>
  </si>
  <si>
    <t>Jefe de Departamento Jurídico</t>
  </si>
  <si>
    <t>Jefe de Departamento de Planeación</t>
  </si>
  <si>
    <t>Jefe de Departamento de Evaluación</t>
  </si>
  <si>
    <t>Jefe de Departamento Sistematización y Difusión</t>
  </si>
  <si>
    <t>SEPLAN015</t>
  </si>
  <si>
    <t>Jefe de Departamento de Seguimiento de Proyectos Estratégicos</t>
  </si>
  <si>
    <t>SEPLAN07</t>
  </si>
  <si>
    <t>Jefe de Departamento de Administración</t>
  </si>
  <si>
    <t>Jefe de Departamento de Información y Estadística Gepgrafica</t>
  </si>
  <si>
    <t>Otros 1712</t>
  </si>
  <si>
    <t>SEPLAN08</t>
  </si>
  <si>
    <t>Líder de Proyecto</t>
  </si>
  <si>
    <t>SEPLAN09</t>
  </si>
  <si>
    <t>SEPLAN10</t>
  </si>
  <si>
    <t>SEPLAN12</t>
  </si>
  <si>
    <t>SEPLAN11</t>
  </si>
  <si>
    <t>SEPLAN13</t>
  </si>
  <si>
    <t>SEPLAN14</t>
  </si>
  <si>
    <t>Estímulo por años de Servicio</t>
  </si>
  <si>
    <t>SECRETARÍA EJECUTIVA DEL SISTEMA ESTATAL ANTICORRUPCIÓN DE YUCATÁN</t>
  </si>
  <si>
    <t>SC0036</t>
  </si>
  <si>
    <t>Secretario de Gobierno</t>
  </si>
  <si>
    <t>MM0018</t>
  </si>
  <si>
    <t>Programador</t>
  </si>
  <si>
    <t>MM0079</t>
  </si>
  <si>
    <t>MM0139</t>
  </si>
  <si>
    <t>Analista Administrativo</t>
  </si>
  <si>
    <t>SERVICIOS DE SALUD DE YUCATÁN</t>
  </si>
  <si>
    <t>EST-CF34260</t>
  </si>
  <si>
    <t xml:space="preserve">DIRECTOR ESTATAL                                  </t>
  </si>
  <si>
    <t>EST-CF34261</t>
  </si>
  <si>
    <t xml:space="preserve">DIRECTOR ADMINISTRATIVO                           </t>
  </si>
  <si>
    <t>EST-CF34262</t>
  </si>
  <si>
    <t xml:space="preserve">SUBDIRECTOR ESTATAL "C"                           </t>
  </si>
  <si>
    <t>EST-CF34263</t>
  </si>
  <si>
    <t xml:space="preserve">JEFE DE DEPARTAMENTO                              </t>
  </si>
  <si>
    <t>EST-CF40003</t>
  </si>
  <si>
    <t xml:space="preserve">COORDINADOR ESTATAL                               </t>
  </si>
  <si>
    <t xml:space="preserve">COORDINADOR                                       </t>
  </si>
  <si>
    <t>DIRECTOR HOSPITAL</t>
  </si>
  <si>
    <t>FED-CF21135</t>
  </si>
  <si>
    <t xml:space="preserve">JEFE DE DEPARTAMENTO ESTATAL.                     </t>
  </si>
  <si>
    <t>FED-CF21905</t>
  </si>
  <si>
    <t xml:space="preserve">COORDINADOR DICT. DE SERVICIOS ESPECIALIZADOS     </t>
  </si>
  <si>
    <t>FED-CF34068</t>
  </si>
  <si>
    <t>FED-CF34245</t>
  </si>
  <si>
    <t xml:space="preserve">DIRECTOR DE HOSPITAL ESTATAL                      </t>
  </si>
  <si>
    <t>FED-CF34260</t>
  </si>
  <si>
    <t>FED-CF34261</t>
  </si>
  <si>
    <t xml:space="preserve">SUBDIRECTOR ESTATAL.                              </t>
  </si>
  <si>
    <t>FED-CF34263</t>
  </si>
  <si>
    <t>FED-CF52254</t>
  </si>
  <si>
    <t xml:space="preserve">DIRECTOR GENERAL DE LOS SERVICIOS DE SALUD        </t>
  </si>
  <si>
    <t>FED-CF53083</t>
  </si>
  <si>
    <t xml:space="preserve">SECRETARIO PARTICULAR DE S. P. S.   33.           </t>
  </si>
  <si>
    <t>EST-C33891B</t>
  </si>
  <si>
    <t xml:space="preserve">TECNICO                                           </t>
  </si>
  <si>
    <t>EST-CF001A</t>
  </si>
  <si>
    <t xml:space="preserve">PROFESIONAL ESPECIALIZADO                         </t>
  </si>
  <si>
    <t>EST-CF004</t>
  </si>
  <si>
    <t xml:space="preserve">JEFE DE ALMACEN                                   </t>
  </si>
  <si>
    <t>EST-CF006</t>
  </si>
  <si>
    <t xml:space="preserve">JEFE DE PSICOLOGIA CLINICA                        </t>
  </si>
  <si>
    <t>EST-CF007</t>
  </si>
  <si>
    <t xml:space="preserve">SUP. GRAL. DE NORM.  EVAL. Y CONTROL              </t>
  </si>
  <si>
    <t>EST-CF008</t>
  </si>
  <si>
    <t xml:space="preserve">COORDINADOR DE PROFESIONALES                      </t>
  </si>
  <si>
    <t>EST-CF008A</t>
  </si>
  <si>
    <t>EST-CF008B</t>
  </si>
  <si>
    <t>EST-CF008D</t>
  </si>
  <si>
    <t>EST-CF009</t>
  </si>
  <si>
    <t xml:space="preserve">JEFE DE SERVICIOS ADMINISTRATIVOS EN HOSPITAL     </t>
  </si>
  <si>
    <t>EST-CF011</t>
  </si>
  <si>
    <t xml:space="preserve">COORD. MEDICO EN AREA NORMATIVA "A"               </t>
  </si>
  <si>
    <t>EST-CF013</t>
  </si>
  <si>
    <t xml:space="preserve">JEFE DE UNIDAD DE ATENCION MEDICA "A"             </t>
  </si>
  <si>
    <t>EST-CF015</t>
  </si>
  <si>
    <t xml:space="preserve">SUBJEFE DE ENFERMERIA                             </t>
  </si>
  <si>
    <t>EST-CF016</t>
  </si>
  <si>
    <t xml:space="preserve">COMISIONADO DE ARBITRAJE MEDICO                   </t>
  </si>
  <si>
    <t>EST-CF017</t>
  </si>
  <si>
    <t xml:space="preserve">SUBCOMISIONADO CODAMEDY                           </t>
  </si>
  <si>
    <t>EST-CF018</t>
  </si>
  <si>
    <t xml:space="preserve">DIRECTOR ADMINISTRATIVO CODAMEDY                  </t>
  </si>
  <si>
    <t>EST-CF019</t>
  </si>
  <si>
    <t xml:space="preserve">DIRECTOR DE ASUNTOS JURIDICOS CODAMEDY            </t>
  </si>
  <si>
    <t>EST-CF020</t>
  </si>
  <si>
    <t xml:space="preserve">ADMINISTRATIVO                                    </t>
  </si>
  <si>
    <t>EST-CF025</t>
  </si>
  <si>
    <t>EST-CF060</t>
  </si>
  <si>
    <t xml:space="preserve">VERIFICADOR O DICTAMINADOR SANITARIO "B"          </t>
  </si>
  <si>
    <t>EST-CF33812</t>
  </si>
  <si>
    <t xml:space="preserve">CHOFER DE LA DIRECCION                            </t>
  </si>
  <si>
    <t>EST-CF40005</t>
  </si>
  <si>
    <t xml:space="preserve">SOPORTE ADMINISTRATIVO                            </t>
  </si>
  <si>
    <t>EST-CF4002A</t>
  </si>
  <si>
    <t xml:space="preserve">SOPORTE ADMINISTRATIVO C                          </t>
  </si>
  <si>
    <t>EST-CF4003A</t>
  </si>
  <si>
    <t xml:space="preserve">SOPORTE ADMINISTRATIVO B                          </t>
  </si>
  <si>
    <t>EST-CF4003B</t>
  </si>
  <si>
    <t xml:space="preserve">SOPORTE ADMINISTRATIVO "B"                        </t>
  </si>
  <si>
    <t>EST-CF4004A</t>
  </si>
  <si>
    <t xml:space="preserve">SOPORTE ADMINISTRATIVO A                          </t>
  </si>
  <si>
    <t>EST-CF41056</t>
  </si>
  <si>
    <t xml:space="preserve">TEC. EN VERIFICACION  DICTAMINACION O SANEAMIENTO </t>
  </si>
  <si>
    <t>EST-CF41058</t>
  </si>
  <si>
    <t xml:space="preserve">TECNICO EN VERIF. DICT. O SANEAMIENTO C           </t>
  </si>
  <si>
    <t>EST-CF41062</t>
  </si>
  <si>
    <t xml:space="preserve">VERIFICADOR O DICTAMINADOR ESPECIALIZADO          </t>
  </si>
  <si>
    <t>EST-CF807</t>
  </si>
  <si>
    <t xml:space="preserve">SECRETARIA EJECUTIVA "B"                          </t>
  </si>
  <si>
    <t>EST-CF869B</t>
  </si>
  <si>
    <t>PROFESIONAL DICTAMINADOR DE SERVS. ESP. EN U HOSP.</t>
  </si>
  <si>
    <t>EST-M03004</t>
  </si>
  <si>
    <t xml:space="preserve">PROMOTOR EN SALUD                                 </t>
  </si>
  <si>
    <t>EST-M03004B</t>
  </si>
  <si>
    <t>EST-M03018</t>
  </si>
  <si>
    <t xml:space="preserve">APOYO ADMINISTRATIVO EN SALUD - A8                </t>
  </si>
  <si>
    <t>EST-M03018A</t>
  </si>
  <si>
    <t>EST-M03018B</t>
  </si>
  <si>
    <t>EST-M03018C</t>
  </si>
  <si>
    <t>EST-M03018D</t>
  </si>
  <si>
    <t>EST-M03018E</t>
  </si>
  <si>
    <t>EST-M03019A</t>
  </si>
  <si>
    <t xml:space="preserve">APOYO ADMINISTRATIVO EN SALUD - A7                </t>
  </si>
  <si>
    <t>EST-M03019B</t>
  </si>
  <si>
    <t>EST-M03019C</t>
  </si>
  <si>
    <t>EST-M03019D</t>
  </si>
  <si>
    <t>EST-M03019E</t>
  </si>
  <si>
    <t>EST-M03019F</t>
  </si>
  <si>
    <t>EST-M03020</t>
  </si>
  <si>
    <t xml:space="preserve">APOYO ADMINISTRATIVO EN SALUD - A6                </t>
  </si>
  <si>
    <t>EST-M03020A</t>
  </si>
  <si>
    <t>EST-M03020B</t>
  </si>
  <si>
    <t>EST-M03020C</t>
  </si>
  <si>
    <t>EST-M03020D</t>
  </si>
  <si>
    <t>EST-M03020E</t>
  </si>
  <si>
    <t>EST-M03020F</t>
  </si>
  <si>
    <t>EST-M03021</t>
  </si>
  <si>
    <t xml:space="preserve">APOYO ADMINISTRATIVO EN SALUD - A5                </t>
  </si>
  <si>
    <t>EST-M03021A</t>
  </si>
  <si>
    <t xml:space="preserve">APOYO ADMINISTRATIVO EN SALUD - A5                  </t>
  </si>
  <si>
    <t>EST-M03023</t>
  </si>
  <si>
    <t xml:space="preserve">APOYO ADMINISTRATIVO EN SALUD - A3                </t>
  </si>
  <si>
    <t>EST-M03023A</t>
  </si>
  <si>
    <t>EST-M03023B</t>
  </si>
  <si>
    <t>EST-M03023C</t>
  </si>
  <si>
    <t>EST-M03024A</t>
  </si>
  <si>
    <t xml:space="preserve">APOYO ADMINISTRATIVO EN SALUD - A2                </t>
  </si>
  <si>
    <t>EST-M03024B</t>
  </si>
  <si>
    <t>EST-M03024C</t>
  </si>
  <si>
    <t>EST-M03024D</t>
  </si>
  <si>
    <t>EST-M03024E</t>
  </si>
  <si>
    <t>EST-M03024F</t>
  </si>
  <si>
    <t>EST-M03024G</t>
  </si>
  <si>
    <t>EST-M03024H</t>
  </si>
  <si>
    <t>EST-M03025</t>
  </si>
  <si>
    <t xml:space="preserve">APOYO ADMINISTRATIVO EN SALUD - A1                </t>
  </si>
  <si>
    <t>EST-M03025A</t>
  </si>
  <si>
    <t>EST-M03025B</t>
  </si>
  <si>
    <t>EST-M03025C</t>
  </si>
  <si>
    <t>EST-M03025D</t>
  </si>
  <si>
    <t>EST-M03025E</t>
  </si>
  <si>
    <t>EST-M03025F</t>
  </si>
  <si>
    <t>EST-M03025G</t>
  </si>
  <si>
    <t>EST-M03025H</t>
  </si>
  <si>
    <t>EST-M03025I</t>
  </si>
  <si>
    <t>EST-M03025J</t>
  </si>
  <si>
    <t>EST-M03026</t>
  </si>
  <si>
    <t xml:space="preserve">APOYO ADMINISTRATIVO                              </t>
  </si>
  <si>
    <t>EST-ME001</t>
  </si>
  <si>
    <t xml:space="preserve">AUXILIAR DE COCINA EN HOSPITAL                    </t>
  </si>
  <si>
    <t>EST-ME002</t>
  </si>
  <si>
    <t xml:space="preserve">AUXILIAR DE ENFERMERIA "A"                        </t>
  </si>
  <si>
    <t>EST-ME002A</t>
  </si>
  <si>
    <t>EST-ME003</t>
  </si>
  <si>
    <t xml:space="preserve">TECNICO EN PROGRAMAS DE SALUD                     </t>
  </si>
  <si>
    <t>EST-ME003A</t>
  </si>
  <si>
    <t>EST-ME005</t>
  </si>
  <si>
    <t xml:space="preserve">MASAJISTA                                         </t>
  </si>
  <si>
    <t>EST-ME006</t>
  </si>
  <si>
    <t xml:space="preserve">TERAPISTA                                         </t>
  </si>
  <si>
    <t>EST-ME007</t>
  </si>
  <si>
    <t xml:space="preserve">TERAPISTA ESPECIALIZADO                           </t>
  </si>
  <si>
    <t>EST-ME008</t>
  </si>
  <si>
    <t xml:space="preserve">TECNICO EN TRABAJO SOCIAL EN AREA MEDICA          </t>
  </si>
  <si>
    <t>EST-ME009</t>
  </si>
  <si>
    <t xml:space="preserve">TECNICO EN ODONTOLOGIA                            </t>
  </si>
  <si>
    <t>EST-ME010</t>
  </si>
  <si>
    <t xml:space="preserve">AYUDANTE DE AUTOPSIAS                             </t>
  </si>
  <si>
    <t>EST-ME011</t>
  </si>
  <si>
    <t xml:space="preserve">TECNICO PROTESISTA Y ORTESISTA                    </t>
  </si>
  <si>
    <t>EST-ME012</t>
  </si>
  <si>
    <t xml:space="preserve">ENFERMERA GENERAL TITULADA "A"                    </t>
  </si>
  <si>
    <t>EST-ME012A</t>
  </si>
  <si>
    <t>EST-ME013</t>
  </si>
  <si>
    <t xml:space="preserve">TRABAJADORA SOCIAL EN AREA MEDICA "A"             </t>
  </si>
  <si>
    <t>EST-ME013A</t>
  </si>
  <si>
    <t>EST-ME014</t>
  </si>
  <si>
    <t xml:space="preserve">DIETISTA                                          </t>
  </si>
  <si>
    <t>EST-ME015</t>
  </si>
  <si>
    <t xml:space="preserve">CIRUJANO DENTISTA "A"                             </t>
  </si>
  <si>
    <t>EST-ME015A</t>
  </si>
  <si>
    <t>EST-ME016</t>
  </si>
  <si>
    <t xml:space="preserve">PSICOLOGO CLINICO                                 </t>
  </si>
  <si>
    <t>EST-ME017</t>
  </si>
  <si>
    <t xml:space="preserve">QUIMICO "A"                                       </t>
  </si>
  <si>
    <t>EST-ME018</t>
  </si>
  <si>
    <t xml:space="preserve">MEDICO GENERAL "A"                                </t>
  </si>
  <si>
    <t>EST-ME018A</t>
  </si>
  <si>
    <t>EST-ME018B</t>
  </si>
  <si>
    <t>EST-ME018C</t>
  </si>
  <si>
    <t>EST-ME019</t>
  </si>
  <si>
    <t xml:space="preserve">COCINERO JEFE DE HOSPITAL                         </t>
  </si>
  <si>
    <t>EST-ME020</t>
  </si>
  <si>
    <t xml:space="preserve">MEDICO ESPECIALISTA "A"                           </t>
  </si>
  <si>
    <t>EST-ME020A</t>
  </si>
  <si>
    <t>EST-ME020B</t>
  </si>
  <si>
    <t>EST-ME022</t>
  </si>
  <si>
    <t xml:space="preserve">TECNICO DE LABORATORIO                            </t>
  </si>
  <si>
    <t>EST-ME023A</t>
  </si>
  <si>
    <t xml:space="preserve">TECNICO RADIOLOGO                                 </t>
  </si>
  <si>
    <t>EST-ME023B</t>
  </si>
  <si>
    <t>EST-ME024</t>
  </si>
  <si>
    <t xml:space="preserve">VETERINARIO "A"                                   </t>
  </si>
  <si>
    <t>FED-CF40001</t>
  </si>
  <si>
    <t>SOPORTE ADMINISTRATIVO "D"</t>
  </si>
  <si>
    <t>FED-CF40002</t>
  </si>
  <si>
    <t>FED-CF40003</t>
  </si>
  <si>
    <t>FED-CF40004</t>
  </si>
  <si>
    <t>FED-CF41001</t>
  </si>
  <si>
    <t>JEFE DE UNIDAD DE ATENCION MEDICA "A"</t>
  </si>
  <si>
    <t>FED-CF41002</t>
  </si>
  <si>
    <t>JEFE DE UNIDAD DE ATENCION MEDICA "B"</t>
  </si>
  <si>
    <t>FED-CF41003</t>
  </si>
  <si>
    <t>JEFE DE UNIDAD DE ATENCION MEDICA "C"</t>
  </si>
  <si>
    <t>FED-CF41004</t>
  </si>
  <si>
    <t>JEFE DE UNIDAD DE ATENCION MEDICA "D"</t>
  </si>
  <si>
    <t>FED-CF41006</t>
  </si>
  <si>
    <t>SUBDIRECTOR MEDICO "B" EN HOSPITAL</t>
  </si>
  <si>
    <t>FED-CF41007</t>
  </si>
  <si>
    <t>SUBDIRECTOR MEDICO "C" EN HOSPITAL</t>
  </si>
  <si>
    <t>FED-CF41008</t>
  </si>
  <si>
    <t>SUBDIRECTOR MEDICO "D" EN HOSPITAL</t>
  </si>
  <si>
    <t>FED-CF41009</t>
  </si>
  <si>
    <t>SUBDIRECTOR MEDICO "E" EN HOSPITAL</t>
  </si>
  <si>
    <t>FED-CF41010</t>
  </si>
  <si>
    <t>SUBDIRECTOR MEDICO "F" EN HOSPITAL</t>
  </si>
  <si>
    <t>FED-CF41011</t>
  </si>
  <si>
    <t>ASISTENTE DE LA DIRECCION DEL HOSPITAL</t>
  </si>
  <si>
    <t>FED-CF41012</t>
  </si>
  <si>
    <t>FED-CF41013</t>
  </si>
  <si>
    <t>JEFE DE SERVICIOS</t>
  </si>
  <si>
    <t>FED-CF41014</t>
  </si>
  <si>
    <t>JEFE DE UNIDAD EN HOSPITAL</t>
  </si>
  <si>
    <t>FED-CF41015</t>
  </si>
  <si>
    <t>COORD. MEDICO EN AREA NORMATIVA "A"</t>
  </si>
  <si>
    <t>FED-CF41016</t>
  </si>
  <si>
    <t>COORD. MEDICO EN AREA NORMATIVA "B"</t>
  </si>
  <si>
    <t>FED-CF41017</t>
  </si>
  <si>
    <t>JEFE DE LABORATORIO REGIONAL</t>
  </si>
  <si>
    <t>FED-CF41018</t>
  </si>
  <si>
    <t>JEFE DE LABORATORIO CLINICO</t>
  </si>
  <si>
    <t>FED-CF41022</t>
  </si>
  <si>
    <t>JEFE DE PSICOLOGIA CLINICA</t>
  </si>
  <si>
    <t>FED-CF41023</t>
  </si>
  <si>
    <t>JEFE DE ENFERMERAS DE PRIMER NIVEL</t>
  </si>
  <si>
    <t>FED-CF41024</t>
  </si>
  <si>
    <t>JEFE DE ENFERMERAS "A"</t>
  </si>
  <si>
    <t>FED-CF41025</t>
  </si>
  <si>
    <t>JEFE DE ENFERMERAS "B"</t>
  </si>
  <si>
    <t>FED-CF41026</t>
  </si>
  <si>
    <t>JEFE DE ENFERMERAS "C"</t>
  </si>
  <si>
    <t>FED-CF41027</t>
  </si>
  <si>
    <t>JEFE DE ENFERMERAS "D"</t>
  </si>
  <si>
    <t>FED-CF41028</t>
  </si>
  <si>
    <t>JEFE DE ENFERMERAS "E"</t>
  </si>
  <si>
    <t>FED-CF41030</t>
  </si>
  <si>
    <t>JEFE DE REGISTROS HOSPITALARIOS</t>
  </si>
  <si>
    <t>FED-CF41031</t>
  </si>
  <si>
    <t>JEFE DE FARMACIA</t>
  </si>
  <si>
    <t>FED-CF41032</t>
  </si>
  <si>
    <t>JEFE DE DIETETICA</t>
  </si>
  <si>
    <t>FED-CF41036</t>
  </si>
  <si>
    <t>INSPECTOR O DICTAMINADOR SANITARIO "C"</t>
  </si>
  <si>
    <t>FED-CF41037</t>
  </si>
  <si>
    <t>SUPERV.DE INSPEC. O DICT. SANITARIA</t>
  </si>
  <si>
    <t>FED-CF41038</t>
  </si>
  <si>
    <t>SUPERV. DE ACCION COMUNITARIA DE P.A.P.A.</t>
  </si>
  <si>
    <t>FED-CF41039</t>
  </si>
  <si>
    <t>COORD. MUNICIPAL</t>
  </si>
  <si>
    <t>FED-CF41040</t>
  </si>
  <si>
    <t>SUPERV. MEDICO EN AREA NORMATIVA</t>
  </si>
  <si>
    <t>FED-CF41041</t>
  </si>
  <si>
    <t>INVESTIGADOR EN CIENCIAS MEDICAS "D"</t>
  </si>
  <si>
    <t>FED-CF41042</t>
  </si>
  <si>
    <t>INVESTIGADOR EN CIENCIAS MEDICAS "E"</t>
  </si>
  <si>
    <t>FED-CF41043</t>
  </si>
  <si>
    <t>INVESTIGADOR EN CIENCIAS MEDICAS "F"</t>
  </si>
  <si>
    <t>FED-CF41044</t>
  </si>
  <si>
    <t>INVESTIGADOR EN CIENCIAS MEDICAS "A"</t>
  </si>
  <si>
    <t>FED-CF41045</t>
  </si>
  <si>
    <t>INVESTIGADOR EN CIENCIAS MEDICAS "B"</t>
  </si>
  <si>
    <t>FED-CF41046</t>
  </si>
  <si>
    <t>INVESTIGADOR EN CIENCIAS MEDICAS "C"</t>
  </si>
  <si>
    <t>FED-CF41047</t>
  </si>
  <si>
    <t>AYUDANTE DE INVEST. EN CIENCIAS MEDICAS "A"</t>
  </si>
  <si>
    <t>FED-CF41048</t>
  </si>
  <si>
    <t>AYUDANTE DE INVEST. EN CIENCIAS MEDICAS "B"</t>
  </si>
  <si>
    <t>FED-CF41049</t>
  </si>
  <si>
    <t>AYUDANTE DE INVEST. EN CIENCIAS MEDICAS "C"</t>
  </si>
  <si>
    <t>FED-CF41050</t>
  </si>
  <si>
    <t>INSPECTOR SANIT. Y/O DICTAMINADOR MEDICO</t>
  </si>
  <si>
    <t>FED-CF41052</t>
  </si>
  <si>
    <t>SUBJEFE DE ENFERMERAS</t>
  </si>
  <si>
    <t>FED-CF41054</t>
  </si>
  <si>
    <t>JEFE DE TRABAJO SOCIAL EN AREA MEDICA</t>
  </si>
  <si>
    <t>FED-CF41055</t>
  </si>
  <si>
    <t>AUXILIAR DE VERIFICACION SANITARIA</t>
  </si>
  <si>
    <t>FED-CF41056</t>
  </si>
  <si>
    <t>TEC. EN VERIF.  DICT. O SANEAMIENTO "A"</t>
  </si>
  <si>
    <t>FED-CF41057</t>
  </si>
  <si>
    <t>TEC. EN VERIF.  DICT. O SANEAMIENTO "B"</t>
  </si>
  <si>
    <t>FED-CF41059</t>
  </si>
  <si>
    <t>VERIF. O DICTAMINADOR SANITARIO "A"</t>
  </si>
  <si>
    <t>FED-CF41060</t>
  </si>
  <si>
    <t>VERIF. O DICTAMINADOR SANITARIO "B"</t>
  </si>
  <si>
    <t>FED-CF41061</t>
  </si>
  <si>
    <t>VERIF. O DICTAMINADOR SANITARIO "C"</t>
  </si>
  <si>
    <t>FED-CF41062</t>
  </si>
  <si>
    <t>VERIF. O DICTAMINADOR ESPECIALIZADO "A"</t>
  </si>
  <si>
    <t>FED-CF41063</t>
  </si>
  <si>
    <t>VERIF. O DICTAMINADOR ESPECIALIZADO "B"</t>
  </si>
  <si>
    <t>FED-CF41064</t>
  </si>
  <si>
    <t>VERIF. O DICTAMINADOR ESPECIALIZADO "C"</t>
  </si>
  <si>
    <t>FED-CF41065</t>
  </si>
  <si>
    <t>VERIF. O DICTAMINADOR ESPECIALIZADO "D"</t>
  </si>
  <si>
    <t>FED-CF41074</t>
  </si>
  <si>
    <t>SUPERVISOR PARAMEDICO EN AREA NORMATIVA</t>
  </si>
  <si>
    <t>FED-CF41075</t>
  </si>
  <si>
    <t>COORD. PARAMEDICO EN AREA NORMATIVA "A"</t>
  </si>
  <si>
    <t>FED-CF41076</t>
  </si>
  <si>
    <t>COORD. PARAMEDICO EN AREA NORMATIVA "B"</t>
  </si>
  <si>
    <t>FED-CF41077</t>
  </si>
  <si>
    <t>JEFE TRABAJO SOCIAL EN AREA MÉDICA "B"</t>
  </si>
  <si>
    <t>FED-CF41087</t>
  </si>
  <si>
    <t xml:space="preserve">COORDINADOR (A) NORMATIVO DE ENFERMERIA </t>
  </si>
  <si>
    <t>FED-CF41088</t>
  </si>
  <si>
    <t xml:space="preserve">SUBJEFE DE EDUCACION E INVESTIGACION EN ENFERMERIA </t>
  </si>
  <si>
    <t>FED-CF41089</t>
  </si>
  <si>
    <t xml:space="preserve">JEFE DE ENFERMERAS JURISDICCIONALES </t>
  </si>
  <si>
    <t>FED-CF41090</t>
  </si>
  <si>
    <t xml:space="preserve">INVESTIGADOR EMERITO </t>
  </si>
  <si>
    <t>FED-CF50000</t>
  </si>
  <si>
    <t>JEFE DE DEPARTAMENTO EN AREA MEDICA "A"</t>
  </si>
  <si>
    <t>FED-CF51000</t>
  </si>
  <si>
    <t>JEFE DE DEPARTAMENTO EN AREA MEDICA "B"</t>
  </si>
  <si>
    <t>FED-CF52000</t>
  </si>
  <si>
    <t>JEFE DE DEPARTAMENTO DE BIOLOGICOS Y REACTIVOS</t>
  </si>
  <si>
    <t>FED-M01002</t>
  </si>
  <si>
    <t>MEDICO ESPECIALISTA EN AREA NORMATIVA</t>
  </si>
  <si>
    <t>FED-M01003</t>
  </si>
  <si>
    <t>MEDICO GENERAL EN AREA NORMATIVA</t>
  </si>
  <si>
    <t>FED-M01004</t>
  </si>
  <si>
    <t>MEDICO ESPECIALISTA "A"</t>
  </si>
  <si>
    <t>FED-M01005</t>
  </si>
  <si>
    <t>CIRUJANO DENTISTA ESPECIALIZADO</t>
  </si>
  <si>
    <t>FED-M01006</t>
  </si>
  <si>
    <t>MEDICO GENERAL "A"</t>
  </si>
  <si>
    <t>FED-M01007</t>
  </si>
  <si>
    <t>CIRUJANO DENTISTA "A"</t>
  </si>
  <si>
    <t>FED-M01008</t>
  </si>
  <si>
    <t>MEDICO GENERAL "B"</t>
  </si>
  <si>
    <t>FED-M01009</t>
  </si>
  <si>
    <t>MEDICO GENERAL "C"</t>
  </si>
  <si>
    <t>FED-M01010</t>
  </si>
  <si>
    <t>MEDICO ESPECIALISTA "B"</t>
  </si>
  <si>
    <t>FED-M01011</t>
  </si>
  <si>
    <t>MEDICO ESPECIALISTA "C"</t>
  </si>
  <si>
    <t>FED-M01012</t>
  </si>
  <si>
    <t>CIRUJANO MAXILO FACIAL</t>
  </si>
  <si>
    <t>FED-M01014</t>
  </si>
  <si>
    <t>CIRUJANO DENTISTA "B"</t>
  </si>
  <si>
    <t>FED-M01015</t>
  </si>
  <si>
    <t>CIRUJANO DENTISTA "C"</t>
  </si>
  <si>
    <t>FED-M01016</t>
  </si>
  <si>
    <t>FISICO MEDICO</t>
  </si>
  <si>
    <t>FED-M02001</t>
  </si>
  <si>
    <t>QUIMICO "A"</t>
  </si>
  <si>
    <t>FED-M02002</t>
  </si>
  <si>
    <t>BIOLOGO "A"</t>
  </si>
  <si>
    <t>FED-M02003</t>
  </si>
  <si>
    <t>TECNICO LABORATORISTA "A"</t>
  </si>
  <si>
    <t>FED-M02004</t>
  </si>
  <si>
    <t>TECNICO LABORATORISTA DE BIOTERIO</t>
  </si>
  <si>
    <t>FED-M02005</t>
  </si>
  <si>
    <t>AUX. DE LABORATORIO Y/O BIOTERIO "A"</t>
  </si>
  <si>
    <t>FED-M02006</t>
  </si>
  <si>
    <t>TECNICO RADIOLOGO O EN RADIOTERAPIA</t>
  </si>
  <si>
    <t>FED-M02007</t>
  </si>
  <si>
    <t>TECNICO EN ELECTRODIAGNOSTICO</t>
  </si>
  <si>
    <t>FED-M02008</t>
  </si>
  <si>
    <t>SUPERVISOR DE MANUF. DE PROTESIS VAL.</t>
  </si>
  <si>
    <t>FED-M02009</t>
  </si>
  <si>
    <t>TECNICO DE PROTESIS VALVULARES</t>
  </si>
  <si>
    <t>FED-M02010</t>
  </si>
  <si>
    <t>SUPERVISOR DE TERAPISTAS</t>
  </si>
  <si>
    <t>FED-M02011</t>
  </si>
  <si>
    <t>TERAPISTA ESPECIALIZADO</t>
  </si>
  <si>
    <t>FED-M02012</t>
  </si>
  <si>
    <t>TERAPISTA</t>
  </si>
  <si>
    <t>FED-M02013</t>
  </si>
  <si>
    <t>TECNICO PROTESISTA Y ORTESISTA</t>
  </si>
  <si>
    <t>FED-M02014</t>
  </si>
  <si>
    <t>TECNICO EN OPTOMETRIA</t>
  </si>
  <si>
    <t>FED-M02015</t>
  </si>
  <si>
    <t>PSICOLOGO CLINICO</t>
  </si>
  <si>
    <t>FED-M02016</t>
  </si>
  <si>
    <t>CITOTECNOLOGO "A"</t>
  </si>
  <si>
    <t>FED-M02017</t>
  </si>
  <si>
    <t>TECNICO DE LAB. DE OPTOAUDIOMETRIA</t>
  </si>
  <si>
    <t>FED-M02018</t>
  </si>
  <si>
    <t>TECNICO ANESTESISTA</t>
  </si>
  <si>
    <t>FED-M02019</t>
  </si>
  <si>
    <t>TECNICO HISTOPATOLOGO</t>
  </si>
  <si>
    <t>FED-M02020</t>
  </si>
  <si>
    <t>ESPEC. EN PROD. CONTROL E INVEST. DE BIOL. Y REAC</t>
  </si>
  <si>
    <t>FED-M02021</t>
  </si>
  <si>
    <t>SUPERVISOR EN PROD. CONTROL E INVEST. DE BIOL. Y REAC.</t>
  </si>
  <si>
    <t>FED-M02022</t>
  </si>
  <si>
    <t>PROD. CONTROLADOR E INVEST. DE BIOL. Y REAC</t>
  </si>
  <si>
    <t>FED-M02023</t>
  </si>
  <si>
    <t>TECNICO ESPECIALISTA EN BIOLOGICOS Y REACTIVOS</t>
  </si>
  <si>
    <t>FED-M02024</t>
  </si>
  <si>
    <t>TECNICO EN BIOLOGICOS Y REACTIVOS</t>
  </si>
  <si>
    <t>FED-M02025</t>
  </si>
  <si>
    <t>ENFERMERA ESPECIALISTA EN AREA NORMATIVA</t>
  </si>
  <si>
    <t>FED-M02029</t>
  </si>
  <si>
    <t>PARAMEDICO EN AREA NORMATIVA</t>
  </si>
  <si>
    <t>FED-M02030</t>
  </si>
  <si>
    <t>ENFERMERA ESPECIALISTA EN OBSTETRICIA</t>
  </si>
  <si>
    <t>FED-M02031</t>
  </si>
  <si>
    <t>ENFERMERA JEFE DE SERVICIO</t>
  </si>
  <si>
    <t>FED-M02032</t>
  </si>
  <si>
    <t>COORD. DE ENSEÑANZA DE ENFERMERIA</t>
  </si>
  <si>
    <t>FED-M02034</t>
  </si>
  <si>
    <t>ENFERMERA ESPECIALISTA "A"</t>
  </si>
  <si>
    <t>FED-M02035</t>
  </si>
  <si>
    <t>ENFERMERA GENERAL TITULADA "A"</t>
  </si>
  <si>
    <t>FED-M02036</t>
  </si>
  <si>
    <t>AUXILIAR DE ENFERMERIA "A"</t>
  </si>
  <si>
    <t>FED-M02037</t>
  </si>
  <si>
    <t>SUBJEFE DE FARMACIA</t>
  </si>
  <si>
    <t>FED-M02038</t>
  </si>
  <si>
    <t>OFICIAL Y/O PREP. DESPACHADOR DE FARMACIA</t>
  </si>
  <si>
    <t>FED-M02040</t>
  </si>
  <si>
    <t>TRABAJADORA SOCIAL EN AREA MEDICA "A"</t>
  </si>
  <si>
    <t>FED-M02041</t>
  </si>
  <si>
    <t>TECNICO GERICULTISTA</t>
  </si>
  <si>
    <t>FED-M02042</t>
  </si>
  <si>
    <t>TECNICO EN ODONTOLOGIA</t>
  </si>
  <si>
    <t>FED-M02043</t>
  </si>
  <si>
    <t>IATROTECNICO</t>
  </si>
  <si>
    <t>FED-M02044</t>
  </si>
  <si>
    <t>SUBJEFE DE DIETETICA</t>
  </si>
  <si>
    <t>FED-M02045</t>
  </si>
  <si>
    <t>DIETISTA</t>
  </si>
  <si>
    <t>FED-M02046</t>
  </si>
  <si>
    <t>COCINERO JEFE DE HOSPITAL</t>
  </si>
  <si>
    <t>FED-M02047</t>
  </si>
  <si>
    <t>COCINERO EN HOSPITAL</t>
  </si>
  <si>
    <t>FED-M02048</t>
  </si>
  <si>
    <t>AUX. DE COCINA EN HOSPITAL</t>
  </si>
  <si>
    <t>FED-M02049</t>
  </si>
  <si>
    <t>NUTRICIONISTA</t>
  </si>
  <si>
    <t>FED-M02050</t>
  </si>
  <si>
    <t>TECNICO EN NUTRICION</t>
  </si>
  <si>
    <t>FED-M02051</t>
  </si>
  <si>
    <t>ECONOMO</t>
  </si>
  <si>
    <t>FED-M02054</t>
  </si>
  <si>
    <t>JEFE DE BRIGADA EN PROGRAMAS DE SALUD</t>
  </si>
  <si>
    <t>FED-M02055</t>
  </si>
  <si>
    <t>JEFE DE SECTOR EN PROGRAMAS DE SALUD</t>
  </si>
  <si>
    <t>FED-M02056</t>
  </si>
  <si>
    <t>JEFE DE DISTRITO EN PROGRAMAS DE SALUD</t>
  </si>
  <si>
    <t>FED-M02057</t>
  </si>
  <si>
    <t>JEFE DE ESTADISTICA Y ARCHIVO CLINICO</t>
  </si>
  <si>
    <t>FED-M02058</t>
  </si>
  <si>
    <t>TECNICO EN ESTADISTICA EN AREA MEDICA</t>
  </si>
  <si>
    <t>FED-M02059</t>
  </si>
  <si>
    <t>AUX. DE ESTADISTICA Y ARCHIVO CLINICO</t>
  </si>
  <si>
    <t>FED-M02060</t>
  </si>
  <si>
    <t>JEFE DE ADMINISION</t>
  </si>
  <si>
    <t>FED-M02061</t>
  </si>
  <si>
    <t>AUXILIAR DE ADMISION</t>
  </si>
  <si>
    <t>FED-M02062</t>
  </si>
  <si>
    <t>PSICOLOGO ESPECIALIZADO</t>
  </si>
  <si>
    <t>FED-M02063</t>
  </si>
  <si>
    <t>AYUDANTE DE AUTOPSIAS</t>
  </si>
  <si>
    <t>FED-M02064</t>
  </si>
  <si>
    <t>AUXILIAR TECNICO DE DIAGNOSTICO Y/O TRATAMIENTO</t>
  </si>
  <si>
    <t>FED-M02065</t>
  </si>
  <si>
    <t>MASAJISTA</t>
  </si>
  <si>
    <t>FED-M02066</t>
  </si>
  <si>
    <t>TECNICO EN TRABAJO SOCIAL EN AREA MEDICA "A"</t>
  </si>
  <si>
    <t>FED-M02067</t>
  </si>
  <si>
    <t>OPERADOR CLINICO DE PRIMER NIVEL</t>
  </si>
  <si>
    <t>FED-M02068</t>
  </si>
  <si>
    <t>TECNICO EN ATENCION PRIMARIA A LA SALUD</t>
  </si>
  <si>
    <t>FED-M02069</t>
  </si>
  <si>
    <t>TECNICO EN SALUD EN UNIDAD AUXILIAR</t>
  </si>
  <si>
    <t>FED-M02072</t>
  </si>
  <si>
    <t>SUPERVISORA DE TRABAJO SOCIAL EN AREA MEDICA "A"</t>
  </si>
  <si>
    <t>FED-M02073</t>
  </si>
  <si>
    <t>TECNICO EN PROGRAMAS DE SALUD</t>
  </si>
  <si>
    <t>FED-M02074</t>
  </si>
  <si>
    <t>LABORATORISTA "A"</t>
  </si>
  <si>
    <t>FED-M02075</t>
  </si>
  <si>
    <t>INHALOTERAPETUTA</t>
  </si>
  <si>
    <t>FED-M02076</t>
  </si>
  <si>
    <t>AUXILIAR DE PROTESISTA Y ORTESISTA</t>
  </si>
  <si>
    <t>FED-M02077</t>
  </si>
  <si>
    <t>QUIMICO JEFE DE SECC. DE LAB. DE ANALISIS CLINICOS "A"</t>
  </si>
  <si>
    <t>FED-M02078</t>
  </si>
  <si>
    <t>PROFESIONAL EN COMUNICACIÓN HUMANA</t>
  </si>
  <si>
    <t>FED-M02079</t>
  </si>
  <si>
    <t>TECNICO EN SANEAMIENTO BASICO Y AMBIENTAL</t>
  </si>
  <si>
    <t>FED-M02080</t>
  </si>
  <si>
    <t>TECNICO EN VERIFICACION SANITARIA</t>
  </si>
  <si>
    <t>FED-M02081</t>
  </si>
  <si>
    <t>ENFERMERA GENERAL TITULADA "B"</t>
  </si>
  <si>
    <t>FED-M02082</t>
  </si>
  <si>
    <t>AUXILIAR DE ENFERMERIA "B"</t>
  </si>
  <si>
    <t>FED-M02083</t>
  </si>
  <si>
    <t>ENFERMERA GENERAL TECNICA</t>
  </si>
  <si>
    <t>FED-M02084</t>
  </si>
  <si>
    <t>SUPERVISORA DE TRABAJO SOCIAL EN AREA MEDICA "B"</t>
  </si>
  <si>
    <t>FED-M02085</t>
  </si>
  <si>
    <t>TRABAJADORA SOCIAL EN AREA MEDICA "B"</t>
  </si>
  <si>
    <t>FED-M02086</t>
  </si>
  <si>
    <t>TECNICO EN TRABAJO SOCIAL EN AREA MEDICA "B"</t>
  </si>
  <si>
    <t>FED-M02087</t>
  </si>
  <si>
    <t>ENFERMERA ESPECIALISTA "B"</t>
  </si>
  <si>
    <t>FED-M02088</t>
  </si>
  <si>
    <t>QUIMICO "B"</t>
  </si>
  <si>
    <t>FED-M02089</t>
  </si>
  <si>
    <t>QUIMICO "C"</t>
  </si>
  <si>
    <t>FED-M02090</t>
  </si>
  <si>
    <t>QUIMICO JEFE DE SECC. DE LAB. DE ANALISIS CLINICOS "B"</t>
  </si>
  <si>
    <t>FED-M02091</t>
  </si>
  <si>
    <t>QUIMICO JEFE DE SECC. DE LAB. DE ANALISIS CLINICOS "C"</t>
  </si>
  <si>
    <t>FED-M02092</t>
  </si>
  <si>
    <t>BIOLOGO "B"</t>
  </si>
  <si>
    <t>FED-M02093</t>
  </si>
  <si>
    <t>BIOLOGO "C"</t>
  </si>
  <si>
    <t>FED-M02094</t>
  </si>
  <si>
    <t>LABORATORISTA "B"</t>
  </si>
  <si>
    <t>FED-M02095</t>
  </si>
  <si>
    <t>TECNICO LABORATORISTA "B"</t>
  </si>
  <si>
    <t>FED-M02096</t>
  </si>
  <si>
    <t>AUX. DE LABORATORIO Y/O BIOTERIO "B"</t>
  </si>
  <si>
    <t>FED-M02097</t>
  </si>
  <si>
    <t>CITOTECNOLOGO "B"</t>
  </si>
  <si>
    <t>FED-M02098</t>
  </si>
  <si>
    <t>MICROSCOPISTA DX. PALUDISMO</t>
  </si>
  <si>
    <t>FED-M02100</t>
  </si>
  <si>
    <t>PASANTE DE PSICOLOGO</t>
  </si>
  <si>
    <t>FED-M02101</t>
  </si>
  <si>
    <t>PASANTE DE LICENCIATURA EN TRABAJO SOCIAL</t>
  </si>
  <si>
    <t>FED-M02105</t>
  </si>
  <si>
    <t>ENFERMERA GENERAL TITULADA "C"</t>
  </si>
  <si>
    <t>FED-M02106</t>
  </si>
  <si>
    <t>ENFERMERA GENERAL TITULADA "D"</t>
  </si>
  <si>
    <t>FED-M02107</t>
  </si>
  <si>
    <t>ENFERMERA ESPECIALISTA "C"</t>
  </si>
  <si>
    <t>FED-M02108</t>
  </si>
  <si>
    <t>ENFERMERA ESPECIALISTA "D"</t>
  </si>
  <si>
    <t>FED-M02109</t>
  </si>
  <si>
    <t>TERAPISTA PROFESIONAL EN REHABILITACION</t>
  </si>
  <si>
    <t>FED-M02110</t>
  </si>
  <si>
    <t>TEC. EN VERIF.  DICT. O SANEAMIENTO "C"</t>
  </si>
  <si>
    <t>PROFESIONAL EN TRABAJO SOCIAL EN AREA MÉDICA "A"</t>
  </si>
  <si>
    <t>FED-M02111</t>
  </si>
  <si>
    <t>PROFESIONAL EN TRABAJO SOCIAL EN AREA MÉDICA "B"</t>
  </si>
  <si>
    <t>FED-M02112</t>
  </si>
  <si>
    <t>SUPERVISORA PROFESIONAL EN TRABAJO SOCIAL "C"</t>
  </si>
  <si>
    <t>FED-M02113</t>
  </si>
  <si>
    <t>SUPERVISORA PROFESIONAL EN TRABAJO SOCIAL "D"</t>
  </si>
  <si>
    <t>FED-M02114</t>
  </si>
  <si>
    <t>TANATOLOGO</t>
  </si>
  <si>
    <t>FED-M02115</t>
  </si>
  <si>
    <t>LICENCIADO EN CIENCIAS DE LA NUTRICION</t>
  </si>
  <si>
    <t>FED-M02116</t>
  </si>
  <si>
    <t>MAESTRO EN CIENCIAS DE LA NUTRICION</t>
  </si>
  <si>
    <t>FED-M02117</t>
  </si>
  <si>
    <t>PARTERA ASISTENCIAL</t>
  </si>
  <si>
    <t>FED-M02118</t>
  </si>
  <si>
    <t>LICENCIADO EN SALUD PUBLICA</t>
  </si>
  <si>
    <t>FED-M02119</t>
  </si>
  <si>
    <t>COORDINADOR DE TRANSPLANTES DE ORGANOS Y TEJIDOS</t>
  </si>
  <si>
    <t>FED-M02120</t>
  </si>
  <si>
    <t>PARTERA TRADICIONAL INDIGENISTA</t>
  </si>
  <si>
    <t>FED-M03001</t>
  </si>
  <si>
    <t>INGENIERO BIOMEDICO</t>
  </si>
  <si>
    <t>FED-M03002</t>
  </si>
  <si>
    <t>VETERINARIO "A"</t>
  </si>
  <si>
    <t>FED-M03003</t>
  </si>
  <si>
    <t>TECNICO PUERICULTOR</t>
  </si>
  <si>
    <t>FED-M03004</t>
  </si>
  <si>
    <t>PROMOTOR EN SALUD</t>
  </si>
  <si>
    <t>FED-M03005</t>
  </si>
  <si>
    <t>AFANADORA</t>
  </si>
  <si>
    <t>FED-M03006</t>
  </si>
  <si>
    <t>CAMILLERO</t>
  </si>
  <si>
    <t>FED-M03007</t>
  </si>
  <si>
    <t>FISICO EN HOSPITAL</t>
  </si>
  <si>
    <t>FED-M03008</t>
  </si>
  <si>
    <t>EDUCADORA EN AREA MEDICA</t>
  </si>
  <si>
    <t>FED-M03009</t>
  </si>
  <si>
    <t>VETERINARIO "B"</t>
  </si>
  <si>
    <t>FED-M03010</t>
  </si>
  <si>
    <t>VETERINARIO "C"</t>
  </si>
  <si>
    <t>FED-M03011</t>
  </si>
  <si>
    <t>LAVANDERA EN HOSPITAL</t>
  </si>
  <si>
    <t>FED-M03012</t>
  </si>
  <si>
    <t>OPERADOR DE CALDERAS EN HOSPITAL</t>
  </si>
  <si>
    <t>FED-M03013</t>
  </si>
  <si>
    <t>TECNICO OPERADOR DE CALDERAS EN HOSPITAL</t>
  </si>
  <si>
    <t>FED-M03018</t>
  </si>
  <si>
    <t>FED-M03019</t>
  </si>
  <si>
    <t>FED-M03020</t>
  </si>
  <si>
    <t>APOYO ADMINISTRATIVO EN SALUD - A6</t>
  </si>
  <si>
    <t>FED-M03021</t>
  </si>
  <si>
    <t>APOYO ADMINISTRATIVO EN SALUD - A5</t>
  </si>
  <si>
    <t>FED-M03022</t>
  </si>
  <si>
    <t>FED-M03023</t>
  </si>
  <si>
    <t>FED-M03024</t>
  </si>
  <si>
    <t>APOYO ADMINISTRATIVO EN SALUD - A2</t>
  </si>
  <si>
    <t>FED-M03025</t>
  </si>
  <si>
    <t>CTO 44</t>
  </si>
  <si>
    <t>PREVISION SOCIAL MULTIPLE</t>
  </si>
  <si>
    <t>CTO 46</t>
  </si>
  <si>
    <t>AYUDA DE SERVICIIOS</t>
  </si>
  <si>
    <t>CTO 59</t>
  </si>
  <si>
    <t>DIA DEL TRABAJADOR DE LA SALUD</t>
  </si>
  <si>
    <t>N/A</t>
  </si>
  <si>
    <t>MEDIDAS DE FIN DE AÑO</t>
  </si>
  <si>
    <t>SISTEMA TELE YUCATÁN S.A. DE C.V.</t>
  </si>
  <si>
    <t>DIR001</t>
  </si>
  <si>
    <t>DIR002</t>
  </si>
  <si>
    <t>DIR003</t>
  </si>
  <si>
    <t>DIR004</t>
  </si>
  <si>
    <t>CONJ001</t>
  </si>
  <si>
    <t>Jefe del Departamento de Contabilidad</t>
  </si>
  <si>
    <t>CONJ003</t>
  </si>
  <si>
    <t>Gerente de Ventas</t>
  </si>
  <si>
    <t>CON001</t>
  </si>
  <si>
    <t>CON002</t>
  </si>
  <si>
    <t>CON003</t>
  </si>
  <si>
    <t>CON004</t>
  </si>
  <si>
    <t>CON005</t>
  </si>
  <si>
    <t>CON006</t>
  </si>
  <si>
    <t>CON007</t>
  </si>
  <si>
    <t>CON008</t>
  </si>
  <si>
    <t>CON009</t>
  </si>
  <si>
    <t>Asistente</t>
  </si>
  <si>
    <t>CON010</t>
  </si>
  <si>
    <t>CON011</t>
  </si>
  <si>
    <t>CON012</t>
  </si>
  <si>
    <t>Reportero</t>
  </si>
  <si>
    <t>CON013</t>
  </si>
  <si>
    <t>Técnico</t>
  </si>
  <si>
    <t>CON014</t>
  </si>
  <si>
    <t>CON016</t>
  </si>
  <si>
    <t>CON017</t>
  </si>
  <si>
    <t>CON018</t>
  </si>
  <si>
    <t>CON019</t>
  </si>
  <si>
    <t>CON020</t>
  </si>
  <si>
    <t>CON021</t>
  </si>
  <si>
    <t>Conductor de Noticias</t>
  </si>
  <si>
    <t>CON022</t>
  </si>
  <si>
    <t>Comentarista Deportivo</t>
  </si>
  <si>
    <t>CON023</t>
  </si>
  <si>
    <t>Editor</t>
  </si>
  <si>
    <t>CON024</t>
  </si>
  <si>
    <t>BAS001</t>
  </si>
  <si>
    <t>BAS002</t>
  </si>
  <si>
    <t>Secretaria continuista y edición de pauta</t>
  </si>
  <si>
    <t>BAS003</t>
  </si>
  <si>
    <t>Camarógrafo</t>
  </si>
  <si>
    <t>BAS004</t>
  </si>
  <si>
    <t>BAS005</t>
  </si>
  <si>
    <t>Realizador</t>
  </si>
  <si>
    <t>BAS006</t>
  </si>
  <si>
    <t>BAS007</t>
  </si>
  <si>
    <t>Operador de video tape</t>
  </si>
  <si>
    <t>BAS008</t>
  </si>
  <si>
    <t>BAS009</t>
  </si>
  <si>
    <t>BAS010</t>
  </si>
  <si>
    <t>Responsable de Continuidad</t>
  </si>
  <si>
    <t>BAS012</t>
  </si>
  <si>
    <t>Asistente de Operaciones</t>
  </si>
  <si>
    <t>BAS013</t>
  </si>
  <si>
    <t>Asistente de Producción</t>
  </si>
  <si>
    <t>BAS014</t>
  </si>
  <si>
    <t>Coordinador General</t>
  </si>
  <si>
    <t>BAS015</t>
  </si>
  <si>
    <t>Director de Cámaras</t>
  </si>
  <si>
    <t>BAS016</t>
  </si>
  <si>
    <t>Jefe de Piso</t>
  </si>
  <si>
    <t>BAS017</t>
  </si>
  <si>
    <t>Iluminador</t>
  </si>
  <si>
    <t>BAS018</t>
  </si>
  <si>
    <t>Videotecario</t>
  </si>
  <si>
    <t>BAS019</t>
  </si>
  <si>
    <t>Escenógrafo</t>
  </si>
  <si>
    <t>PDR-001</t>
  </si>
  <si>
    <t>RECTOR (A)</t>
  </si>
  <si>
    <t>PDD-002</t>
  </si>
  <si>
    <t>DIRECCIONES</t>
  </si>
  <si>
    <t>PDS-003</t>
  </si>
  <si>
    <t>SECRETARIO (A) TÉCNICO (A) DE RECTORIA</t>
  </si>
  <si>
    <t>PTCL-U001</t>
  </si>
  <si>
    <t xml:space="preserve">COORDINADOR(A) DE  LICENCIATURA </t>
  </si>
  <si>
    <t>PTCP-U001</t>
  </si>
  <si>
    <t>COORDINADOR(A) DE POSGRADO</t>
  </si>
  <si>
    <t>PTCC-U001</t>
  </si>
  <si>
    <t>COORDINADOR(A) DE CERTIFICACIÓN EN LENGUA MAYA</t>
  </si>
  <si>
    <t>SAJD-U001</t>
  </si>
  <si>
    <t>JEFA (E) DE DEPARTAMENTO</t>
  </si>
  <si>
    <t>SBCB-U001</t>
  </si>
  <si>
    <t>COORDINADOR (A) DE BIBLIOTECA</t>
  </si>
  <si>
    <t>PADT-B002</t>
  </si>
  <si>
    <t>DOCENTE  DE CARRERA TITULAR  NIVEL "B"</t>
  </si>
  <si>
    <t>PADT-A001</t>
  </si>
  <si>
    <t>DOCENTE  DE CARRERA TITULAR  NIVEL "A"</t>
  </si>
  <si>
    <t>PADA-C003</t>
  </si>
  <si>
    <t>DOCENTE ASOCIADO(A) NIVEL "C"</t>
  </si>
  <si>
    <t>PADA-B002</t>
  </si>
  <si>
    <t>DOCENTE ASOCIADO(A) NIVEL "B"</t>
  </si>
  <si>
    <t>PADA-A001</t>
  </si>
  <si>
    <t>DOCENTE ASOCIADO(A) NIVEL "A"</t>
  </si>
  <si>
    <t>PACM-C003</t>
  </si>
  <si>
    <t>CERTIFICADORES LENGUA MAYA  NIVEL "C"</t>
  </si>
  <si>
    <t>PACM-B002</t>
  </si>
  <si>
    <t>CERTIFICADORES  LENGUA MAYA NIVEL "B"</t>
  </si>
  <si>
    <t>PACM-A001</t>
  </si>
  <si>
    <t>CERTIFICADORES  LENGUA MAYA NIVEL  "A"</t>
  </si>
  <si>
    <t>PTRA-C003</t>
  </si>
  <si>
    <t>RESPONSABLE DE AREA DE  "C"</t>
  </si>
  <si>
    <t>PTRA-B002</t>
  </si>
  <si>
    <t>RESPONSABLE DE AREA DE  "B"</t>
  </si>
  <si>
    <t>PTRA-A001</t>
  </si>
  <si>
    <t>RESPONSABLE DE AREA DE "A"</t>
  </si>
  <si>
    <t>PTAA-C003</t>
  </si>
  <si>
    <t>AUXILIAR  ACADEMICO "C"</t>
  </si>
  <si>
    <t>PTAA-B002</t>
  </si>
  <si>
    <t>AUXILIAR ACADEMICO "B"</t>
  </si>
  <si>
    <t>PTAA-A001</t>
  </si>
  <si>
    <t>AUXILIAR ACADEMICO "A"</t>
  </si>
  <si>
    <t>SAJO-C003</t>
  </si>
  <si>
    <t>JEFE (A) DE OFICINA  "C"</t>
  </si>
  <si>
    <t>SAJO-B002</t>
  </si>
  <si>
    <t>JEFE (A) DE OFICINA "B"</t>
  </si>
  <si>
    <t>SAJO-A001</t>
  </si>
  <si>
    <t>JEFE (A) DE OFICINA  "A"</t>
  </si>
  <si>
    <t>SARPE-A001</t>
  </si>
  <si>
    <t>ENCARGADO (A) DE PROYECTOS ESTRATEGICOS</t>
  </si>
  <si>
    <t>SACH-U001</t>
  </si>
  <si>
    <t>SAAA-C003</t>
  </si>
  <si>
    <t>AUXILIAR ADMINISTRATIVO "C"</t>
  </si>
  <si>
    <t>SAAA-B002</t>
  </si>
  <si>
    <t>AUXILIAR ADMINISTRATIVO "B"</t>
  </si>
  <si>
    <t>SAAA-A001</t>
  </si>
  <si>
    <t>AUXILIAR ADMINISTRATIVO "A"</t>
  </si>
  <si>
    <t>SAAR-U001</t>
  </si>
  <si>
    <t>ASISTENTE DE ÁREA</t>
  </si>
  <si>
    <t>SASD-U001</t>
  </si>
  <si>
    <t>SECRETARIO (A) DE ÁREA</t>
  </si>
  <si>
    <t>SAAM-U001</t>
  </si>
  <si>
    <t>AUXILIAR DE SERVICIOS DE MANTENIMIENTO</t>
  </si>
  <si>
    <t>SAAS-U001</t>
  </si>
  <si>
    <t>AUXILIR DE SERVICIOS</t>
  </si>
  <si>
    <t>SBBP-B002</t>
  </si>
  <si>
    <t>BIBLIOTECARIO (A) PROFESIONAL "B"</t>
  </si>
  <si>
    <t>SBBP-A001</t>
  </si>
  <si>
    <t>BIBLIOTECARIO (A) PROFESIONAL "A"</t>
  </si>
  <si>
    <t>SBBB-B002</t>
  </si>
  <si>
    <t>BIBLIOTECARIO (A) "B"</t>
  </si>
  <si>
    <t>SBBB-B001</t>
  </si>
  <si>
    <t>BIBLIOTECARIO (A)"A"</t>
  </si>
  <si>
    <t>SBTB-B002</t>
  </si>
  <si>
    <t>TECNICO  (A) BIBLIOTECARIO "B"</t>
  </si>
  <si>
    <t>SBTB-B001</t>
  </si>
  <si>
    <t>TECNICO (A)  BIBLIOTECARIO "A"</t>
  </si>
  <si>
    <t>PADL-U001</t>
  </si>
  <si>
    <t>DOCENTES DE ASIGNATURA EN LICENCIATURA</t>
  </si>
  <si>
    <t>DOCENTES DE ASIGNATURA EN LICENCIATURA(1 DOCENTES DE CURSOS O TALLERES)</t>
  </si>
  <si>
    <t>Material Didáctico (pago mensual de 12.76 por H/S/M)</t>
  </si>
  <si>
    <t>UPYPABH01</t>
  </si>
  <si>
    <t>Material Didáctico (pago mensual por 564.60)</t>
  </si>
  <si>
    <t>UPYPAA01</t>
  </si>
  <si>
    <t>UPYPAB01</t>
  </si>
  <si>
    <t>UPYPAC01</t>
  </si>
  <si>
    <t>Profesor de Asignatura B (H/S/M)</t>
  </si>
  <si>
    <t>Profesor asociado A</t>
  </si>
  <si>
    <t>Profesor asociado B</t>
  </si>
  <si>
    <t>Profesor asociado C</t>
  </si>
  <si>
    <t>UPYAA01</t>
  </si>
  <si>
    <t>UPYJO01</t>
  </si>
  <si>
    <t>UPYIS01</t>
  </si>
  <si>
    <t>Coordinador de área</t>
  </si>
  <si>
    <t>UPYC01</t>
  </si>
  <si>
    <t>UPYJD01</t>
  </si>
  <si>
    <t>Director de área</t>
  </si>
  <si>
    <t>UPYDA01</t>
  </si>
  <si>
    <t>UPYSA01</t>
  </si>
  <si>
    <t>Rector</t>
  </si>
  <si>
    <t>UPYR01</t>
  </si>
  <si>
    <t>Universidad Politécnica de Yucatán</t>
  </si>
  <si>
    <t>UNIVERSIDAD TECNOLÓGICA DEL CENTRO</t>
  </si>
  <si>
    <t>RECTOR</t>
  </si>
  <si>
    <t>COORDINADOR GENERAL</t>
  </si>
  <si>
    <t>SECRETARIA DEL RECTOR</t>
  </si>
  <si>
    <t>ASISTENTE DE SERVICIOS DE MANTENIMIENTO</t>
  </si>
  <si>
    <t>SECRETARIA DE JEFE DE DEPARTAMENTO B</t>
  </si>
  <si>
    <t>CHOFER DEL RECTOR</t>
  </si>
  <si>
    <t>PROFESOR TITULAR B</t>
  </si>
  <si>
    <t>PROFESOR ASOCIADO C</t>
  </si>
  <si>
    <t>PROFESOR DE ASIGNATURA B</t>
  </si>
  <si>
    <t>material didáctico</t>
  </si>
  <si>
    <t>ortopédicos, vale para compra de libros, apoyo para actividades culturales</t>
  </si>
  <si>
    <t xml:space="preserve">Útiles escolares, ayuda para compra de lentes,  compra aparatos </t>
  </si>
  <si>
    <t xml:space="preserve">*Otros </t>
  </si>
  <si>
    <t>Profesor de Asignatura</t>
  </si>
  <si>
    <t>H1-01</t>
  </si>
  <si>
    <t>Profesor Titular C</t>
  </si>
  <si>
    <t>D2-03</t>
  </si>
  <si>
    <t>Profesor Titular A Cordinador</t>
  </si>
  <si>
    <t>D2-01</t>
  </si>
  <si>
    <t>Profesor Titular A</t>
  </si>
  <si>
    <t>Profesor Asociado C Cordinador</t>
  </si>
  <si>
    <t>D1-03</t>
  </si>
  <si>
    <t>Profesor Asociado C</t>
  </si>
  <si>
    <t>Profesor Asociado B Cordinador</t>
  </si>
  <si>
    <t>D1-02</t>
  </si>
  <si>
    <t>Profesor Asociado B</t>
  </si>
  <si>
    <t>Profesor Titular B</t>
  </si>
  <si>
    <t>D1-01</t>
  </si>
  <si>
    <t>Profesor Asociado A</t>
  </si>
  <si>
    <t>Desarrollador Especializado C</t>
  </si>
  <si>
    <t>A9-02</t>
  </si>
  <si>
    <t>Desarrollador Especializado A</t>
  </si>
  <si>
    <t>A9-01</t>
  </si>
  <si>
    <t>Cajero B</t>
  </si>
  <si>
    <t>A6-02</t>
  </si>
  <si>
    <t>Cajero A</t>
  </si>
  <si>
    <t>A6-01</t>
  </si>
  <si>
    <t>Auxiliar de Almacen B</t>
  </si>
  <si>
    <t>A5-02</t>
  </si>
  <si>
    <t>Auxiliar de Almacen A</t>
  </si>
  <si>
    <t>A5-01</t>
  </si>
  <si>
    <t>Auxiliar Contable B</t>
  </si>
  <si>
    <t>A4-02</t>
  </si>
  <si>
    <t>Auxiliar Contable A</t>
  </si>
  <si>
    <t>A4-01</t>
  </si>
  <si>
    <t>Asistente de Serv de Mantenimiento C</t>
  </si>
  <si>
    <t>A3-03</t>
  </si>
  <si>
    <t>Tecnico Espec en Mantenimiento C</t>
  </si>
  <si>
    <t>A30-03</t>
  </si>
  <si>
    <t>Tecnico En Soporte Informatico C</t>
  </si>
  <si>
    <t>A29-03</t>
  </si>
  <si>
    <t>Tecnico En Soporte Informatico B</t>
  </si>
  <si>
    <t>A29-02</t>
  </si>
  <si>
    <t>Tecnico En Soporte Informatico A</t>
  </si>
  <si>
    <t>A29-01</t>
  </si>
  <si>
    <t>Tecnico Bibliotecario C</t>
  </si>
  <si>
    <t>A27-02</t>
  </si>
  <si>
    <t>Secretaria de Jefe de Departamento A</t>
  </si>
  <si>
    <t>A23-01</t>
  </si>
  <si>
    <t>Secretaria de Dirc de Area C</t>
  </si>
  <si>
    <t>A22-03</t>
  </si>
  <si>
    <t>Secretaria de Dirc de Area B</t>
  </si>
  <si>
    <t>A22-02</t>
  </si>
  <si>
    <t>Secretaria de Dirc de Area A</t>
  </si>
  <si>
    <t>A22-01</t>
  </si>
  <si>
    <t>Asistente Academico C</t>
  </si>
  <si>
    <t>A2-03</t>
  </si>
  <si>
    <t>Programador Analista C</t>
  </si>
  <si>
    <t>A20-03</t>
  </si>
  <si>
    <t>Programador Analista B</t>
  </si>
  <si>
    <t>A20-02</t>
  </si>
  <si>
    <t>Programador Analista A</t>
  </si>
  <si>
    <t>A20-01</t>
  </si>
  <si>
    <t>Jefe de oficina C</t>
  </si>
  <si>
    <t>A19-03</t>
  </si>
  <si>
    <t>Jefe de oficina A</t>
  </si>
  <si>
    <t>A19-01</t>
  </si>
  <si>
    <t>Investigador Especializado A</t>
  </si>
  <si>
    <t>A17-01</t>
  </si>
  <si>
    <t>Investigador Consultor C</t>
  </si>
  <si>
    <t>A16-03</t>
  </si>
  <si>
    <t>Investigador Consultor A</t>
  </si>
  <si>
    <t>A16-01</t>
  </si>
  <si>
    <t>Encargado de Soporte</t>
  </si>
  <si>
    <t>A14-01</t>
  </si>
  <si>
    <t>Encargado de Laboratorio de Infor A</t>
  </si>
  <si>
    <t>A13-01</t>
  </si>
  <si>
    <t>Encargado de Laboratorio B</t>
  </si>
  <si>
    <t>A12-02</t>
  </si>
  <si>
    <t>Encargado de Laboratorio A</t>
  </si>
  <si>
    <t>A12-01</t>
  </si>
  <si>
    <t>Encargado Administrativo D</t>
  </si>
  <si>
    <t>A11-04</t>
  </si>
  <si>
    <t>Encargado Administrativo C</t>
  </si>
  <si>
    <t>A11-03</t>
  </si>
  <si>
    <t>Encargado Administrativo B</t>
  </si>
  <si>
    <t>A11-02</t>
  </si>
  <si>
    <t>Encargado Administrativo A</t>
  </si>
  <si>
    <t>A11-01</t>
  </si>
  <si>
    <t>A1-03</t>
  </si>
  <si>
    <t>A1-02</t>
  </si>
  <si>
    <t>A1-01</t>
  </si>
  <si>
    <t>Sub Director de Area</t>
  </si>
  <si>
    <t>A25-01</t>
  </si>
  <si>
    <t>A21-01</t>
  </si>
  <si>
    <t>A18-05</t>
  </si>
  <si>
    <t>Jefe de Departamento C 2</t>
  </si>
  <si>
    <t>A18-04</t>
  </si>
  <si>
    <t>Jefe de Departamento C 1</t>
  </si>
  <si>
    <t>A18-03</t>
  </si>
  <si>
    <t>Jefe de Departamento B</t>
  </si>
  <si>
    <t>A18-02</t>
  </si>
  <si>
    <t>A18-01</t>
  </si>
  <si>
    <t>A10-01</t>
  </si>
  <si>
    <t>UNIVERSIDAD TECNOLÓGICA METROPOLITANA</t>
  </si>
  <si>
    <t>UNIVERSIDAD TECNOLÓGICA DEL MAYAB</t>
  </si>
  <si>
    <t>UTdM01</t>
  </si>
  <si>
    <t>UTdM02</t>
  </si>
  <si>
    <t>Abogado General</t>
  </si>
  <si>
    <t>UTdM03</t>
  </si>
  <si>
    <t>Compensación (Mat. Did)</t>
  </si>
  <si>
    <t>UTdM05</t>
  </si>
  <si>
    <t>Profesor de Tiepo Completo ''A''</t>
  </si>
  <si>
    <t>UTdM06</t>
  </si>
  <si>
    <t>UTdM09</t>
  </si>
  <si>
    <t>Técnico en Contabilidad</t>
  </si>
  <si>
    <t>UTdM10</t>
  </si>
  <si>
    <t>Secretario de Director de Área</t>
  </si>
  <si>
    <t>UTdM11</t>
  </si>
  <si>
    <t>Chofer de Rector</t>
  </si>
  <si>
    <t>UTdM12</t>
  </si>
  <si>
    <t>Secretario de Jefe de Departamento</t>
  </si>
  <si>
    <t>UTdM13</t>
  </si>
  <si>
    <t>Asistente de Servicios de Mantenimiento</t>
  </si>
  <si>
    <t>UTdM14</t>
  </si>
  <si>
    <t>UTdM15</t>
  </si>
  <si>
    <t>Profesores de Asignatura</t>
  </si>
  <si>
    <t>UNIVERSIDAD TECNOLÓGICA DEL PONIENTE</t>
  </si>
  <si>
    <t>CRT0001</t>
  </si>
  <si>
    <t>CRT0004</t>
  </si>
  <si>
    <t>CJF0001</t>
  </si>
  <si>
    <t>CJF0002</t>
  </si>
  <si>
    <t>CJF0004</t>
  </si>
  <si>
    <t>CJF0003</t>
  </si>
  <si>
    <t>CAD0004</t>
  </si>
  <si>
    <t>CAD0005</t>
  </si>
  <si>
    <t>ASISTENTE DE SERVICIOS  Y MANTENIMIENTO</t>
  </si>
  <si>
    <t>CSR0001</t>
  </si>
  <si>
    <t>SECRETARIA DE RECTOR</t>
  </si>
  <si>
    <t>CPF0007</t>
  </si>
  <si>
    <t>CPF0005</t>
  </si>
  <si>
    <t>CPF0004</t>
  </si>
  <si>
    <t>CPA0001</t>
  </si>
  <si>
    <t>PROFESOR DE ASIGNATURA " B"</t>
  </si>
  <si>
    <t>UNIVERSIDAD TECNOLÓGICA REGIONAL DEL SUR</t>
  </si>
  <si>
    <t>MS0001</t>
  </si>
  <si>
    <t>RECTOR/A</t>
  </si>
  <si>
    <t>DIRECTOR/A DE ÁREA</t>
  </si>
  <si>
    <t>JEFE/A DE DEPARTAMENTO</t>
  </si>
  <si>
    <t>AC0003</t>
  </si>
  <si>
    <t>PROFESOR/A ASOCIADO "C"</t>
  </si>
  <si>
    <t>AC0004</t>
  </si>
  <si>
    <t>PROFESOR/A DE ASIGNATURA B (H/S/M)</t>
  </si>
  <si>
    <t>AP0001</t>
  </si>
  <si>
    <t>CHOFER DE RECTOR/A</t>
  </si>
  <si>
    <t>AP0002</t>
  </si>
  <si>
    <t>ASISTENTE DE SERVICIO DE MANTENIMIENTO (A)</t>
  </si>
  <si>
    <t>AP0003</t>
  </si>
  <si>
    <t>ASISTENTE DE SERVICIO DE MANTENIMIENTO (B)</t>
  </si>
  <si>
    <t>AP0006</t>
  </si>
  <si>
    <t>INTENDENTE ( C )</t>
  </si>
  <si>
    <t>AP0009</t>
  </si>
  <si>
    <t>JARDINERO /A</t>
  </si>
  <si>
    <t>AS0001</t>
  </si>
  <si>
    <t>COORDINADOR/A</t>
  </si>
  <si>
    <t>AS0002</t>
  </si>
  <si>
    <t>JEFE/A DE OFICINA (A)</t>
  </si>
  <si>
    <t>AS0003</t>
  </si>
  <si>
    <t>JEFE/A DE OFICINA (B)</t>
  </si>
  <si>
    <t>AS0004</t>
  </si>
  <si>
    <t>TÉCNICO/A EN CONTABILIDAD</t>
  </si>
  <si>
    <t>AS0005</t>
  </si>
  <si>
    <t>TÉCNICO/A BIBLIOTECARIO/A</t>
  </si>
  <si>
    <t>AS0007</t>
  </si>
  <si>
    <t>ANALISTA ADMINISTRATIVO/A (B)</t>
  </si>
  <si>
    <t>AS0008</t>
  </si>
  <si>
    <t>SECRETARIO/A DE RECTOR/A</t>
  </si>
  <si>
    <t>AS0009</t>
  </si>
  <si>
    <t>SECRETARIO/A DE DIRECTOR/A DE ÁREA</t>
  </si>
  <si>
    <t>AS0010</t>
  </si>
  <si>
    <t>SECRETARIO/A DE JEFE/A DE DEPARTAMENTO</t>
  </si>
  <si>
    <t>AS0012</t>
  </si>
  <si>
    <t>ASISTENTE ADMINISTRATIVO/A (B)</t>
  </si>
  <si>
    <t>AS0013</t>
  </si>
  <si>
    <t>ASISTENTE ADMINISTRATIVO/A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</si>
</sst>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00000"/>
    <numFmt numFmtId="167" formatCode="&quot;$&quot;#,##0.00"/>
    <numFmt numFmtId="168" formatCode="#,##0.0"/>
  </numFmts>
  <fonts count="41">
    <font>
      <sz val="11"/>
      <color theme="1"/>
      <name val="Calibri"/>
      <family val="2"/>
      <scheme val="minor"/>
    </font>
    <font>
      <b/>
      <sz val="8"/>
      <color rgb="FFFFFFFF"/>
      <name val="Barlow"/>
    </font>
    <font>
      <b/>
      <sz val="12"/>
      <color theme="1"/>
      <name val="Barlow Light"/>
    </font>
    <font>
      <sz val="8"/>
      <color rgb="FF000000"/>
      <name val="Barlow"/>
    </font>
    <font>
      <sz val="11"/>
      <color theme="1"/>
      <name val="Calibri"/>
      <family val="2"/>
      <scheme val="minor"/>
    </font>
    <font>
      <b/>
      <sz val="12"/>
      <color theme="1"/>
      <name val="Barlow"/>
    </font>
    <font>
      <sz val="12"/>
      <color theme="1"/>
      <name val="Barlow"/>
    </font>
    <font>
      <sz val="9"/>
      <color rgb="FF000000"/>
      <name val="Barlow"/>
    </font>
    <font>
      <sz val="9"/>
      <color theme="1"/>
      <name val="Barlow"/>
    </font>
    <font>
      <sz val="11"/>
      <color rgb="FFFF0000"/>
      <name val="Calibri"/>
      <family val="2"/>
      <scheme val="minor"/>
    </font>
    <font>
      <sz val="8"/>
      <color theme="1"/>
      <name val="Calibri"/>
      <family val="2"/>
      <scheme val="minor"/>
    </font>
    <font>
      <sz val="8"/>
      <color theme="1"/>
      <name val="Barlow"/>
    </font>
    <font>
      <b/>
      <sz val="12"/>
      <color rgb="FF002060"/>
      <name val="Barlow"/>
    </font>
    <font>
      <sz val="11"/>
      <color indexed="8"/>
      <name val="Barlow"/>
    </font>
    <font>
      <b/>
      <sz val="9"/>
      <color theme="0"/>
      <name val="Barlow"/>
    </font>
    <font>
      <sz val="8"/>
      <color indexed="8"/>
      <name val="Barlow"/>
    </font>
    <font>
      <sz val="10"/>
      <color theme="1"/>
      <name val="Barlow"/>
    </font>
    <font>
      <sz val="11"/>
      <color rgb="FF000000"/>
      <name val="Barlow"/>
    </font>
    <font>
      <sz val="8"/>
      <name val="Barlow"/>
    </font>
    <font>
      <sz val="11"/>
      <name val="Calibri"/>
      <family val="2"/>
      <scheme val="minor"/>
    </font>
    <font>
      <b/>
      <sz val="8"/>
      <name val="BaRLOW"/>
    </font>
    <font>
      <sz val="8"/>
      <color rgb="FF000000"/>
      <name val="Calibri"/>
      <family val="2"/>
      <scheme val="minor"/>
    </font>
    <font>
      <sz val="9"/>
      <name val="Barlow"/>
    </font>
    <font>
      <sz val="9"/>
      <color indexed="8"/>
      <name val="Barlow"/>
    </font>
    <font>
      <sz val="12"/>
      <color theme="1"/>
      <name val="Calibri"/>
      <family val="2"/>
      <scheme val="minor"/>
    </font>
    <font>
      <sz val="9"/>
      <color theme="1"/>
      <name val="Calibri"/>
      <family val="2"/>
      <scheme val="minor"/>
    </font>
    <font>
      <sz val="8"/>
      <color rgb="FF000000"/>
      <name val="Barlow"/>
      <family val="3"/>
    </font>
    <font>
      <b/>
      <sz val="8"/>
      <color rgb="FF000000"/>
      <name val="Barlow"/>
    </font>
    <font>
      <sz val="8"/>
      <color rgb="FF000000"/>
      <name val="Barlow Light"/>
    </font>
    <font>
      <b/>
      <sz val="8"/>
      <name val="Trebuchet MS"/>
      <family val="2"/>
    </font>
    <font>
      <sz val="11"/>
      <color theme="1"/>
      <name val="Barlow"/>
    </font>
    <font>
      <b/>
      <sz val="10"/>
      <color theme="1"/>
      <name val="Barlow"/>
    </font>
    <font>
      <b/>
      <sz val="10"/>
      <color rgb="FFFFFFFF"/>
      <name val="Barlow"/>
    </font>
    <font>
      <b/>
      <sz val="10"/>
      <color rgb="FF002060"/>
      <name val="Barlow"/>
    </font>
    <font>
      <sz val="10"/>
      <color indexed="8"/>
      <name val="Barlow"/>
    </font>
    <font>
      <b/>
      <sz val="10"/>
      <color theme="0"/>
      <name val="Barlow"/>
    </font>
    <font>
      <b/>
      <sz val="12"/>
      <color theme="1"/>
      <name val="Calibri"/>
      <family val="2"/>
      <scheme val="minor"/>
    </font>
    <font>
      <b/>
      <sz val="8"/>
      <color rgb="FFFFFFFF"/>
      <name val="Calibri"/>
      <family val="2"/>
      <scheme val="minor"/>
    </font>
    <font>
      <b/>
      <sz val="12"/>
      <color rgb="FF002060"/>
      <name val="Calibri"/>
      <family val="2"/>
      <scheme val="minor"/>
    </font>
    <font>
      <sz val="11"/>
      <color indexed="8"/>
      <name val="Calibri"/>
      <family val="2"/>
      <scheme val="minor"/>
    </font>
    <font>
      <b/>
      <sz val="9"/>
      <color theme="0"/>
      <name val="Calibri"/>
      <family val="2"/>
      <scheme val="minor"/>
    </font>
  </fonts>
  <fills count="5">
    <fill>
      <patternFill patternType="none"/>
    </fill>
    <fill>
      <patternFill patternType="gray125"/>
    </fill>
    <fill>
      <patternFill patternType="solid">
        <fgColor rgb="FF16365C"/>
        <bgColor indexed="64"/>
      </patternFill>
    </fill>
    <fill>
      <patternFill patternType="solid">
        <fgColor theme="3" tint="-0.249977111117893"/>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rgb="FF000000"/>
      </bottom>
      <diagonal/>
    </border>
    <border>
      <left style="mediumDashed">
        <color indexed="64"/>
      </left>
      <right/>
      <top/>
      <bottom style="mediumDashed">
        <color indexed="64"/>
      </bottom>
      <diagonal/>
    </border>
    <border>
      <left style="medium">
        <color indexed="64"/>
      </left>
      <right/>
      <top/>
      <bottom/>
      <diagonal/>
    </border>
    <border>
      <left/>
      <right style="medium">
        <color rgb="FF000000"/>
      </right>
      <top style="medium">
        <color indexed="64"/>
      </top>
      <bottom/>
      <diagonal/>
    </border>
    <border>
      <left style="medium">
        <color indexed="64"/>
      </left>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cellStyleXfs>
  <cellXfs count="337">
    <xf numFmtId="0" fontId="0" fillId="0" borderId="0" xfId="0"/>
    <xf numFmtId="0" fontId="3" fillId="0" borderId="5" xfId="0" applyFont="1" applyBorder="1" applyAlignment="1">
      <alignment horizontal="left" vertical="center"/>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0" borderId="0" xfId="0" applyFont="1" applyAlignment="1">
      <alignment vertical="center"/>
    </xf>
    <xf numFmtId="0" fontId="1" fillId="2" borderId="7" xfId="0" applyFont="1" applyFill="1" applyBorder="1" applyAlignment="1">
      <alignment horizontal="center" vertical="center"/>
    </xf>
    <xf numFmtId="164" fontId="3" fillId="0" borderId="5" xfId="1" applyNumberFormat="1" applyFont="1" applyBorder="1" applyAlignment="1">
      <alignment horizontal="center" vertical="center"/>
    </xf>
    <xf numFmtId="164" fontId="0" fillId="0" borderId="0" xfId="1" applyNumberFormat="1" applyFont="1" applyAlignment="1">
      <alignment vertical="center"/>
    </xf>
    <xf numFmtId="43" fontId="0" fillId="0" borderId="0" xfId="0" applyNumberFormat="1"/>
    <xf numFmtId="4" fontId="3" fillId="0" borderId="0" xfId="0" applyNumberFormat="1" applyFont="1" applyAlignment="1">
      <alignment horizontal="center" vertical="center"/>
    </xf>
    <xf numFmtId="4" fontId="0" fillId="0" borderId="0" xfId="0" applyNumberFormat="1"/>
    <xf numFmtId="0" fontId="6" fillId="0" borderId="0" xfId="0" applyFont="1" applyAlignment="1">
      <alignment vertical="center"/>
    </xf>
    <xf numFmtId="0" fontId="0" fillId="0" borderId="0" xfId="0" applyAlignment="1">
      <alignment vertical="center" wrapText="1"/>
    </xf>
    <xf numFmtId="0" fontId="1" fillId="2" borderId="7" xfId="0" applyFont="1" applyFill="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left" vertical="center" wrapText="1"/>
    </xf>
    <xf numFmtId="165" fontId="8" fillId="0" borderId="5" xfId="2" applyNumberFormat="1" applyFont="1" applyFill="1" applyBorder="1" applyAlignment="1">
      <alignment vertical="center" wrapText="1"/>
    </xf>
    <xf numFmtId="165" fontId="7" fillId="0" borderId="5" xfId="0" applyNumberFormat="1" applyFont="1" applyBorder="1" applyAlignment="1">
      <alignment horizontal="center" vertical="center" wrapText="1"/>
    </xf>
    <xf numFmtId="0" fontId="6" fillId="0" borderId="0" xfId="0" applyFont="1" applyAlignment="1">
      <alignment vertical="center" wrapText="1"/>
    </xf>
    <xf numFmtId="165" fontId="7" fillId="0" borderId="5" xfId="2" applyNumberFormat="1" applyFont="1" applyBorder="1" applyAlignment="1">
      <alignment horizontal="center" vertical="center" wrapText="1"/>
    </xf>
    <xf numFmtId="4" fontId="0" fillId="0" borderId="0" xfId="0" applyNumberFormat="1" applyAlignment="1">
      <alignment vertical="center" wrapText="1"/>
    </xf>
    <xf numFmtId="43" fontId="3" fillId="0" borderId="5" xfId="1" applyFont="1" applyBorder="1" applyAlignment="1">
      <alignment horizontal="left" vertical="center"/>
    </xf>
    <xf numFmtId="43" fontId="3" fillId="0" borderId="5" xfId="1" applyFont="1" applyFill="1" applyBorder="1" applyAlignment="1">
      <alignment horizontal="left" vertical="center"/>
    </xf>
    <xf numFmtId="164" fontId="0" fillId="0" borderId="0" xfId="0" applyNumberFormat="1"/>
    <xf numFmtId="3" fontId="3" fillId="0" borderId="5" xfId="0" applyNumberFormat="1" applyFont="1" applyBorder="1" applyAlignment="1">
      <alignment horizontal="right" vertical="center"/>
    </xf>
    <xf numFmtId="3" fontId="3" fillId="0" borderId="5" xfId="1" applyNumberFormat="1" applyFont="1" applyBorder="1" applyAlignment="1">
      <alignment horizontal="right" vertical="center"/>
    </xf>
    <xf numFmtId="3" fontId="0" fillId="0" borderId="0" xfId="0" applyNumberFormat="1" applyAlignment="1">
      <alignment horizontal="right"/>
    </xf>
    <xf numFmtId="0" fontId="1" fillId="2" borderId="4" xfId="0" applyFont="1" applyFill="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164" fontId="11" fillId="0" borderId="0" xfId="1" applyNumberFormat="1" applyFont="1" applyAlignment="1">
      <alignment horizontal="center" vertical="center"/>
    </xf>
    <xf numFmtId="164" fontId="10" fillId="0" borderId="5" xfId="1" applyNumberFormat="1" applyFont="1" applyFill="1" applyBorder="1" applyAlignment="1">
      <alignment vertical="center"/>
    </xf>
    <xf numFmtId="0" fontId="3" fillId="0" borderId="5" xfId="0" applyFont="1" applyBorder="1" applyAlignment="1">
      <alignment horizontal="left" vertical="center" wrapText="1"/>
    </xf>
    <xf numFmtId="164" fontId="3" fillId="0" borderId="5" xfId="1" applyNumberFormat="1" applyFont="1" applyBorder="1" applyAlignment="1">
      <alignment horizontal="right" vertical="center"/>
    </xf>
    <xf numFmtId="164" fontId="3" fillId="0" borderId="5" xfId="1" applyNumberFormat="1" applyFont="1" applyBorder="1" applyAlignment="1">
      <alignment horizontal="left" vertical="center"/>
    </xf>
    <xf numFmtId="164" fontId="10" fillId="0" borderId="5" xfId="1" applyNumberFormat="1" applyFont="1" applyFill="1" applyBorder="1" applyAlignment="1">
      <alignment horizontal="left"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164" fontId="3" fillId="0" borderId="5" xfId="1" applyNumberFormat="1" applyFont="1" applyFill="1" applyBorder="1" applyAlignment="1">
      <alignment horizontal="center" vertical="center"/>
    </xf>
    <xf numFmtId="43" fontId="0" fillId="0" borderId="0" xfId="1" applyFont="1" applyAlignment="1">
      <alignment vertical="center"/>
    </xf>
    <xf numFmtId="0" fontId="9" fillId="0" borderId="0" xfId="0" applyFont="1"/>
    <xf numFmtId="0" fontId="12" fillId="0" borderId="0" xfId="0" applyFont="1"/>
    <xf numFmtId="0" fontId="13" fillId="0" borderId="0" xfId="0" applyFont="1"/>
    <xf numFmtId="0" fontId="14" fillId="3" borderId="5" xfId="0" applyFont="1" applyFill="1" applyBorder="1" applyAlignment="1">
      <alignment horizontal="center"/>
    </xf>
    <xf numFmtId="0" fontId="13" fillId="0" borderId="11" xfId="0" applyFont="1" applyBorder="1"/>
    <xf numFmtId="4"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vertical="center"/>
    </xf>
    <xf numFmtId="0" fontId="16" fillId="0" borderId="0" xfId="0" applyFont="1" applyAlignment="1">
      <alignment horizontal="center" vertical="center"/>
    </xf>
    <xf numFmtId="0" fontId="17" fillId="0" borderId="5" xfId="0" applyFont="1" applyBorder="1" applyAlignment="1">
      <alignment horizontal="center" vertical="center"/>
    </xf>
    <xf numFmtId="43" fontId="3" fillId="0" borderId="5" xfId="1" applyFont="1" applyBorder="1" applyAlignment="1">
      <alignment horizontal="center" vertical="center"/>
    </xf>
    <xf numFmtId="43" fontId="11" fillId="0" borderId="5" xfId="1" applyFont="1" applyBorder="1" applyAlignment="1">
      <alignment horizontal="center" vertical="center"/>
    </xf>
    <xf numFmtId="2" fontId="11" fillId="0" borderId="5" xfId="0" applyNumberFormat="1" applyFont="1" applyBorder="1" applyAlignment="1">
      <alignment horizontal="center" vertical="center"/>
    </xf>
    <xf numFmtId="2" fontId="0" fillId="0" borderId="0" xfId="0" applyNumberFormat="1"/>
    <xf numFmtId="0" fontId="15" fillId="0" borderId="11" xfId="0" applyFont="1" applyBorder="1" applyAlignment="1">
      <alignment horizontal="center"/>
    </xf>
    <xf numFmtId="0" fontId="1" fillId="2" borderId="4" xfId="0" applyFont="1" applyFill="1" applyBorder="1" applyAlignment="1">
      <alignment horizontal="center" vertical="center" wrapText="1"/>
    </xf>
    <xf numFmtId="0" fontId="14" fillId="3" borderId="5"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right"/>
    </xf>
    <xf numFmtId="0" fontId="1" fillId="2" borderId="7" xfId="0" applyFont="1" applyFill="1" applyBorder="1" applyAlignment="1">
      <alignment horizontal="right" vertical="center"/>
    </xf>
    <xf numFmtId="49" fontId="18" fillId="0" borderId="5" xfId="0" applyNumberFormat="1" applyFont="1" applyBorder="1" applyAlignment="1">
      <alignment horizontal="center"/>
    </xf>
    <xf numFmtId="0" fontId="18" fillId="0" borderId="5" xfId="0" applyFont="1" applyBorder="1" applyAlignment="1">
      <alignment horizontal="left" vertical="center" wrapText="1"/>
    </xf>
    <xf numFmtId="164" fontId="18" fillId="0" borderId="5" xfId="3" applyNumberFormat="1" applyFont="1" applyBorder="1"/>
    <xf numFmtId="164" fontId="18" fillId="0" borderId="5" xfId="0" applyNumberFormat="1" applyFont="1" applyBorder="1" applyAlignment="1">
      <alignment horizontal="right" vertical="center"/>
    </xf>
    <xf numFmtId="164" fontId="18" fillId="0" borderId="5" xfId="1" applyNumberFormat="1" applyFont="1" applyFill="1" applyBorder="1"/>
    <xf numFmtId="164" fontId="18" fillId="0" borderId="5" xfId="0" applyNumberFormat="1" applyFont="1" applyBorder="1" applyAlignment="1">
      <alignment horizontal="center" vertical="center"/>
    </xf>
    <xf numFmtId="0" fontId="19" fillId="0" borderId="0" xfId="0" applyFont="1" applyAlignment="1">
      <alignment vertical="center"/>
    </xf>
    <xf numFmtId="3" fontId="18" fillId="0" borderId="5" xfId="0" applyNumberFormat="1" applyFont="1" applyBorder="1" applyAlignment="1">
      <alignment horizontal="right" vertical="center" wrapText="1"/>
    </xf>
    <xf numFmtId="3" fontId="18" fillId="0" borderId="5" xfId="1" applyNumberFormat="1" applyFont="1" applyFill="1" applyBorder="1" applyAlignment="1">
      <alignment horizontal="right"/>
    </xf>
    <xf numFmtId="3" fontId="18" fillId="0" borderId="5" xfId="0" applyNumberFormat="1" applyFont="1" applyBorder="1" applyAlignment="1">
      <alignment horizontal="right" vertical="center"/>
    </xf>
    <xf numFmtId="0" fontId="19" fillId="0" borderId="0" xfId="0" applyFont="1"/>
    <xf numFmtId="49" fontId="18" fillId="0" borderId="5" xfId="0" applyNumberFormat="1" applyFont="1" applyBorder="1" applyAlignment="1">
      <alignment horizontal="center" vertical="center"/>
    </xf>
    <xf numFmtId="164" fontId="18" fillId="0" borderId="5" xfId="0" applyNumberFormat="1" applyFont="1" applyBorder="1"/>
    <xf numFmtId="0" fontId="18" fillId="0" borderId="5" xfId="0" applyFont="1" applyBorder="1" applyAlignment="1" applyProtection="1">
      <alignment horizontal="left" vertical="center" wrapText="1"/>
      <protection locked="0"/>
    </xf>
    <xf numFmtId="164" fontId="18" fillId="0" borderId="5" xfId="0" applyNumberFormat="1" applyFont="1" applyBorder="1" applyAlignment="1">
      <alignment horizontal="right" vertical="center" wrapText="1"/>
    </xf>
    <xf numFmtId="0" fontId="1" fillId="2" borderId="4" xfId="0" applyFont="1" applyFill="1" applyBorder="1" applyAlignment="1">
      <alignment horizontal="right" vertical="center" wrapText="1"/>
    </xf>
    <xf numFmtId="0" fontId="1" fillId="2" borderId="7" xfId="0" applyFont="1" applyFill="1" applyBorder="1" applyAlignment="1">
      <alignment horizontal="right" vertical="center" wrapText="1"/>
    </xf>
    <xf numFmtId="3" fontId="18" fillId="0" borderId="5" xfId="0" applyNumberFormat="1" applyFont="1" applyBorder="1"/>
    <xf numFmtId="3" fontId="18" fillId="0" borderId="5" xfId="1" applyNumberFormat="1" applyFont="1" applyFill="1" applyBorder="1" applyAlignment="1"/>
    <xf numFmtId="3" fontId="18" fillId="0" borderId="5" xfId="0" applyNumberFormat="1" applyFont="1" applyBorder="1" applyAlignment="1">
      <alignment vertical="center"/>
    </xf>
    <xf numFmtId="4" fontId="18" fillId="0" borderId="0" xfId="0" applyNumberFormat="1" applyFont="1" applyAlignment="1">
      <alignment vertical="center"/>
    </xf>
    <xf numFmtId="3" fontId="18" fillId="0" borderId="5" xfId="0" applyNumberFormat="1" applyFont="1" applyBorder="1" applyAlignment="1">
      <alignment horizontal="right"/>
    </xf>
    <xf numFmtId="3" fontId="18" fillId="0" borderId="5" xfId="3" applyNumberFormat="1" applyFont="1" applyBorder="1"/>
    <xf numFmtId="3" fontId="20" fillId="0" borderId="5" xfId="0" applyNumberFormat="1" applyFont="1" applyBorder="1" applyAlignment="1">
      <alignment horizontal="right" vertical="center" wrapText="1"/>
    </xf>
    <xf numFmtId="3" fontId="18" fillId="0" borderId="5" xfId="0" applyNumberFormat="1" applyFont="1" applyBorder="1" applyAlignment="1">
      <alignment vertical="center" wrapText="1" shrinkToFit="1"/>
    </xf>
    <xf numFmtId="3" fontId="18" fillId="0" borderId="5" xfId="1" applyNumberFormat="1" applyFont="1" applyFill="1" applyBorder="1"/>
    <xf numFmtId="3" fontId="18" fillId="0" borderId="5" xfId="0" applyNumberFormat="1" applyFont="1" applyBorder="1" applyAlignment="1">
      <alignment horizontal="right" vertical="center" wrapText="1" shrinkToFit="1"/>
    </xf>
    <xf numFmtId="0" fontId="11" fillId="0" borderId="5" xfId="0" applyFont="1" applyBorder="1" applyAlignment="1">
      <alignment horizontal="left" vertical="center" wrapText="1"/>
    </xf>
    <xf numFmtId="3" fontId="11" fillId="0" borderId="5" xfId="0" applyNumberFormat="1" applyFont="1"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4" fillId="3" borderId="5" xfId="0" applyFont="1" applyFill="1" applyBorder="1" applyAlignment="1">
      <alignment horizontal="center"/>
    </xf>
    <xf numFmtId="0" fontId="0" fillId="0" borderId="0" xfId="0" applyAlignment="1">
      <alignment horizontal="center" vertical="center" wrapText="1"/>
    </xf>
    <xf numFmtId="164" fontId="21" fillId="0" borderId="5" xfId="1" applyNumberFormat="1" applyFont="1" applyBorder="1" applyAlignment="1">
      <alignment horizontal="center" vertical="center" wrapText="1"/>
    </xf>
    <xf numFmtId="164" fontId="3" fillId="0" borderId="5" xfId="1" applyNumberFormat="1" applyFont="1" applyBorder="1" applyAlignment="1">
      <alignment horizontal="center" vertical="center" wrapText="1"/>
    </xf>
    <xf numFmtId="43" fontId="10" fillId="0" borderId="0" xfId="1" applyFont="1" applyAlignment="1">
      <alignment vertical="center" wrapText="1"/>
    </xf>
    <xf numFmtId="43" fontId="11" fillId="0" borderId="0" xfId="1" applyFont="1" applyAlignment="1">
      <alignment horizontal="center" vertical="center" wrapText="1"/>
    </xf>
    <xf numFmtId="164" fontId="10" fillId="0" borderId="5" xfId="1" applyNumberFormat="1" applyFont="1" applyBorder="1" applyAlignment="1">
      <alignment vertical="center" wrapText="1"/>
    </xf>
    <xf numFmtId="0" fontId="22" fillId="0" borderId="0" xfId="0" applyFont="1" applyAlignment="1">
      <alignment horizontal="left" vertical="center" wrapText="1"/>
    </xf>
    <xf numFmtId="0" fontId="13" fillId="0" borderId="0" xfId="0" applyFont="1" applyAlignment="1">
      <alignment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11" xfId="0" applyFont="1" applyBorder="1" applyAlignment="1">
      <alignment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4" fillId="3" borderId="5" xfId="0" applyFont="1" applyFill="1" applyBorder="1" applyAlignment="1">
      <alignment horizontal="center"/>
    </xf>
    <xf numFmtId="0" fontId="14" fillId="3" borderId="5" xfId="0" applyFont="1" applyFill="1" applyBorder="1" applyAlignment="1">
      <alignment horizontal="center" vertical="center" wrapText="1"/>
    </xf>
    <xf numFmtId="0" fontId="10" fillId="0" borderId="0" xfId="0" applyFont="1" applyAlignment="1">
      <alignment horizontal="right" vertical="center"/>
    </xf>
    <xf numFmtId="0" fontId="24" fillId="0" borderId="0" xfId="0" applyFont="1"/>
    <xf numFmtId="164" fontId="10" fillId="0" borderId="5" xfId="1" applyNumberFormat="1" applyFont="1" applyBorder="1" applyAlignment="1">
      <alignment horizontal="right" vertical="center"/>
    </xf>
    <xf numFmtId="164" fontId="3" fillId="0" borderId="5" xfId="0" applyNumberFormat="1" applyFont="1" applyBorder="1" applyAlignment="1">
      <alignment horizontal="right" vertical="center"/>
    </xf>
    <xf numFmtId="0" fontId="23" fillId="0" borderId="11" xfId="0" applyFont="1" applyBorder="1" applyAlignment="1">
      <alignment horizontal="left" vertical="center" wrapText="1"/>
    </xf>
    <xf numFmtId="0" fontId="25" fillId="0" borderId="0" xfId="0" applyFont="1" applyAlignment="1">
      <alignment vertical="center" wrapText="1"/>
    </xf>
    <xf numFmtId="0" fontId="25" fillId="0" borderId="0" xfId="0" applyFont="1"/>
    <xf numFmtId="164" fontId="26" fillId="0" borderId="5" xfId="1" applyNumberFormat="1" applyFont="1" applyBorder="1" applyAlignment="1">
      <alignment horizontal="center" vertical="center"/>
    </xf>
    <xf numFmtId="164" fontId="0" fillId="0" borderId="5" xfId="1" applyNumberFormat="1" applyFont="1" applyBorder="1" applyAlignment="1">
      <alignment horizontal="center" vertical="center"/>
    </xf>
    <xf numFmtId="164" fontId="0" fillId="0" borderId="5" xfId="1" applyNumberFormat="1" applyFont="1" applyBorder="1" applyAlignment="1">
      <alignment vertical="center"/>
    </xf>
    <xf numFmtId="0" fontId="12" fillId="0" borderId="0" xfId="0" applyFont="1" applyAlignment="1">
      <alignment vertical="center" wrapText="1"/>
    </xf>
    <xf numFmtId="43" fontId="10" fillId="0" borderId="0" xfId="1" applyFont="1" applyAlignment="1">
      <alignment vertical="center"/>
    </xf>
    <xf numFmtId="4" fontId="3" fillId="0" borderId="5" xfId="0" applyNumberFormat="1" applyFont="1" applyBorder="1" applyAlignment="1">
      <alignment horizontal="left" vertical="center"/>
    </xf>
    <xf numFmtId="0" fontId="3" fillId="0" borderId="5" xfId="0" applyFont="1" applyBorder="1" applyAlignment="1">
      <alignment vertical="center"/>
    </xf>
    <xf numFmtId="43" fontId="16" fillId="0" borderId="0" xfId="1" applyFont="1" applyAlignment="1">
      <alignment horizontal="center" vertical="center"/>
    </xf>
    <xf numFmtId="0" fontId="27" fillId="0" borderId="0" xfId="0" applyFont="1" applyAlignment="1">
      <alignment vertical="center"/>
    </xf>
    <xf numFmtId="0" fontId="3" fillId="4" borderId="5" xfId="0" applyFont="1" applyFill="1" applyBorder="1" applyAlignment="1">
      <alignment horizontal="left" vertical="center"/>
    </xf>
    <xf numFmtId="0" fontId="3" fillId="4" borderId="5" xfId="0" applyFont="1" applyFill="1" applyBorder="1" applyAlignment="1">
      <alignment horizontal="left" vertical="center" wrapText="1"/>
    </xf>
    <xf numFmtId="164" fontId="3" fillId="4" borderId="5" xfId="1" applyNumberFormat="1" applyFont="1" applyFill="1" applyBorder="1" applyAlignment="1">
      <alignment horizontal="center" vertical="center"/>
    </xf>
    <xf numFmtId="43" fontId="0" fillId="4" borderId="0" xfId="1" applyFont="1" applyFill="1" applyAlignment="1">
      <alignment vertical="center"/>
    </xf>
    <xf numFmtId="0" fontId="0" fillId="4" borderId="0" xfId="0" applyFill="1"/>
    <xf numFmtId="0" fontId="9" fillId="4" borderId="0" xfId="0" applyFont="1" applyFill="1"/>
    <xf numFmtId="0" fontId="23" fillId="0" borderId="11" xfId="0" applyFont="1" applyBorder="1" applyAlignment="1">
      <alignment vertical="center" wrapText="1"/>
    </xf>
    <xf numFmtId="0" fontId="5" fillId="4" borderId="0" xfId="0" applyFont="1" applyFill="1" applyAlignment="1">
      <alignment vertical="center"/>
    </xf>
    <xf numFmtId="164" fontId="3" fillId="4" borderId="5" xfId="1" applyNumberFormat="1" applyFont="1" applyFill="1" applyBorder="1" applyAlignment="1">
      <alignment horizontal="right" vertical="center"/>
    </xf>
    <xf numFmtId="43" fontId="11" fillId="0" borderId="0" xfId="1" applyFont="1" applyAlignment="1">
      <alignment vertical="center"/>
    </xf>
    <xf numFmtId="43" fontId="11" fillId="0" borderId="0" xfId="1" applyFont="1" applyAlignment="1">
      <alignment horizontal="center" vertical="center"/>
    </xf>
    <xf numFmtId="0" fontId="6" fillId="4" borderId="0" xfId="0" applyFont="1" applyFill="1" applyAlignment="1">
      <alignment vertical="center"/>
    </xf>
    <xf numFmtId="164" fontId="28" fillId="4" borderId="5" xfId="1" applyNumberFormat="1" applyFont="1" applyFill="1" applyBorder="1" applyAlignment="1">
      <alignment horizontal="center" vertical="center"/>
    </xf>
    <xf numFmtId="164" fontId="28" fillId="4" borderId="5" xfId="1" applyNumberFormat="1" applyFont="1" applyFill="1" applyBorder="1" applyAlignment="1">
      <alignment horizontal="right" vertical="center"/>
    </xf>
    <xf numFmtId="164" fontId="9" fillId="4" borderId="0" xfId="0" applyNumberFormat="1" applyFont="1" applyFill="1"/>
    <xf numFmtId="0" fontId="12" fillId="4" borderId="0" xfId="0" applyFont="1" applyFill="1"/>
    <xf numFmtId="0" fontId="13" fillId="4" borderId="0" xfId="0" applyFont="1" applyFill="1"/>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164" fontId="0" fillId="0" borderId="0" xfId="1" applyNumberFormat="1" applyFont="1"/>
    <xf numFmtId="164" fontId="1" fillId="2" borderId="5" xfId="1" applyNumberFormat="1" applyFont="1" applyFill="1" applyBorder="1" applyAlignment="1">
      <alignment horizontal="center" vertical="center"/>
    </xf>
    <xf numFmtId="164" fontId="1" fillId="2" borderId="5" xfId="1" applyNumberFormat="1" applyFont="1" applyFill="1" applyBorder="1" applyAlignment="1">
      <alignment horizontal="center" vertical="center" wrapText="1"/>
    </xf>
    <xf numFmtId="164" fontId="17" fillId="0" borderId="5" xfId="1" applyNumberFormat="1" applyFont="1" applyBorder="1" applyAlignment="1">
      <alignment horizontal="center" vertical="center"/>
    </xf>
    <xf numFmtId="164" fontId="13" fillId="0" borderId="0" xfId="1" applyNumberFormat="1" applyFont="1"/>
    <xf numFmtId="43" fontId="0" fillId="0" borderId="0" xfId="1" applyFont="1"/>
    <xf numFmtId="0" fontId="14" fillId="3" borderId="5" xfId="0" applyFont="1" applyFill="1" applyBorder="1"/>
    <xf numFmtId="0" fontId="23" fillId="0" borderId="5" xfId="0" applyFont="1" applyBorder="1"/>
    <xf numFmtId="44" fontId="0" fillId="0" borderId="0" xfId="2" applyFont="1"/>
    <xf numFmtId="166" fontId="0" fillId="0" borderId="0" xfId="0" applyNumberFormat="1"/>
    <xf numFmtId="44" fontId="0" fillId="0" borderId="0" xfId="2" applyFont="1" applyFill="1"/>
    <xf numFmtId="4" fontId="13" fillId="0" borderId="0" xfId="0" applyNumberFormat="1" applyFont="1"/>
    <xf numFmtId="44" fontId="0" fillId="0" borderId="0" xfId="2" applyFont="1" applyFill="1" applyBorder="1"/>
    <xf numFmtId="167" fontId="29" fillId="0" borderId="0" xfId="0" applyNumberFormat="1" applyFont="1"/>
    <xf numFmtId="43" fontId="3" fillId="0" borderId="5" xfId="1" applyFont="1" applyBorder="1" applyAlignment="1">
      <alignment vertical="center"/>
    </xf>
    <xf numFmtId="43" fontId="30" fillId="0" borderId="0" xfId="1" applyFont="1" applyAlignment="1">
      <alignment vertical="center"/>
    </xf>
    <xf numFmtId="164" fontId="3" fillId="0" borderId="5" xfId="0" applyNumberFormat="1" applyFont="1" applyBorder="1" applyAlignment="1">
      <alignment horizontal="center" vertical="center"/>
    </xf>
    <xf numFmtId="4" fontId="0" fillId="0" borderId="0" xfId="0" applyNumberFormat="1" applyAlignment="1">
      <alignment vertical="center"/>
    </xf>
    <xf numFmtId="4" fontId="1" fillId="2" borderId="5" xfId="0" applyNumberFormat="1" applyFont="1" applyFill="1" applyBorder="1" applyAlignment="1">
      <alignment horizontal="center" vertical="center"/>
    </xf>
    <xf numFmtId="4" fontId="1" fillId="2" borderId="4" xfId="0" applyNumberFormat="1" applyFont="1" applyFill="1" applyBorder="1" applyAlignment="1">
      <alignment horizontal="center" vertical="center" wrapText="1"/>
    </xf>
    <xf numFmtId="4" fontId="1" fillId="2" borderId="7" xfId="0" applyNumberFormat="1" applyFont="1" applyFill="1" applyBorder="1" applyAlignment="1">
      <alignment horizontal="center" vertical="center"/>
    </xf>
    <xf numFmtId="4" fontId="1" fillId="2" borderId="7" xfId="0" applyNumberFormat="1" applyFont="1" applyFill="1" applyBorder="1" applyAlignment="1">
      <alignment horizontal="center" vertical="center" wrapText="1"/>
    </xf>
    <xf numFmtId="3" fontId="21" fillId="0" borderId="5" xfId="0" applyNumberFormat="1" applyFont="1" applyBorder="1" applyAlignment="1">
      <alignment horizontal="right" vertical="center"/>
    </xf>
    <xf numFmtId="164" fontId="11" fillId="0" borderId="5" xfId="1" applyNumberFormat="1" applyFont="1" applyBorder="1" applyAlignment="1">
      <alignment horizontal="center" vertical="center"/>
    </xf>
    <xf numFmtId="0" fontId="18" fillId="0" borderId="5" xfId="0" applyFont="1" applyBorder="1" applyAlignment="1">
      <alignment horizontal="left" vertical="center"/>
    </xf>
    <xf numFmtId="0" fontId="18" fillId="0" borderId="5" xfId="0" applyFont="1" applyBorder="1" applyAlignment="1">
      <alignment horizontal="left" wrapText="1"/>
    </xf>
    <xf numFmtId="0" fontId="3" fillId="0" borderId="26" xfId="0" applyFont="1" applyBorder="1" applyAlignment="1">
      <alignment horizontal="left" vertical="center"/>
    </xf>
    <xf numFmtId="0" fontId="10" fillId="0" borderId="0" xfId="0" applyFont="1"/>
    <xf numFmtId="0" fontId="2" fillId="0" borderId="0" xfId="0" applyFont="1" applyAlignment="1">
      <alignment horizont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8"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3" fillId="0" borderId="5" xfId="0" applyFont="1" applyBorder="1" applyAlignment="1">
      <alignment horizontal="center"/>
    </xf>
    <xf numFmtId="0" fontId="14" fillId="3" borderId="5" xfId="0" applyFont="1" applyFill="1" applyBorder="1" applyAlignment="1">
      <alignment horizontal="center"/>
    </xf>
    <xf numFmtId="0" fontId="12" fillId="0" borderId="12" xfId="0" applyFont="1" applyBorder="1" applyAlignment="1">
      <alignment horizontal="left"/>
    </xf>
    <xf numFmtId="0" fontId="15" fillId="0" borderId="5" xfId="0" applyFont="1" applyBorder="1" applyAlignment="1">
      <alignment horizontal="left"/>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3" fillId="0" borderId="5" xfId="0" applyFont="1" applyBorder="1" applyAlignment="1">
      <alignment horizontal="center" vertical="center" wrapText="1"/>
    </xf>
    <xf numFmtId="0" fontId="14" fillId="3" borderId="5" xfId="0" applyFont="1" applyFill="1" applyBorder="1" applyAlignment="1">
      <alignment horizontal="center" vertical="center" wrapText="1"/>
    </xf>
    <xf numFmtId="0" fontId="23" fillId="0" borderId="5" xfId="0" applyFont="1" applyBorder="1" applyAlignment="1">
      <alignment horizontal="left"/>
    </xf>
    <xf numFmtId="0" fontId="5" fillId="0" borderId="0" xfId="0" applyFont="1" applyAlignment="1">
      <alignment horizontal="center"/>
    </xf>
    <xf numFmtId="0" fontId="23" fillId="0" borderId="11" xfId="0" applyFont="1" applyBorder="1" applyAlignment="1">
      <alignment horizontal="justify" vertical="justify" wrapText="1"/>
    </xf>
    <xf numFmtId="0" fontId="23" fillId="0" borderId="10" xfId="0" applyFont="1" applyBorder="1" applyAlignment="1">
      <alignment horizontal="justify" vertical="justify" wrapText="1"/>
    </xf>
    <xf numFmtId="0" fontId="23" fillId="0" borderId="9" xfId="0" applyFont="1" applyBorder="1" applyAlignment="1">
      <alignment horizontal="justify" vertical="justify" wrapText="1"/>
    </xf>
    <xf numFmtId="0" fontId="23" fillId="0" borderId="13" xfId="0" applyFont="1" applyBorder="1" applyAlignment="1">
      <alignment horizontal="justify" vertical="justify" wrapText="1"/>
    </xf>
    <xf numFmtId="0" fontId="23" fillId="0" borderId="14" xfId="0" applyFont="1" applyBorder="1" applyAlignment="1">
      <alignment horizontal="justify" vertical="justify" wrapText="1"/>
    </xf>
    <xf numFmtId="0" fontId="23" fillId="0" borderId="15" xfId="0" applyFont="1" applyBorder="1" applyAlignment="1">
      <alignment horizontal="justify" vertical="justify" wrapText="1"/>
    </xf>
    <xf numFmtId="0" fontId="23" fillId="0" borderId="16" xfId="0" applyFont="1" applyBorder="1" applyAlignment="1">
      <alignment horizontal="justify" vertical="justify" wrapText="1"/>
    </xf>
    <xf numFmtId="0" fontId="23" fillId="0" borderId="0" xfId="0" applyFont="1" applyAlignment="1">
      <alignment horizontal="justify" vertical="justify" wrapText="1"/>
    </xf>
    <xf numFmtId="0" fontId="23" fillId="0" borderId="17" xfId="0" applyFont="1" applyBorder="1" applyAlignment="1">
      <alignment horizontal="justify" vertical="justify" wrapText="1"/>
    </xf>
    <xf numFmtId="0" fontId="23" fillId="0" borderId="18" xfId="0" applyFont="1" applyBorder="1" applyAlignment="1">
      <alignment horizontal="justify" vertical="justify" wrapText="1"/>
    </xf>
    <xf numFmtId="0" fontId="23" fillId="0" borderId="12" xfId="0" applyFont="1" applyBorder="1" applyAlignment="1">
      <alignment horizontal="justify" vertical="justify" wrapText="1"/>
    </xf>
    <xf numFmtId="0" fontId="23" fillId="0" borderId="19" xfId="0" applyFont="1" applyBorder="1" applyAlignment="1">
      <alignment horizontal="justify" vertical="justify" wrapText="1"/>
    </xf>
    <xf numFmtId="0" fontId="23" fillId="0" borderId="13" xfId="0" applyFont="1" applyBorder="1" applyAlignment="1">
      <alignment horizontal="left" vertical="justify" wrapText="1"/>
    </xf>
    <xf numFmtId="0" fontId="23" fillId="0" borderId="14" xfId="0" applyFont="1" applyBorder="1" applyAlignment="1">
      <alignment horizontal="left" vertical="justify" wrapText="1"/>
    </xf>
    <xf numFmtId="0" fontId="23" fillId="0" borderId="15" xfId="0" applyFont="1" applyBorder="1" applyAlignment="1">
      <alignment horizontal="left" vertical="justify" wrapText="1"/>
    </xf>
    <xf numFmtId="0" fontId="23" fillId="0" borderId="18" xfId="0" applyFont="1" applyBorder="1" applyAlignment="1">
      <alignment horizontal="left" vertical="justify" wrapText="1"/>
    </xf>
    <xf numFmtId="0" fontId="23" fillId="0" borderId="12" xfId="0" applyFont="1" applyBorder="1" applyAlignment="1">
      <alignment horizontal="left" vertical="justify" wrapText="1"/>
    </xf>
    <xf numFmtId="0" fontId="23" fillId="0" borderId="19" xfId="0" applyFont="1" applyBorder="1" applyAlignment="1">
      <alignment horizontal="left" vertical="justify" wrapText="1"/>
    </xf>
    <xf numFmtId="0" fontId="12" fillId="0" borderId="12" xfId="0" applyFont="1" applyBorder="1" applyAlignment="1">
      <alignment horizontal="left" vertical="center" wrapText="1"/>
    </xf>
    <xf numFmtId="0" fontId="15" fillId="0" borderId="5" xfId="0" applyFont="1" applyBorder="1" applyAlignment="1">
      <alignment horizontal="center"/>
    </xf>
    <xf numFmtId="0" fontId="2" fillId="4" borderId="0" xfId="0" applyFont="1" applyFill="1" applyAlignment="1">
      <alignment horizontal="center"/>
    </xf>
    <xf numFmtId="0" fontId="1" fillId="2" borderId="20" xfId="0" applyFont="1" applyFill="1" applyBorder="1" applyAlignment="1">
      <alignment horizontal="center" vertical="center"/>
    </xf>
    <xf numFmtId="164" fontId="1" fillId="2" borderId="5" xfId="1" applyNumberFormat="1" applyFont="1" applyFill="1" applyBorder="1" applyAlignment="1">
      <alignment horizontal="center" vertical="center" wrapText="1"/>
    </xf>
    <xf numFmtId="0" fontId="13" fillId="0" borderId="5" xfId="0" applyFont="1" applyBorder="1" applyAlignment="1">
      <alignment horizontal="left"/>
    </xf>
    <xf numFmtId="0" fontId="13" fillId="0" borderId="11" xfId="0" applyFont="1" applyBorder="1" applyAlignment="1">
      <alignment horizontal="left"/>
    </xf>
    <xf numFmtId="0" fontId="13" fillId="0" borderId="10" xfId="0" applyFont="1" applyBorder="1" applyAlignment="1">
      <alignment horizontal="left"/>
    </xf>
    <xf numFmtId="0" fontId="13" fillId="0" borderId="9" xfId="0" applyFont="1" applyBorder="1" applyAlignment="1">
      <alignment horizontal="left"/>
    </xf>
    <xf numFmtId="0" fontId="13" fillId="0" borderId="5" xfId="0" applyFont="1" applyBorder="1" applyAlignment="1">
      <alignment horizontal="left" wrapText="1"/>
    </xf>
    <xf numFmtId="4" fontId="1" fillId="2" borderId="5"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0" fontId="13" fillId="0" borderId="11" xfId="0" applyFont="1" applyBorder="1" applyAlignment="1">
      <alignment horizontal="left" wrapText="1"/>
    </xf>
    <xf numFmtId="0" fontId="13" fillId="0" borderId="10" xfId="0" applyFont="1" applyBorder="1" applyAlignment="1">
      <alignment horizontal="left" wrapText="1"/>
    </xf>
    <xf numFmtId="0" fontId="13" fillId="0" borderId="9" xfId="0" applyFont="1" applyBorder="1" applyAlignment="1">
      <alignment horizontal="left" wrapText="1"/>
    </xf>
    <xf numFmtId="0" fontId="1" fillId="2"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44" fontId="0" fillId="0" borderId="0" xfId="0" applyNumberFormat="1"/>
    <xf numFmtId="44" fontId="0" fillId="0" borderId="0" xfId="2" applyFont="1" applyAlignment="1">
      <alignment vertical="center"/>
    </xf>
    <xf numFmtId="0" fontId="14" fillId="3" borderId="11" xfId="0" applyFont="1" applyFill="1" applyBorder="1" applyAlignment="1">
      <alignment horizontal="center"/>
    </xf>
    <xf numFmtId="0" fontId="14" fillId="3" borderId="10" xfId="0" applyFont="1" applyFill="1" applyBorder="1" applyAlignment="1">
      <alignment horizontal="center"/>
    </xf>
    <xf numFmtId="0" fontId="14" fillId="3" borderId="9" xfId="0" applyFont="1" applyFill="1" applyBorder="1" applyAlignment="1">
      <alignment horizontal="center"/>
    </xf>
    <xf numFmtId="0" fontId="13" fillId="0" borderId="11" xfId="0" applyFont="1" applyBorder="1" applyAlignment="1">
      <alignment horizontal="center"/>
    </xf>
    <xf numFmtId="0" fontId="3" fillId="4" borderId="5" xfId="0" applyFont="1" applyFill="1" applyBorder="1" applyAlignment="1">
      <alignment vertical="center"/>
    </xf>
    <xf numFmtId="0" fontId="3" fillId="4" borderId="0" xfId="0" applyFont="1" applyFill="1" applyAlignment="1">
      <alignment horizontal="center" vertical="center"/>
    </xf>
    <xf numFmtId="4" fontId="3" fillId="4" borderId="0" xfId="0" applyNumberFormat="1" applyFont="1" applyFill="1" applyAlignment="1">
      <alignment horizontal="center" vertical="center"/>
    </xf>
    <xf numFmtId="0" fontId="3" fillId="0" borderId="0" xfId="0" applyFont="1" applyAlignment="1">
      <alignment horizontal="center" vertical="center"/>
    </xf>
    <xf numFmtId="0" fontId="31" fillId="0" borderId="0" xfId="0" applyFont="1" applyAlignment="1">
      <alignment vertical="center"/>
    </xf>
    <xf numFmtId="0" fontId="16" fillId="0" borderId="0" xfId="0" applyFont="1"/>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4"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18" fillId="0" borderId="5" xfId="0" applyFont="1" applyBorder="1"/>
    <xf numFmtId="14" fontId="18" fillId="0" borderId="5" xfId="0" applyNumberFormat="1" applyFont="1" applyBorder="1"/>
    <xf numFmtId="0" fontId="16" fillId="0" borderId="0" xfId="0" applyFont="1" applyAlignment="1">
      <alignment vertical="center"/>
    </xf>
    <xf numFmtId="43" fontId="16" fillId="0" borderId="0" xfId="1" applyFont="1"/>
    <xf numFmtId="0" fontId="16" fillId="0" borderId="0" xfId="0" applyFont="1" applyAlignment="1">
      <alignment horizontal="left"/>
    </xf>
    <xf numFmtId="43" fontId="32" fillId="2" borderId="2" xfId="1" applyFont="1" applyFill="1" applyBorder="1" applyAlignment="1">
      <alignment horizontal="center" vertical="center" wrapText="1"/>
    </xf>
    <xf numFmtId="43" fontId="32" fillId="2" borderId="6" xfId="1" applyFont="1" applyFill="1" applyBorder="1" applyAlignment="1">
      <alignment horizontal="center" vertical="center" wrapText="1"/>
    </xf>
    <xf numFmtId="43" fontId="32" fillId="2" borderId="3" xfId="1" applyFont="1" applyFill="1" applyBorder="1" applyAlignment="1">
      <alignment horizontal="center" vertical="center" wrapText="1"/>
    </xf>
    <xf numFmtId="43" fontId="32" fillId="2" borderId="7" xfId="1" applyFont="1" applyFill="1" applyBorder="1" applyAlignment="1">
      <alignment horizontal="center" vertical="center"/>
    </xf>
    <xf numFmtId="43" fontId="32" fillId="2" borderId="4" xfId="1" applyFont="1" applyFill="1" applyBorder="1" applyAlignment="1">
      <alignment horizontal="center" vertical="center" wrapText="1"/>
    </xf>
    <xf numFmtId="43" fontId="32" fillId="2" borderId="7" xfId="1" applyFont="1" applyFill="1" applyBorder="1" applyAlignment="1">
      <alignment horizontal="center" vertical="center" wrapText="1"/>
    </xf>
    <xf numFmtId="164" fontId="18" fillId="0" borderId="5" xfId="1" applyNumberFormat="1" applyFont="1" applyFill="1" applyBorder="1" applyAlignment="1">
      <alignment horizontal="center"/>
    </xf>
    <xf numFmtId="164" fontId="11" fillId="0" borderId="5" xfId="1" applyNumberFormat="1" applyFont="1" applyFill="1" applyBorder="1" applyAlignment="1">
      <alignment horizontal="center" vertical="center"/>
    </xf>
    <xf numFmtId="164" fontId="11" fillId="0" borderId="5" xfId="1" applyNumberFormat="1" applyFont="1" applyFill="1" applyBorder="1" applyAlignment="1">
      <alignment horizontal="center"/>
    </xf>
    <xf numFmtId="43" fontId="11" fillId="0" borderId="0" xfId="1" applyFont="1"/>
    <xf numFmtId="164" fontId="11" fillId="0" borderId="5" xfId="1" applyNumberFormat="1" applyFont="1" applyBorder="1" applyAlignment="1">
      <alignment horizontal="center"/>
    </xf>
    <xf numFmtId="43" fontId="16" fillId="0" borderId="0" xfId="0" applyNumberFormat="1" applyFont="1"/>
    <xf numFmtId="4" fontId="16" fillId="0" borderId="0" xfId="0" applyNumberFormat="1" applyFont="1"/>
    <xf numFmtId="168" fontId="16" fillId="0" borderId="0" xfId="0" applyNumberFormat="1" applyFont="1"/>
    <xf numFmtId="0" fontId="33" fillId="0" borderId="0" xfId="0" applyFont="1"/>
    <xf numFmtId="0" fontId="34" fillId="0" borderId="0" xfId="0" applyFont="1"/>
    <xf numFmtId="0" fontId="35" fillId="3" borderId="5" xfId="0" applyFont="1" applyFill="1" applyBorder="1" applyAlignment="1">
      <alignment horizontal="center"/>
    </xf>
    <xf numFmtId="0" fontId="35" fillId="3" borderId="5" xfId="0" applyFont="1" applyFill="1" applyBorder="1" applyAlignment="1">
      <alignment horizontal="center"/>
    </xf>
    <xf numFmtId="0" fontId="34" fillId="0" borderId="11" xfId="0" applyFont="1" applyBorder="1" applyAlignment="1">
      <alignment horizontal="center"/>
    </xf>
    <xf numFmtId="0" fontId="34" fillId="0" borderId="5" xfId="0" applyFont="1" applyBorder="1" applyAlignment="1">
      <alignment horizontal="center"/>
    </xf>
    <xf numFmtId="0" fontId="34" fillId="0" borderId="11" xfId="0" applyFont="1" applyBorder="1"/>
    <xf numFmtId="0" fontId="36" fillId="0" borderId="0" xfId="0" applyFont="1" applyAlignment="1">
      <alignment horizontal="center"/>
    </xf>
    <xf numFmtId="0" fontId="36" fillId="0" borderId="0" xfId="0" applyFont="1" applyAlignment="1">
      <alignment vertical="center"/>
    </xf>
    <xf numFmtId="0" fontId="37" fillId="2" borderId="24"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5" xfId="0" applyFont="1" applyFill="1" applyBorder="1" applyAlignment="1">
      <alignment horizontal="center" vertical="center" wrapText="1"/>
    </xf>
    <xf numFmtId="0" fontId="37" fillId="2" borderId="27"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5" xfId="0" applyFont="1" applyFill="1" applyBorder="1" applyAlignment="1">
      <alignment horizontal="center" vertical="center" wrapText="1"/>
    </xf>
    <xf numFmtId="0" fontId="24" fillId="0" borderId="0" xfId="0" applyFont="1" applyAlignment="1">
      <alignment vertical="center"/>
    </xf>
    <xf numFmtId="0" fontId="38" fillId="0" borderId="0" xfId="0" applyFont="1"/>
    <xf numFmtId="0" fontId="39" fillId="0" borderId="0" xfId="0" applyFont="1"/>
    <xf numFmtId="0" fontId="40" fillId="3" borderId="5" xfId="0" applyFont="1" applyFill="1" applyBorder="1" applyAlignment="1">
      <alignment horizontal="center"/>
    </xf>
    <xf numFmtId="0" fontId="40" fillId="3" borderId="5" xfId="0" applyFont="1" applyFill="1" applyBorder="1" applyAlignment="1">
      <alignment horizontal="center"/>
    </xf>
    <xf numFmtId="0" fontId="39" fillId="0" borderId="11" xfId="0" applyFont="1" applyBorder="1"/>
    <xf numFmtId="43" fontId="1" fillId="2" borderId="5" xfId="1" applyFont="1" applyFill="1" applyBorder="1" applyAlignment="1">
      <alignment horizontal="center" vertical="center"/>
    </xf>
    <xf numFmtId="43" fontId="1" fillId="2" borderId="5" xfId="1" applyFont="1" applyFill="1" applyBorder="1" applyAlignment="1">
      <alignment horizontal="center" vertical="center" wrapText="1"/>
    </xf>
    <xf numFmtId="43" fontId="1" fillId="2" borderId="5" xfId="1" applyFont="1" applyFill="1" applyBorder="1" applyAlignment="1">
      <alignment horizontal="center" vertical="center"/>
    </xf>
    <xf numFmtId="43" fontId="3" fillId="0" borderId="5" xfId="1" applyFont="1" applyBorder="1" applyAlignment="1">
      <alignment horizontal="left" vertical="center" wrapText="1"/>
    </xf>
    <xf numFmtId="164" fontId="3" fillId="0" borderId="5" xfId="1" applyNumberFormat="1" applyFont="1" applyBorder="1" applyAlignment="1">
      <alignment vertical="center"/>
    </xf>
    <xf numFmtId="164" fontId="3" fillId="0" borderId="5" xfId="1" applyNumberFormat="1" applyFont="1" applyBorder="1" applyAlignment="1"/>
    <xf numFmtId="43" fontId="10" fillId="0" borderId="0" xfId="1" applyFont="1" applyBorder="1" applyAlignment="1">
      <alignment vertical="center"/>
    </xf>
    <xf numFmtId="164" fontId="10" fillId="0" borderId="5" xfId="1" applyNumberFormat="1" applyFont="1" applyBorder="1" applyAlignment="1"/>
    <xf numFmtId="164" fontId="1" fillId="2" borderId="1" xfId="1" applyNumberFormat="1" applyFont="1" applyFill="1" applyBorder="1" applyAlignment="1">
      <alignment horizontal="center" vertical="center"/>
    </xf>
    <xf numFmtId="164" fontId="1" fillId="2" borderId="1" xfId="1" applyNumberFormat="1" applyFont="1" applyFill="1" applyBorder="1" applyAlignment="1">
      <alignment horizontal="center" vertical="center" wrapText="1"/>
    </xf>
    <xf numFmtId="164" fontId="1" fillId="2" borderId="2" xfId="1" applyNumberFormat="1" applyFont="1" applyFill="1" applyBorder="1" applyAlignment="1">
      <alignment horizontal="center" vertical="center" wrapText="1"/>
    </xf>
    <xf numFmtId="164" fontId="1" fillId="2" borderId="6" xfId="1" applyNumberFormat="1" applyFont="1" applyFill="1" applyBorder="1" applyAlignment="1">
      <alignment horizontal="center" vertical="center" wrapText="1"/>
    </xf>
    <xf numFmtId="164" fontId="10" fillId="0" borderId="0" xfId="1" applyNumberFormat="1" applyFont="1"/>
    <xf numFmtId="164" fontId="1" fillId="2" borderId="4" xfId="1" applyNumberFormat="1" applyFont="1" applyFill="1" applyBorder="1" applyAlignment="1">
      <alignment horizontal="center" vertical="center"/>
    </xf>
    <xf numFmtId="164" fontId="1" fillId="2" borderId="4" xfId="1" applyNumberFormat="1" applyFont="1" applyFill="1" applyBorder="1" applyAlignment="1">
      <alignment horizontal="center" vertical="center" wrapText="1"/>
    </xf>
    <xf numFmtId="164" fontId="1" fillId="2" borderId="7" xfId="1" applyNumberFormat="1" applyFont="1" applyFill="1" applyBorder="1" applyAlignment="1">
      <alignment horizontal="center" vertical="center"/>
    </xf>
    <xf numFmtId="164" fontId="3" fillId="0" borderId="5" xfId="1" applyNumberFormat="1" applyFont="1" applyBorder="1" applyAlignment="1">
      <alignment horizontal="left" vertical="center" wrapText="1"/>
    </xf>
    <xf numFmtId="164" fontId="10" fillId="0" borderId="0" xfId="1" applyNumberFormat="1" applyFont="1" applyBorder="1" applyAlignment="1">
      <alignment vertical="center"/>
    </xf>
    <xf numFmtId="0" fontId="3" fillId="0" borderId="5" xfId="0" applyFont="1" applyBorder="1" applyAlignment="1">
      <alignment horizontal="left" vertical="center"/>
    </xf>
    <xf numFmtId="0" fontId="1" fillId="2" borderId="28" xfId="0" applyFont="1" applyFill="1" applyBorder="1" applyAlignment="1">
      <alignment horizontal="center" vertical="center" wrapText="1"/>
    </xf>
    <xf numFmtId="0" fontId="23" fillId="0" borderId="11" xfId="0" applyFont="1" applyBorder="1"/>
    <xf numFmtId="0" fontId="11" fillId="0" borderId="5" xfId="0" applyFont="1" applyBorder="1" applyAlignment="1">
      <alignment vertical="center"/>
    </xf>
    <xf numFmtId="0" fontId="11" fillId="0" borderId="0" xfId="0" applyFont="1" applyAlignment="1">
      <alignment vertical="center"/>
    </xf>
    <xf numFmtId="0" fontId="22" fillId="0" borderId="5" xfId="0" applyFont="1" applyBorder="1" applyAlignment="1">
      <alignment vertical="center"/>
    </xf>
    <xf numFmtId="0" fontId="22" fillId="0" borderId="5" xfId="0" applyFont="1" applyBorder="1" applyAlignment="1">
      <alignment wrapText="1"/>
    </xf>
    <xf numFmtId="0" fontId="21" fillId="0" borderId="5" xfId="0" applyFont="1" applyBorder="1" applyAlignment="1">
      <alignment horizontal="left" vertical="center"/>
    </xf>
    <xf numFmtId="0" fontId="0" fillId="0" borderId="0" xfId="0" applyAlignment="1">
      <alignment wrapText="1"/>
    </xf>
    <xf numFmtId="0" fontId="13" fillId="0" borderId="29" xfId="0" applyFont="1" applyBorder="1" applyAlignment="1">
      <alignment horizontal="left"/>
    </xf>
    <xf numFmtId="0" fontId="13" fillId="0" borderId="0" xfId="0" applyFont="1" applyAlignment="1">
      <alignment horizontal="right"/>
    </xf>
    <xf numFmtId="0" fontId="3" fillId="0" borderId="0" xfId="0" applyFont="1" applyAlignment="1">
      <alignment horizontal="right" vertical="center"/>
    </xf>
    <xf numFmtId="4" fontId="3" fillId="0" borderId="5" xfId="0" applyNumberFormat="1" applyFont="1" applyBorder="1" applyAlignment="1">
      <alignment horizontal="right" vertical="center"/>
    </xf>
    <xf numFmtId="0" fontId="1" fillId="2" borderId="5" xfId="0" applyFont="1" applyFill="1" applyBorder="1" applyAlignment="1">
      <alignment horizontal="right" vertical="center"/>
    </xf>
    <xf numFmtId="0" fontId="17" fillId="0" borderId="0" xfId="0" applyFont="1" applyAlignment="1">
      <alignment horizontal="center" vertical="center"/>
    </xf>
    <xf numFmtId="0" fontId="17" fillId="0" borderId="0" xfId="0" applyFont="1" applyAlignment="1">
      <alignment horizontal="right" vertical="center"/>
    </xf>
    <xf numFmtId="0" fontId="11" fillId="0" borderId="0" xfId="0" applyFont="1" applyAlignment="1">
      <alignment horizontal="center" vertical="center"/>
    </xf>
    <xf numFmtId="164" fontId="10" fillId="0" borderId="5" xfId="1" applyNumberFormat="1" applyFont="1" applyBorder="1" applyAlignment="1">
      <alignment vertical="center"/>
    </xf>
  </cellXfs>
  <cellStyles count="4">
    <cellStyle name="Millares" xfId="1" builtinId="3"/>
    <cellStyle name="Moneda" xfId="2" builtinId="4"/>
    <cellStyle name="Normal" xfId="0" builtinId="0"/>
    <cellStyle name="Normal 5" xfId="3" xr:uid="{9A608C54-B3FD-41DA-A7FF-82EC82B181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Copia%20de%20Copia%20de%20PLAZAS%202020_COBAYNOV'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ica.vargas/AppData/Local/Microsoft/Windows/INetCache/Content.Outlook/2DGGRUOK/Formato%20tabulador%20y%20anallitica%20plazas%20D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ara%20Publicaci&#242;n\FIGAROSY\Formatos%20Analitico%20Plazas%20y%20Tabulador%20Dependencias%20y%20Entidades-FIGAROSY-SA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P/Documents/Presupuesto%202020%20(Revisado)/Presupuesto%20RH%202020/IPFY/IPFY%202020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24.41\Armonizacion\Users\Amireyoly\AppData\Local\Microsoft\Windows\INetCache\IE\QSFA8M0X\Formatos%20Analitico%20Plazas%20y%20Tabulador%20Educacion_UN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lazas"/>
      <sheetName val="Analítico de Plazas"/>
      <sheetName val="Tabulador"/>
    </sheetNames>
    <sheetDataSet>
      <sheetData sheetId="0" refreshError="1"/>
      <sheetData sheetId="1">
        <row r="1">
          <cell r="A1" t="str">
            <v>COLEGIO DE BACHILLERES DEL ESTADO DE YUCATÁN</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lazas"/>
      <sheetName val="Analítico de Plazas"/>
      <sheetName val="Tabulador"/>
    </sheetNames>
    <sheetDataSet>
      <sheetData sheetId="0">
        <row r="1">
          <cell r="A1" t="str">
            <v>SISTEMA PARA EL DESARROLLO INTEGRAL DE LA FAMILIA EN YUCATÁN</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lazas"/>
      <sheetName val="Analítico de Plazas"/>
      <sheetName val="Tabulador"/>
    </sheetNames>
    <sheetDataSet>
      <sheetData sheetId="0">
        <row r="1">
          <cell r="A1" t="str">
            <v>FIDEICOMISO GARANTE DE LA ORQUESTA SINFÓNICA DE YUCATÁN</v>
          </cell>
          <cell r="B1"/>
          <cell r="C1"/>
          <cell r="D1"/>
          <cell r="E1"/>
          <cell r="F1"/>
          <cell r="G1"/>
          <cell r="H1"/>
          <cell r="I1"/>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lazas"/>
      <sheetName val="Analítico de Plazas"/>
      <sheetName val="Tabulador"/>
      <sheetName val="Tabulador (2)"/>
    </sheetNames>
    <sheetDataSet>
      <sheetData sheetId="0">
        <row r="1">
          <cell r="A1" t="str">
            <v>INSTITUTO PROMOTOR DE FERIAS DE YUCATÁN</v>
          </cell>
          <cell r="B1"/>
          <cell r="C1"/>
          <cell r="D1"/>
          <cell r="E1"/>
          <cell r="F1"/>
          <cell r="G1"/>
          <cell r="H1"/>
          <cell r="I1"/>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lazas"/>
      <sheetName val="Analítico de Plazas"/>
      <sheetName val="Tabulador"/>
    </sheetNames>
    <sheetDataSet>
      <sheetData sheetId="0"/>
      <sheetData sheetId="1">
        <row r="1">
          <cell r="A1" t="str">
            <v>UNIVERSIDAD DE ORIENTE</v>
          </cell>
          <cell r="B1">
            <v>0</v>
          </cell>
          <cell r="C1">
            <v>0</v>
          </cell>
          <cell r="D1">
            <v>0</v>
          </cell>
          <cell r="E1">
            <v>0</v>
          </cell>
          <cell r="F1">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3686D-7BE1-4663-AB01-93159471EA64}">
  <dimension ref="A1:K12"/>
  <sheetViews>
    <sheetView showGridLines="0" workbookViewId="0">
      <selection activeCell="G14" sqref="G14"/>
    </sheetView>
  </sheetViews>
  <sheetFormatPr baseColWidth="10" defaultRowHeight="15"/>
  <cols>
    <col min="1" max="1" width="7.140625" customWidth="1"/>
    <col min="2" max="2" width="20.85546875" customWidth="1"/>
    <col min="3" max="3" width="10.7109375" bestFit="1" customWidth="1"/>
    <col min="4" max="4" width="11.42578125" customWidth="1"/>
    <col min="5" max="5" width="0.7109375" customWidth="1"/>
  </cols>
  <sheetData>
    <row r="1" spans="1:11" ht="15.75">
      <c r="A1" s="173" t="s">
        <v>4</v>
      </c>
      <c r="B1" s="173"/>
      <c r="C1" s="173"/>
      <c r="D1" s="173"/>
      <c r="E1" s="173"/>
      <c r="F1" s="173"/>
      <c r="G1" s="173"/>
      <c r="H1" s="173"/>
    </row>
    <row r="2" spans="1:11" ht="15.75">
      <c r="A2" s="173" t="s">
        <v>1</v>
      </c>
      <c r="B2" s="173"/>
      <c r="C2" s="173"/>
      <c r="D2" s="173"/>
      <c r="E2" s="173"/>
      <c r="F2" s="173"/>
      <c r="G2" s="173"/>
      <c r="H2" s="173"/>
    </row>
    <row r="3" spans="1:11" ht="15.75">
      <c r="A3" s="173" t="s">
        <v>2</v>
      </c>
      <c r="B3" s="173"/>
      <c r="C3" s="173"/>
      <c r="D3" s="173"/>
      <c r="E3" s="173"/>
      <c r="F3" s="173"/>
      <c r="G3" s="173"/>
      <c r="H3" s="173"/>
    </row>
    <row r="4" spans="1:11" ht="15.75">
      <c r="A4" s="173" t="s">
        <v>6</v>
      </c>
      <c r="B4" s="173"/>
      <c r="C4" s="173"/>
      <c r="D4" s="173"/>
      <c r="E4" s="173"/>
      <c r="F4" s="173"/>
      <c r="G4" s="173"/>
      <c r="H4" s="173"/>
    </row>
    <row r="6" spans="1:11" ht="16.5" thickBot="1">
      <c r="A6" s="4" t="s">
        <v>7</v>
      </c>
    </row>
    <row r="7" spans="1:11" ht="15.75" thickBot="1">
      <c r="A7" s="174" t="s">
        <v>0</v>
      </c>
      <c r="B7" s="174" t="s">
        <v>8</v>
      </c>
      <c r="C7" s="176" t="s">
        <v>9</v>
      </c>
      <c r="D7" s="177"/>
      <c r="F7" s="176" t="s">
        <v>10</v>
      </c>
      <c r="G7" s="177"/>
      <c r="H7" s="178"/>
    </row>
    <row r="8" spans="1:11" ht="22.5">
      <c r="A8" s="175"/>
      <c r="B8" s="175"/>
      <c r="C8" s="5" t="s">
        <v>11</v>
      </c>
      <c r="D8" s="5" t="s">
        <v>12</v>
      </c>
      <c r="F8" s="2" t="s">
        <v>13</v>
      </c>
      <c r="G8" s="5" t="s">
        <v>14</v>
      </c>
      <c r="H8" s="5" t="s">
        <v>12</v>
      </c>
    </row>
    <row r="9" spans="1:11">
      <c r="A9" s="1"/>
      <c r="B9" s="1" t="s">
        <v>5</v>
      </c>
      <c r="C9" s="6">
        <v>48738.44</v>
      </c>
      <c r="D9" s="6">
        <f>SUM(C9:C9)</f>
        <v>48738.44</v>
      </c>
      <c r="E9" s="7"/>
      <c r="F9" s="6">
        <v>3044</v>
      </c>
      <c r="G9" s="6">
        <v>26023.39</v>
      </c>
      <c r="H9" s="6">
        <f>SUM(F9:G9)</f>
        <v>29067.39</v>
      </c>
      <c r="I9" s="8"/>
      <c r="J9" s="9"/>
      <c r="K9" s="10"/>
    </row>
    <row r="10" spans="1:11">
      <c r="A10" s="1"/>
      <c r="B10" s="1" t="s">
        <v>15</v>
      </c>
      <c r="C10" s="6">
        <v>45899.32</v>
      </c>
      <c r="D10" s="6">
        <f>SUM(C10:C10)</f>
        <v>45899.32</v>
      </c>
      <c r="E10" s="7"/>
      <c r="F10" s="6">
        <v>2252</v>
      </c>
      <c r="G10" s="6">
        <v>24603.82</v>
      </c>
      <c r="H10" s="6">
        <f>SUM(F10:G10)</f>
        <v>26855.82</v>
      </c>
      <c r="J10" s="9"/>
      <c r="K10" s="10"/>
    </row>
    <row r="11" spans="1:11">
      <c r="A11" s="1"/>
      <c r="B11" s="1" t="s">
        <v>3</v>
      </c>
      <c r="C11" s="6">
        <v>10215.24</v>
      </c>
      <c r="D11" s="6">
        <f>SUM(C11:C11)</f>
        <v>10215.24</v>
      </c>
      <c r="E11" s="7"/>
      <c r="F11" s="6">
        <v>443</v>
      </c>
      <c r="G11" s="6">
        <v>6761.79</v>
      </c>
      <c r="H11" s="6">
        <f>SUM(F11:G11)</f>
        <v>7204.79</v>
      </c>
      <c r="J11" s="9"/>
      <c r="K11" s="10"/>
    </row>
    <row r="12" spans="1:11">
      <c r="A12" s="11"/>
    </row>
  </sheetData>
  <mergeCells count="8">
    <mergeCell ref="A1:H1"/>
    <mergeCell ref="A2:H2"/>
    <mergeCell ref="A3:H3"/>
    <mergeCell ref="A4:H4"/>
    <mergeCell ref="A7:A8"/>
    <mergeCell ref="B7:B8"/>
    <mergeCell ref="C7:D7"/>
    <mergeCell ref="F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96048-E3D2-4746-9DF3-EBEF3CA6FE5E}">
  <dimension ref="A1:L161"/>
  <sheetViews>
    <sheetView showGridLines="0" workbookViewId="0">
      <selection activeCell="L8" sqref="L8"/>
    </sheetView>
  </sheetViews>
  <sheetFormatPr baseColWidth="10" defaultRowHeight="15"/>
  <cols>
    <col min="1" max="1" width="6.85546875" customWidth="1"/>
    <col min="2" max="2" width="21.42578125" style="58" customWidth="1"/>
    <col min="4" max="4" width="10.28515625" style="59" customWidth="1"/>
    <col min="5" max="5" width="8.85546875" bestFit="1" customWidth="1"/>
    <col min="7" max="7" width="1.140625" customWidth="1"/>
    <col min="8" max="11" width="9.7109375" style="59" customWidth="1"/>
    <col min="12" max="12" width="11.42578125" style="41"/>
    <col min="257" max="257" width="6.85546875" customWidth="1"/>
    <col min="258" max="258" width="21.42578125" customWidth="1"/>
    <col min="260" max="260" width="10.28515625" customWidth="1"/>
    <col min="261" max="261" width="8.85546875" bestFit="1" customWidth="1"/>
    <col min="263" max="263" width="1.140625" customWidth="1"/>
    <col min="264" max="267" width="9.7109375" customWidth="1"/>
    <col min="513" max="513" width="6.85546875" customWidth="1"/>
    <col min="514" max="514" width="21.42578125" customWidth="1"/>
    <col min="516" max="516" width="10.28515625" customWidth="1"/>
    <col min="517" max="517" width="8.85546875" bestFit="1" customWidth="1"/>
    <col min="519" max="519" width="1.140625" customWidth="1"/>
    <col min="520" max="523" width="9.7109375" customWidth="1"/>
    <col min="769" max="769" width="6.85546875" customWidth="1"/>
    <col min="770" max="770" width="21.42578125" customWidth="1"/>
    <col min="772" max="772" width="10.28515625" customWidth="1"/>
    <col min="773" max="773" width="8.85546875" bestFit="1" customWidth="1"/>
    <col min="775" max="775" width="1.140625" customWidth="1"/>
    <col min="776" max="779" width="9.7109375" customWidth="1"/>
    <col min="1025" max="1025" width="6.85546875" customWidth="1"/>
    <col min="1026" max="1026" width="21.42578125" customWidth="1"/>
    <col min="1028" max="1028" width="10.28515625" customWidth="1"/>
    <col min="1029" max="1029" width="8.85546875" bestFit="1" customWidth="1"/>
    <col min="1031" max="1031" width="1.140625" customWidth="1"/>
    <col min="1032" max="1035" width="9.7109375" customWidth="1"/>
    <col min="1281" max="1281" width="6.85546875" customWidth="1"/>
    <col min="1282" max="1282" width="21.42578125" customWidth="1"/>
    <col min="1284" max="1284" width="10.28515625" customWidth="1"/>
    <col min="1285" max="1285" width="8.85546875" bestFit="1" customWidth="1"/>
    <col min="1287" max="1287" width="1.140625" customWidth="1"/>
    <col min="1288" max="1291" width="9.7109375" customWidth="1"/>
    <col min="1537" max="1537" width="6.85546875" customWidth="1"/>
    <col min="1538" max="1538" width="21.42578125" customWidth="1"/>
    <col min="1540" max="1540" width="10.28515625" customWidth="1"/>
    <col min="1541" max="1541" width="8.85546875" bestFit="1" customWidth="1"/>
    <col min="1543" max="1543" width="1.140625" customWidth="1"/>
    <col min="1544" max="1547" width="9.7109375" customWidth="1"/>
    <col min="1793" max="1793" width="6.85546875" customWidth="1"/>
    <col min="1794" max="1794" width="21.42578125" customWidth="1"/>
    <col min="1796" max="1796" width="10.28515625" customWidth="1"/>
    <col min="1797" max="1797" width="8.85546875" bestFit="1" customWidth="1"/>
    <col min="1799" max="1799" width="1.140625" customWidth="1"/>
    <col min="1800" max="1803" width="9.7109375" customWidth="1"/>
    <col min="2049" max="2049" width="6.85546875" customWidth="1"/>
    <col min="2050" max="2050" width="21.42578125" customWidth="1"/>
    <col min="2052" max="2052" width="10.28515625" customWidth="1"/>
    <col min="2053" max="2053" width="8.85546875" bestFit="1" customWidth="1"/>
    <col min="2055" max="2055" width="1.140625" customWidth="1"/>
    <col min="2056" max="2059" width="9.7109375" customWidth="1"/>
    <col min="2305" max="2305" width="6.85546875" customWidth="1"/>
    <col min="2306" max="2306" width="21.42578125" customWidth="1"/>
    <col min="2308" max="2308" width="10.28515625" customWidth="1"/>
    <col min="2309" max="2309" width="8.85546875" bestFit="1" customWidth="1"/>
    <col min="2311" max="2311" width="1.140625" customWidth="1"/>
    <col min="2312" max="2315" width="9.7109375" customWidth="1"/>
    <col min="2561" max="2561" width="6.85546875" customWidth="1"/>
    <col min="2562" max="2562" width="21.42578125" customWidth="1"/>
    <col min="2564" max="2564" width="10.28515625" customWidth="1"/>
    <col min="2565" max="2565" width="8.85546875" bestFit="1" customWidth="1"/>
    <col min="2567" max="2567" width="1.140625" customWidth="1"/>
    <col min="2568" max="2571" width="9.7109375" customWidth="1"/>
    <col min="2817" max="2817" width="6.85546875" customWidth="1"/>
    <col min="2818" max="2818" width="21.42578125" customWidth="1"/>
    <col min="2820" max="2820" width="10.28515625" customWidth="1"/>
    <col min="2821" max="2821" width="8.85546875" bestFit="1" customWidth="1"/>
    <col min="2823" max="2823" width="1.140625" customWidth="1"/>
    <col min="2824" max="2827" width="9.7109375" customWidth="1"/>
    <col min="3073" max="3073" width="6.85546875" customWidth="1"/>
    <col min="3074" max="3074" width="21.42578125" customWidth="1"/>
    <col min="3076" max="3076" width="10.28515625" customWidth="1"/>
    <col min="3077" max="3077" width="8.85546875" bestFit="1" customWidth="1"/>
    <col min="3079" max="3079" width="1.140625" customWidth="1"/>
    <col min="3080" max="3083" width="9.7109375" customWidth="1"/>
    <col min="3329" max="3329" width="6.85546875" customWidth="1"/>
    <col min="3330" max="3330" width="21.42578125" customWidth="1"/>
    <col min="3332" max="3332" width="10.28515625" customWidth="1"/>
    <col min="3333" max="3333" width="8.85546875" bestFit="1" customWidth="1"/>
    <col min="3335" max="3335" width="1.140625" customWidth="1"/>
    <col min="3336" max="3339" width="9.7109375" customWidth="1"/>
    <col min="3585" max="3585" width="6.85546875" customWidth="1"/>
    <col min="3586" max="3586" width="21.42578125" customWidth="1"/>
    <col min="3588" max="3588" width="10.28515625" customWidth="1"/>
    <col min="3589" max="3589" width="8.85546875" bestFit="1" customWidth="1"/>
    <col min="3591" max="3591" width="1.140625" customWidth="1"/>
    <col min="3592" max="3595" width="9.7109375" customWidth="1"/>
    <col min="3841" max="3841" width="6.85546875" customWidth="1"/>
    <col min="3842" max="3842" width="21.42578125" customWidth="1"/>
    <col min="3844" max="3844" width="10.28515625" customWidth="1"/>
    <col min="3845" max="3845" width="8.85546875" bestFit="1" customWidth="1"/>
    <col min="3847" max="3847" width="1.140625" customWidth="1"/>
    <col min="3848" max="3851" width="9.7109375" customWidth="1"/>
    <col min="4097" max="4097" width="6.85546875" customWidth="1"/>
    <col min="4098" max="4098" width="21.42578125" customWidth="1"/>
    <col min="4100" max="4100" width="10.28515625" customWidth="1"/>
    <col min="4101" max="4101" width="8.85546875" bestFit="1" customWidth="1"/>
    <col min="4103" max="4103" width="1.140625" customWidth="1"/>
    <col min="4104" max="4107" width="9.7109375" customWidth="1"/>
    <col min="4353" max="4353" width="6.85546875" customWidth="1"/>
    <col min="4354" max="4354" width="21.42578125" customWidth="1"/>
    <col min="4356" max="4356" width="10.28515625" customWidth="1"/>
    <col min="4357" max="4357" width="8.85546875" bestFit="1" customWidth="1"/>
    <col min="4359" max="4359" width="1.140625" customWidth="1"/>
    <col min="4360" max="4363" width="9.7109375" customWidth="1"/>
    <col min="4609" max="4609" width="6.85546875" customWidth="1"/>
    <col min="4610" max="4610" width="21.42578125" customWidth="1"/>
    <col min="4612" max="4612" width="10.28515625" customWidth="1"/>
    <col min="4613" max="4613" width="8.85546875" bestFit="1" customWidth="1"/>
    <col min="4615" max="4615" width="1.140625" customWidth="1"/>
    <col min="4616" max="4619" width="9.7109375" customWidth="1"/>
    <col min="4865" max="4865" width="6.85546875" customWidth="1"/>
    <col min="4866" max="4866" width="21.42578125" customWidth="1"/>
    <col min="4868" max="4868" width="10.28515625" customWidth="1"/>
    <col min="4869" max="4869" width="8.85546875" bestFit="1" customWidth="1"/>
    <col min="4871" max="4871" width="1.140625" customWidth="1"/>
    <col min="4872" max="4875" width="9.7109375" customWidth="1"/>
    <col min="5121" max="5121" width="6.85546875" customWidth="1"/>
    <col min="5122" max="5122" width="21.42578125" customWidth="1"/>
    <col min="5124" max="5124" width="10.28515625" customWidth="1"/>
    <col min="5125" max="5125" width="8.85546875" bestFit="1" customWidth="1"/>
    <col min="5127" max="5127" width="1.140625" customWidth="1"/>
    <col min="5128" max="5131" width="9.7109375" customWidth="1"/>
    <col min="5377" max="5377" width="6.85546875" customWidth="1"/>
    <col min="5378" max="5378" width="21.42578125" customWidth="1"/>
    <col min="5380" max="5380" width="10.28515625" customWidth="1"/>
    <col min="5381" max="5381" width="8.85546875" bestFit="1" customWidth="1"/>
    <col min="5383" max="5383" width="1.140625" customWidth="1"/>
    <col min="5384" max="5387" width="9.7109375" customWidth="1"/>
    <col min="5633" max="5633" width="6.85546875" customWidth="1"/>
    <col min="5634" max="5634" width="21.42578125" customWidth="1"/>
    <col min="5636" max="5636" width="10.28515625" customWidth="1"/>
    <col min="5637" max="5637" width="8.85546875" bestFit="1" customWidth="1"/>
    <col min="5639" max="5639" width="1.140625" customWidth="1"/>
    <col min="5640" max="5643" width="9.7109375" customWidth="1"/>
    <col min="5889" max="5889" width="6.85546875" customWidth="1"/>
    <col min="5890" max="5890" width="21.42578125" customWidth="1"/>
    <col min="5892" max="5892" width="10.28515625" customWidth="1"/>
    <col min="5893" max="5893" width="8.85546875" bestFit="1" customWidth="1"/>
    <col min="5895" max="5895" width="1.140625" customWidth="1"/>
    <col min="5896" max="5899" width="9.7109375" customWidth="1"/>
    <col min="6145" max="6145" width="6.85546875" customWidth="1"/>
    <col min="6146" max="6146" width="21.42578125" customWidth="1"/>
    <col min="6148" max="6148" width="10.28515625" customWidth="1"/>
    <col min="6149" max="6149" width="8.85546875" bestFit="1" customWidth="1"/>
    <col min="6151" max="6151" width="1.140625" customWidth="1"/>
    <col min="6152" max="6155" width="9.7109375" customWidth="1"/>
    <col min="6401" max="6401" width="6.85546875" customWidth="1"/>
    <col min="6402" max="6402" width="21.42578125" customWidth="1"/>
    <col min="6404" max="6404" width="10.28515625" customWidth="1"/>
    <col min="6405" max="6405" width="8.85546875" bestFit="1" customWidth="1"/>
    <col min="6407" max="6407" width="1.140625" customWidth="1"/>
    <col min="6408" max="6411" width="9.7109375" customWidth="1"/>
    <col min="6657" max="6657" width="6.85546875" customWidth="1"/>
    <col min="6658" max="6658" width="21.42578125" customWidth="1"/>
    <col min="6660" max="6660" width="10.28515625" customWidth="1"/>
    <col min="6661" max="6661" width="8.85546875" bestFit="1" customWidth="1"/>
    <col min="6663" max="6663" width="1.140625" customWidth="1"/>
    <col min="6664" max="6667" width="9.7109375" customWidth="1"/>
    <col min="6913" max="6913" width="6.85546875" customWidth="1"/>
    <col min="6914" max="6914" width="21.42578125" customWidth="1"/>
    <col min="6916" max="6916" width="10.28515625" customWidth="1"/>
    <col min="6917" max="6917" width="8.85546875" bestFit="1" customWidth="1"/>
    <col min="6919" max="6919" width="1.140625" customWidth="1"/>
    <col min="6920" max="6923" width="9.7109375" customWidth="1"/>
    <col min="7169" max="7169" width="6.85546875" customWidth="1"/>
    <col min="7170" max="7170" width="21.42578125" customWidth="1"/>
    <col min="7172" max="7172" width="10.28515625" customWidth="1"/>
    <col min="7173" max="7173" width="8.85546875" bestFit="1" customWidth="1"/>
    <col min="7175" max="7175" width="1.140625" customWidth="1"/>
    <col min="7176" max="7179" width="9.7109375" customWidth="1"/>
    <col min="7425" max="7425" width="6.85546875" customWidth="1"/>
    <col min="7426" max="7426" width="21.42578125" customWidth="1"/>
    <col min="7428" max="7428" width="10.28515625" customWidth="1"/>
    <col min="7429" max="7429" width="8.85546875" bestFit="1" customWidth="1"/>
    <col min="7431" max="7431" width="1.140625" customWidth="1"/>
    <col min="7432" max="7435" width="9.7109375" customWidth="1"/>
    <col min="7681" max="7681" width="6.85546875" customWidth="1"/>
    <col min="7682" max="7682" width="21.42578125" customWidth="1"/>
    <col min="7684" max="7684" width="10.28515625" customWidth="1"/>
    <col min="7685" max="7685" width="8.85546875" bestFit="1" customWidth="1"/>
    <col min="7687" max="7687" width="1.140625" customWidth="1"/>
    <col min="7688" max="7691" width="9.7109375" customWidth="1"/>
    <col min="7937" max="7937" width="6.85546875" customWidth="1"/>
    <col min="7938" max="7938" width="21.42578125" customWidth="1"/>
    <col min="7940" max="7940" width="10.28515625" customWidth="1"/>
    <col min="7941" max="7941" width="8.85546875" bestFit="1" customWidth="1"/>
    <col min="7943" max="7943" width="1.140625" customWidth="1"/>
    <col min="7944" max="7947" width="9.7109375" customWidth="1"/>
    <col min="8193" max="8193" width="6.85546875" customWidth="1"/>
    <col min="8194" max="8194" width="21.42578125" customWidth="1"/>
    <col min="8196" max="8196" width="10.28515625" customWidth="1"/>
    <col min="8197" max="8197" width="8.85546875" bestFit="1" customWidth="1"/>
    <col min="8199" max="8199" width="1.140625" customWidth="1"/>
    <col min="8200" max="8203" width="9.7109375" customWidth="1"/>
    <col min="8449" max="8449" width="6.85546875" customWidth="1"/>
    <col min="8450" max="8450" width="21.42578125" customWidth="1"/>
    <col min="8452" max="8452" width="10.28515625" customWidth="1"/>
    <col min="8453" max="8453" width="8.85546875" bestFit="1" customWidth="1"/>
    <col min="8455" max="8455" width="1.140625" customWidth="1"/>
    <col min="8456" max="8459" width="9.7109375" customWidth="1"/>
    <col min="8705" max="8705" width="6.85546875" customWidth="1"/>
    <col min="8706" max="8706" width="21.42578125" customWidth="1"/>
    <col min="8708" max="8708" width="10.28515625" customWidth="1"/>
    <col min="8709" max="8709" width="8.85546875" bestFit="1" customWidth="1"/>
    <col min="8711" max="8711" width="1.140625" customWidth="1"/>
    <col min="8712" max="8715" width="9.7109375" customWidth="1"/>
    <col min="8961" max="8961" width="6.85546875" customWidth="1"/>
    <col min="8962" max="8962" width="21.42578125" customWidth="1"/>
    <col min="8964" max="8964" width="10.28515625" customWidth="1"/>
    <col min="8965" max="8965" width="8.85546875" bestFit="1" customWidth="1"/>
    <col min="8967" max="8967" width="1.140625" customWidth="1"/>
    <col min="8968" max="8971" width="9.7109375" customWidth="1"/>
    <col min="9217" max="9217" width="6.85546875" customWidth="1"/>
    <col min="9218" max="9218" width="21.42578125" customWidth="1"/>
    <col min="9220" max="9220" width="10.28515625" customWidth="1"/>
    <col min="9221" max="9221" width="8.85546875" bestFit="1" customWidth="1"/>
    <col min="9223" max="9223" width="1.140625" customWidth="1"/>
    <col min="9224" max="9227" width="9.7109375" customWidth="1"/>
    <col min="9473" max="9473" width="6.85546875" customWidth="1"/>
    <col min="9474" max="9474" width="21.42578125" customWidth="1"/>
    <col min="9476" max="9476" width="10.28515625" customWidth="1"/>
    <col min="9477" max="9477" width="8.85546875" bestFit="1" customWidth="1"/>
    <col min="9479" max="9479" width="1.140625" customWidth="1"/>
    <col min="9480" max="9483" width="9.7109375" customWidth="1"/>
    <col min="9729" max="9729" width="6.85546875" customWidth="1"/>
    <col min="9730" max="9730" width="21.42578125" customWidth="1"/>
    <col min="9732" max="9732" width="10.28515625" customWidth="1"/>
    <col min="9733" max="9733" width="8.85546875" bestFit="1" customWidth="1"/>
    <col min="9735" max="9735" width="1.140625" customWidth="1"/>
    <col min="9736" max="9739" width="9.7109375" customWidth="1"/>
    <col min="9985" max="9985" width="6.85546875" customWidth="1"/>
    <col min="9986" max="9986" width="21.42578125" customWidth="1"/>
    <col min="9988" max="9988" width="10.28515625" customWidth="1"/>
    <col min="9989" max="9989" width="8.85546875" bestFit="1" customWidth="1"/>
    <col min="9991" max="9991" width="1.140625" customWidth="1"/>
    <col min="9992" max="9995" width="9.7109375" customWidth="1"/>
    <col min="10241" max="10241" width="6.85546875" customWidth="1"/>
    <col min="10242" max="10242" width="21.42578125" customWidth="1"/>
    <col min="10244" max="10244" width="10.28515625" customWidth="1"/>
    <col min="10245" max="10245" width="8.85546875" bestFit="1" customWidth="1"/>
    <col min="10247" max="10247" width="1.140625" customWidth="1"/>
    <col min="10248" max="10251" width="9.7109375" customWidth="1"/>
    <col min="10497" max="10497" width="6.85546875" customWidth="1"/>
    <col min="10498" max="10498" width="21.42578125" customWidth="1"/>
    <col min="10500" max="10500" width="10.28515625" customWidth="1"/>
    <col min="10501" max="10501" width="8.85546875" bestFit="1" customWidth="1"/>
    <col min="10503" max="10503" width="1.140625" customWidth="1"/>
    <col min="10504" max="10507" width="9.7109375" customWidth="1"/>
    <col min="10753" max="10753" width="6.85546875" customWidth="1"/>
    <col min="10754" max="10754" width="21.42578125" customWidth="1"/>
    <col min="10756" max="10756" width="10.28515625" customWidth="1"/>
    <col min="10757" max="10757" width="8.85546875" bestFit="1" customWidth="1"/>
    <col min="10759" max="10759" width="1.140625" customWidth="1"/>
    <col min="10760" max="10763" width="9.7109375" customWidth="1"/>
    <col min="11009" max="11009" width="6.85546875" customWidth="1"/>
    <col min="11010" max="11010" width="21.42578125" customWidth="1"/>
    <col min="11012" max="11012" width="10.28515625" customWidth="1"/>
    <col min="11013" max="11013" width="8.85546875" bestFit="1" customWidth="1"/>
    <col min="11015" max="11015" width="1.140625" customWidth="1"/>
    <col min="11016" max="11019" width="9.7109375" customWidth="1"/>
    <col min="11265" max="11265" width="6.85546875" customWidth="1"/>
    <col min="11266" max="11266" width="21.42578125" customWidth="1"/>
    <col min="11268" max="11268" width="10.28515625" customWidth="1"/>
    <col min="11269" max="11269" width="8.85546875" bestFit="1" customWidth="1"/>
    <col min="11271" max="11271" width="1.140625" customWidth="1"/>
    <col min="11272" max="11275" width="9.7109375" customWidth="1"/>
    <col min="11521" max="11521" width="6.85546875" customWidth="1"/>
    <col min="11522" max="11522" width="21.42578125" customWidth="1"/>
    <col min="11524" max="11524" width="10.28515625" customWidth="1"/>
    <col min="11525" max="11525" width="8.85546875" bestFit="1" customWidth="1"/>
    <col min="11527" max="11527" width="1.140625" customWidth="1"/>
    <col min="11528" max="11531" width="9.7109375" customWidth="1"/>
    <col min="11777" max="11777" width="6.85546875" customWidth="1"/>
    <col min="11778" max="11778" width="21.42578125" customWidth="1"/>
    <col min="11780" max="11780" width="10.28515625" customWidth="1"/>
    <col min="11781" max="11781" width="8.85546875" bestFit="1" customWidth="1"/>
    <col min="11783" max="11783" width="1.140625" customWidth="1"/>
    <col min="11784" max="11787" width="9.7109375" customWidth="1"/>
    <col min="12033" max="12033" width="6.85546875" customWidth="1"/>
    <col min="12034" max="12034" width="21.42578125" customWidth="1"/>
    <col min="12036" max="12036" width="10.28515625" customWidth="1"/>
    <col min="12037" max="12037" width="8.85546875" bestFit="1" customWidth="1"/>
    <col min="12039" max="12039" width="1.140625" customWidth="1"/>
    <col min="12040" max="12043" width="9.7109375" customWidth="1"/>
    <col min="12289" max="12289" width="6.85546875" customWidth="1"/>
    <col min="12290" max="12290" width="21.42578125" customWidth="1"/>
    <col min="12292" max="12292" width="10.28515625" customWidth="1"/>
    <col min="12293" max="12293" width="8.85546875" bestFit="1" customWidth="1"/>
    <col min="12295" max="12295" width="1.140625" customWidth="1"/>
    <col min="12296" max="12299" width="9.7109375" customWidth="1"/>
    <col min="12545" max="12545" width="6.85546875" customWidth="1"/>
    <col min="12546" max="12546" width="21.42578125" customWidth="1"/>
    <col min="12548" max="12548" width="10.28515625" customWidth="1"/>
    <col min="12549" max="12549" width="8.85546875" bestFit="1" customWidth="1"/>
    <col min="12551" max="12551" width="1.140625" customWidth="1"/>
    <col min="12552" max="12555" width="9.7109375" customWidth="1"/>
    <col min="12801" max="12801" width="6.85546875" customWidth="1"/>
    <col min="12802" max="12802" width="21.42578125" customWidth="1"/>
    <col min="12804" max="12804" width="10.28515625" customWidth="1"/>
    <col min="12805" max="12805" width="8.85546875" bestFit="1" customWidth="1"/>
    <col min="12807" max="12807" width="1.140625" customWidth="1"/>
    <col min="12808" max="12811" width="9.7109375" customWidth="1"/>
    <col min="13057" max="13057" width="6.85546875" customWidth="1"/>
    <col min="13058" max="13058" width="21.42578125" customWidth="1"/>
    <col min="13060" max="13060" width="10.28515625" customWidth="1"/>
    <col min="13061" max="13061" width="8.85546875" bestFit="1" customWidth="1"/>
    <col min="13063" max="13063" width="1.140625" customWidth="1"/>
    <col min="13064" max="13067" width="9.7109375" customWidth="1"/>
    <col min="13313" max="13313" width="6.85546875" customWidth="1"/>
    <col min="13314" max="13314" width="21.42578125" customWidth="1"/>
    <col min="13316" max="13316" width="10.28515625" customWidth="1"/>
    <col min="13317" max="13317" width="8.85546875" bestFit="1" customWidth="1"/>
    <col min="13319" max="13319" width="1.140625" customWidth="1"/>
    <col min="13320" max="13323" width="9.7109375" customWidth="1"/>
    <col min="13569" max="13569" width="6.85546875" customWidth="1"/>
    <col min="13570" max="13570" width="21.42578125" customWidth="1"/>
    <col min="13572" max="13572" width="10.28515625" customWidth="1"/>
    <col min="13573" max="13573" width="8.85546875" bestFit="1" customWidth="1"/>
    <col min="13575" max="13575" width="1.140625" customWidth="1"/>
    <col min="13576" max="13579" width="9.7109375" customWidth="1"/>
    <col min="13825" max="13825" width="6.85546875" customWidth="1"/>
    <col min="13826" max="13826" width="21.42578125" customWidth="1"/>
    <col min="13828" max="13828" width="10.28515625" customWidth="1"/>
    <col min="13829" max="13829" width="8.85546875" bestFit="1" customWidth="1"/>
    <col min="13831" max="13831" width="1.140625" customWidth="1"/>
    <col min="13832" max="13835" width="9.7109375" customWidth="1"/>
    <col min="14081" max="14081" width="6.85546875" customWidth="1"/>
    <col min="14082" max="14082" width="21.42578125" customWidth="1"/>
    <col min="14084" max="14084" width="10.28515625" customWidth="1"/>
    <col min="14085" max="14085" width="8.85546875" bestFit="1" customWidth="1"/>
    <col min="14087" max="14087" width="1.140625" customWidth="1"/>
    <col min="14088" max="14091" width="9.7109375" customWidth="1"/>
    <col min="14337" max="14337" width="6.85546875" customWidth="1"/>
    <col min="14338" max="14338" width="21.42578125" customWidth="1"/>
    <col min="14340" max="14340" width="10.28515625" customWidth="1"/>
    <col min="14341" max="14341" width="8.85546875" bestFit="1" customWidth="1"/>
    <col min="14343" max="14343" width="1.140625" customWidth="1"/>
    <col min="14344" max="14347" width="9.7109375" customWidth="1"/>
    <col min="14593" max="14593" width="6.85546875" customWidth="1"/>
    <col min="14594" max="14594" width="21.42578125" customWidth="1"/>
    <col min="14596" max="14596" width="10.28515625" customWidth="1"/>
    <col min="14597" max="14597" width="8.85546875" bestFit="1" customWidth="1"/>
    <col min="14599" max="14599" width="1.140625" customWidth="1"/>
    <col min="14600" max="14603" width="9.7109375" customWidth="1"/>
    <col min="14849" max="14849" width="6.85546875" customWidth="1"/>
    <col min="14850" max="14850" width="21.42578125" customWidth="1"/>
    <col min="14852" max="14852" width="10.28515625" customWidth="1"/>
    <col min="14853" max="14853" width="8.85546875" bestFit="1" customWidth="1"/>
    <col min="14855" max="14855" width="1.140625" customWidth="1"/>
    <col min="14856" max="14859" width="9.7109375" customWidth="1"/>
    <col min="15105" max="15105" width="6.85546875" customWidth="1"/>
    <col min="15106" max="15106" width="21.42578125" customWidth="1"/>
    <col min="15108" max="15108" width="10.28515625" customWidth="1"/>
    <col min="15109" max="15109" width="8.85546875" bestFit="1" customWidth="1"/>
    <col min="15111" max="15111" width="1.140625" customWidth="1"/>
    <col min="15112" max="15115" width="9.7109375" customWidth="1"/>
    <col min="15361" max="15361" width="6.85546875" customWidth="1"/>
    <col min="15362" max="15362" width="21.42578125" customWidth="1"/>
    <col min="15364" max="15364" width="10.28515625" customWidth="1"/>
    <col min="15365" max="15365" width="8.85546875" bestFit="1" customWidth="1"/>
    <col min="15367" max="15367" width="1.140625" customWidth="1"/>
    <col min="15368" max="15371" width="9.7109375" customWidth="1"/>
    <col min="15617" max="15617" width="6.85546875" customWidth="1"/>
    <col min="15618" max="15618" width="21.42578125" customWidth="1"/>
    <col min="15620" max="15620" width="10.28515625" customWidth="1"/>
    <col min="15621" max="15621" width="8.85546875" bestFit="1" customWidth="1"/>
    <col min="15623" max="15623" width="1.140625" customWidth="1"/>
    <col min="15624" max="15627" width="9.7109375" customWidth="1"/>
    <col min="15873" max="15873" width="6.85546875" customWidth="1"/>
    <col min="15874" max="15874" width="21.42578125" customWidth="1"/>
    <col min="15876" max="15876" width="10.28515625" customWidth="1"/>
    <col min="15877" max="15877" width="8.85546875" bestFit="1" customWidth="1"/>
    <col min="15879" max="15879" width="1.140625" customWidth="1"/>
    <col min="15880" max="15883" width="9.7109375" customWidth="1"/>
    <col min="16129" max="16129" width="6.85546875" customWidth="1"/>
    <col min="16130" max="16130" width="21.42578125" customWidth="1"/>
    <col min="16132" max="16132" width="10.28515625" customWidth="1"/>
    <col min="16133" max="16133" width="8.85546875" bestFit="1" customWidth="1"/>
    <col min="16135" max="16135" width="1.140625" customWidth="1"/>
    <col min="16136" max="16139" width="9.7109375" customWidth="1"/>
  </cols>
  <sheetData>
    <row r="1" spans="1:12" ht="15.75">
      <c r="A1" s="173" t="str">
        <f>'[2]Resumen de Plazas'!A1:I1</f>
        <v>SISTEMA PARA EL DESARROLLO INTEGRAL DE LA FAMILIA EN YUCATÁN</v>
      </c>
      <c r="B1" s="173"/>
      <c r="C1" s="173"/>
      <c r="D1" s="173"/>
      <c r="E1" s="173"/>
      <c r="F1" s="173"/>
      <c r="G1" s="173"/>
      <c r="H1" s="173"/>
      <c r="I1" s="173"/>
      <c r="J1" s="173"/>
      <c r="K1" s="173"/>
    </row>
    <row r="2" spans="1:12" ht="15.75">
      <c r="A2" s="173" t="s">
        <v>1</v>
      </c>
      <c r="B2" s="173"/>
      <c r="C2" s="173"/>
      <c r="D2" s="173"/>
      <c r="E2" s="173"/>
      <c r="F2" s="173"/>
      <c r="G2" s="173"/>
      <c r="H2" s="173"/>
      <c r="I2" s="173"/>
      <c r="J2" s="173"/>
      <c r="K2" s="173"/>
    </row>
    <row r="3" spans="1:12" ht="15.75">
      <c r="A3" s="173" t="s">
        <v>2</v>
      </c>
      <c r="B3" s="173"/>
      <c r="C3" s="173"/>
      <c r="D3" s="173"/>
      <c r="E3" s="173"/>
      <c r="F3" s="173"/>
      <c r="G3" s="173"/>
      <c r="H3" s="173"/>
      <c r="I3" s="173"/>
      <c r="J3" s="173"/>
      <c r="K3" s="173"/>
    </row>
    <row r="4" spans="1:12" ht="15.75">
      <c r="A4" s="173" t="s">
        <v>6</v>
      </c>
      <c r="B4" s="173"/>
      <c r="C4" s="173"/>
      <c r="D4" s="173"/>
      <c r="E4" s="173"/>
      <c r="F4" s="173"/>
      <c r="G4" s="173"/>
      <c r="H4" s="173"/>
      <c r="I4" s="173"/>
      <c r="J4" s="173"/>
      <c r="K4" s="173"/>
    </row>
    <row r="7" spans="1:12" ht="16.5" thickBot="1">
      <c r="A7" s="4" t="s">
        <v>7</v>
      </c>
    </row>
    <row r="8" spans="1:12" ht="15.75" thickBot="1">
      <c r="A8" s="174" t="s">
        <v>0</v>
      </c>
      <c r="B8" s="194" t="s">
        <v>8</v>
      </c>
      <c r="C8" s="176" t="s">
        <v>9</v>
      </c>
      <c r="D8" s="177"/>
      <c r="E8" s="177"/>
      <c r="F8" s="177"/>
      <c r="H8" s="176" t="s">
        <v>10</v>
      </c>
      <c r="I8" s="177"/>
      <c r="J8" s="177"/>
      <c r="K8" s="178"/>
    </row>
    <row r="9" spans="1:12" ht="22.5">
      <c r="A9" s="175"/>
      <c r="B9" s="195"/>
      <c r="C9" s="5" t="s">
        <v>11</v>
      </c>
      <c r="D9" s="60" t="s">
        <v>661</v>
      </c>
      <c r="E9" s="5" t="s">
        <v>17</v>
      </c>
      <c r="F9" s="5" t="s">
        <v>12</v>
      </c>
      <c r="H9" s="27" t="s">
        <v>13</v>
      </c>
      <c r="I9" s="13" t="s">
        <v>18</v>
      </c>
      <c r="J9" s="60" t="s">
        <v>14</v>
      </c>
      <c r="K9" s="60" t="s">
        <v>12</v>
      </c>
    </row>
    <row r="10" spans="1:12" s="71" customFormat="1">
      <c r="A10" s="61" t="s">
        <v>662</v>
      </c>
      <c r="B10" s="62" t="s">
        <v>663</v>
      </c>
      <c r="C10" s="63">
        <v>13830</v>
      </c>
      <c r="D10" s="64"/>
      <c r="E10" s="65">
        <v>975</v>
      </c>
      <c r="F10" s="66">
        <f t="shared" ref="F10:F27" si="0">SUM(C10:E10)</f>
        <v>14805</v>
      </c>
      <c r="G10" s="67"/>
      <c r="H10" s="68">
        <v>4610</v>
      </c>
      <c r="I10" s="69">
        <v>2305</v>
      </c>
      <c r="J10" s="69">
        <v>18440</v>
      </c>
      <c r="K10" s="70">
        <f t="shared" ref="K10:K27" si="1">SUM(H10:J10)</f>
        <v>25355</v>
      </c>
      <c r="L10" s="41"/>
    </row>
    <row r="11" spans="1:12" s="71" customFormat="1">
      <c r="A11" s="72" t="s">
        <v>664</v>
      </c>
      <c r="B11" s="62" t="s">
        <v>665</v>
      </c>
      <c r="C11" s="73">
        <v>98990.1</v>
      </c>
      <c r="D11" s="64"/>
      <c r="E11" s="65">
        <v>0</v>
      </c>
      <c r="F11" s="66">
        <f t="shared" si="0"/>
        <v>98990.1</v>
      </c>
      <c r="G11" s="67"/>
      <c r="H11" s="68">
        <v>32996.699999999997</v>
      </c>
      <c r="I11" s="69">
        <v>16498.349999999999</v>
      </c>
      <c r="J11" s="70">
        <v>131986.79999999999</v>
      </c>
      <c r="K11" s="70">
        <f t="shared" si="1"/>
        <v>181481.84999999998</v>
      </c>
      <c r="L11" s="41" t="str">
        <f t="shared" ref="L11:L27" si="2">IF(A11=A10,"Error"," ")</f>
        <v xml:space="preserve"> </v>
      </c>
    </row>
    <row r="12" spans="1:12" s="71" customFormat="1" ht="22.5">
      <c r="A12" s="72" t="s">
        <v>666</v>
      </c>
      <c r="B12" s="62" t="s">
        <v>667</v>
      </c>
      <c r="C12" s="73">
        <v>17670</v>
      </c>
      <c r="D12" s="64"/>
      <c r="E12" s="65">
        <v>975</v>
      </c>
      <c r="F12" s="66">
        <f t="shared" si="0"/>
        <v>18645</v>
      </c>
      <c r="G12" s="67"/>
      <c r="H12" s="68">
        <v>5890</v>
      </c>
      <c r="I12" s="69">
        <v>2945</v>
      </c>
      <c r="J12" s="70">
        <v>23560</v>
      </c>
      <c r="K12" s="70">
        <f t="shared" si="1"/>
        <v>32395</v>
      </c>
      <c r="L12" s="41" t="str">
        <f t="shared" si="2"/>
        <v xml:space="preserve"> </v>
      </c>
    </row>
    <row r="13" spans="1:12" s="71" customFormat="1" ht="22.5">
      <c r="A13" s="72" t="s">
        <v>668</v>
      </c>
      <c r="B13" s="62" t="s">
        <v>669</v>
      </c>
      <c r="C13" s="73">
        <v>20250</v>
      </c>
      <c r="D13" s="64"/>
      <c r="E13" s="65">
        <v>975</v>
      </c>
      <c r="F13" s="66">
        <f t="shared" si="0"/>
        <v>21225</v>
      </c>
      <c r="G13" s="67"/>
      <c r="H13" s="68">
        <v>6750</v>
      </c>
      <c r="I13" s="69">
        <v>3375</v>
      </c>
      <c r="J13" s="70">
        <v>27000</v>
      </c>
      <c r="K13" s="70">
        <f t="shared" si="1"/>
        <v>37125</v>
      </c>
      <c r="L13" s="41" t="str">
        <f t="shared" si="2"/>
        <v xml:space="preserve"> </v>
      </c>
    </row>
    <row r="14" spans="1:12" s="71" customFormat="1" ht="22.5">
      <c r="A14" s="72" t="s">
        <v>670</v>
      </c>
      <c r="B14" s="62" t="s">
        <v>671</v>
      </c>
      <c r="C14" s="73">
        <v>24360</v>
      </c>
      <c r="D14" s="64"/>
      <c r="E14" s="65">
        <v>0</v>
      </c>
      <c r="F14" s="66">
        <f t="shared" si="0"/>
        <v>24360</v>
      </c>
      <c r="G14" s="67"/>
      <c r="H14" s="68">
        <v>8120</v>
      </c>
      <c r="I14" s="69">
        <v>4060</v>
      </c>
      <c r="J14" s="70">
        <v>32480</v>
      </c>
      <c r="K14" s="70">
        <f t="shared" si="1"/>
        <v>44660</v>
      </c>
      <c r="L14" s="41" t="str">
        <f t="shared" si="2"/>
        <v xml:space="preserve"> </v>
      </c>
    </row>
    <row r="15" spans="1:12" s="71" customFormat="1">
      <c r="A15" s="72" t="s">
        <v>672</v>
      </c>
      <c r="B15" s="74" t="s">
        <v>673</v>
      </c>
      <c r="C15" s="73">
        <v>10950</v>
      </c>
      <c r="D15" s="75">
        <v>4000</v>
      </c>
      <c r="E15" s="65">
        <v>975</v>
      </c>
      <c r="F15" s="66">
        <f t="shared" si="0"/>
        <v>15925</v>
      </c>
      <c r="G15" s="67"/>
      <c r="H15" s="68">
        <v>3650</v>
      </c>
      <c r="I15" s="69">
        <v>1825</v>
      </c>
      <c r="J15" s="70">
        <v>14600</v>
      </c>
      <c r="K15" s="70">
        <f t="shared" si="1"/>
        <v>20075</v>
      </c>
      <c r="L15" s="41" t="str">
        <f t="shared" si="2"/>
        <v xml:space="preserve"> </v>
      </c>
    </row>
    <row r="16" spans="1:12" s="71" customFormat="1">
      <c r="A16" s="61" t="s">
        <v>674</v>
      </c>
      <c r="B16" s="62" t="s">
        <v>675</v>
      </c>
      <c r="C16" s="73">
        <v>16050</v>
      </c>
      <c r="D16" s="64"/>
      <c r="E16" s="65">
        <v>975</v>
      </c>
      <c r="F16" s="66">
        <f t="shared" si="0"/>
        <v>17025</v>
      </c>
      <c r="G16" s="67"/>
      <c r="H16" s="68">
        <v>5350</v>
      </c>
      <c r="I16" s="69">
        <v>2675</v>
      </c>
      <c r="J16" s="70">
        <v>21400</v>
      </c>
      <c r="K16" s="70">
        <f t="shared" si="1"/>
        <v>29425</v>
      </c>
      <c r="L16" s="41" t="str">
        <f t="shared" si="2"/>
        <v xml:space="preserve"> </v>
      </c>
    </row>
    <row r="17" spans="1:12" s="71" customFormat="1">
      <c r="A17" s="72" t="s">
        <v>676</v>
      </c>
      <c r="B17" s="62" t="s">
        <v>677</v>
      </c>
      <c r="C17" s="73">
        <v>49380</v>
      </c>
      <c r="D17" s="64"/>
      <c r="E17" s="65">
        <v>0</v>
      </c>
      <c r="F17" s="66">
        <f t="shared" si="0"/>
        <v>49380</v>
      </c>
      <c r="G17" s="67"/>
      <c r="H17" s="68">
        <v>16460</v>
      </c>
      <c r="I17" s="69">
        <v>8230</v>
      </c>
      <c r="J17" s="70">
        <v>65840</v>
      </c>
      <c r="K17" s="70">
        <f t="shared" si="1"/>
        <v>90530</v>
      </c>
      <c r="L17" s="41" t="str">
        <f t="shared" si="2"/>
        <v xml:space="preserve"> </v>
      </c>
    </row>
    <row r="18" spans="1:12" s="71" customFormat="1" ht="22.5">
      <c r="A18" s="72" t="s">
        <v>678</v>
      </c>
      <c r="B18" s="74" t="s">
        <v>679</v>
      </c>
      <c r="C18" s="73">
        <v>21600</v>
      </c>
      <c r="D18" s="64"/>
      <c r="E18" s="65">
        <v>0</v>
      </c>
      <c r="F18" s="66">
        <f t="shared" si="0"/>
        <v>21600</v>
      </c>
      <c r="G18" s="67"/>
      <c r="H18" s="68">
        <v>7200</v>
      </c>
      <c r="I18" s="69">
        <v>3600</v>
      </c>
      <c r="J18" s="70">
        <v>28800</v>
      </c>
      <c r="K18" s="70">
        <f t="shared" si="1"/>
        <v>39600</v>
      </c>
      <c r="L18" s="41" t="str">
        <f t="shared" si="2"/>
        <v xml:space="preserve"> </v>
      </c>
    </row>
    <row r="19" spans="1:12" s="71" customFormat="1">
      <c r="A19" s="61" t="s">
        <v>680</v>
      </c>
      <c r="B19" s="62" t="s">
        <v>681</v>
      </c>
      <c r="C19" s="73">
        <v>24360</v>
      </c>
      <c r="D19" s="64"/>
      <c r="E19" s="65">
        <v>0</v>
      </c>
      <c r="F19" s="66">
        <f t="shared" si="0"/>
        <v>24360</v>
      </c>
      <c r="G19" s="67"/>
      <c r="H19" s="68">
        <v>8120</v>
      </c>
      <c r="I19" s="69">
        <v>4060</v>
      </c>
      <c r="J19" s="70">
        <v>32480</v>
      </c>
      <c r="K19" s="70">
        <f t="shared" si="1"/>
        <v>44660</v>
      </c>
      <c r="L19" s="41" t="str">
        <f t="shared" si="2"/>
        <v xml:space="preserve"> </v>
      </c>
    </row>
    <row r="20" spans="1:12" s="71" customFormat="1">
      <c r="A20" s="72" t="s">
        <v>682</v>
      </c>
      <c r="B20" s="62" t="s">
        <v>683</v>
      </c>
      <c r="C20" s="73">
        <v>24360</v>
      </c>
      <c r="D20" s="64"/>
      <c r="E20" s="65">
        <v>0</v>
      </c>
      <c r="F20" s="66">
        <f t="shared" si="0"/>
        <v>24360</v>
      </c>
      <c r="G20" s="67"/>
      <c r="H20" s="68">
        <v>8120</v>
      </c>
      <c r="I20" s="69">
        <v>4060</v>
      </c>
      <c r="J20" s="70">
        <v>32480</v>
      </c>
      <c r="K20" s="70">
        <f t="shared" si="1"/>
        <v>44660</v>
      </c>
      <c r="L20" s="41" t="str">
        <f t="shared" si="2"/>
        <v xml:space="preserve"> </v>
      </c>
    </row>
    <row r="21" spans="1:12" s="71" customFormat="1">
      <c r="A21" s="72" t="s">
        <v>684</v>
      </c>
      <c r="B21" s="62" t="s">
        <v>685</v>
      </c>
      <c r="C21" s="73">
        <v>31980</v>
      </c>
      <c r="D21" s="64"/>
      <c r="E21" s="65">
        <v>0</v>
      </c>
      <c r="F21" s="66">
        <f t="shared" si="0"/>
        <v>31980</v>
      </c>
      <c r="G21" s="67"/>
      <c r="H21" s="68">
        <v>10660</v>
      </c>
      <c r="I21" s="69">
        <v>5330</v>
      </c>
      <c r="J21" s="70">
        <v>42640</v>
      </c>
      <c r="K21" s="70">
        <f t="shared" si="1"/>
        <v>58630</v>
      </c>
      <c r="L21" s="41" t="str">
        <f t="shared" si="2"/>
        <v xml:space="preserve"> </v>
      </c>
    </row>
    <row r="22" spans="1:12" s="71" customFormat="1">
      <c r="A22" s="72" t="s">
        <v>686</v>
      </c>
      <c r="B22" s="62" t="s">
        <v>687</v>
      </c>
      <c r="C22" s="73">
        <v>49380</v>
      </c>
      <c r="D22" s="64"/>
      <c r="E22" s="65">
        <v>0</v>
      </c>
      <c r="F22" s="66">
        <f t="shared" si="0"/>
        <v>49380</v>
      </c>
      <c r="G22" s="67"/>
      <c r="H22" s="68">
        <v>16460</v>
      </c>
      <c r="I22" s="69">
        <v>8230</v>
      </c>
      <c r="J22" s="70">
        <v>65840</v>
      </c>
      <c r="K22" s="70">
        <f t="shared" si="1"/>
        <v>90530</v>
      </c>
      <c r="L22" s="41" t="str">
        <f t="shared" si="2"/>
        <v xml:space="preserve"> </v>
      </c>
    </row>
    <row r="23" spans="1:12" s="71" customFormat="1" ht="22.5">
      <c r="A23" s="72" t="s">
        <v>688</v>
      </c>
      <c r="B23" s="62" t="s">
        <v>689</v>
      </c>
      <c r="C23" s="73">
        <v>31980</v>
      </c>
      <c r="D23" s="64"/>
      <c r="E23" s="65">
        <v>0</v>
      </c>
      <c r="F23" s="66">
        <f t="shared" si="0"/>
        <v>31980</v>
      </c>
      <c r="G23" s="67"/>
      <c r="H23" s="68">
        <v>10660</v>
      </c>
      <c r="I23" s="69">
        <v>5330</v>
      </c>
      <c r="J23" s="70">
        <v>42640</v>
      </c>
      <c r="K23" s="70">
        <f t="shared" si="1"/>
        <v>58630</v>
      </c>
      <c r="L23" s="41" t="str">
        <f t="shared" si="2"/>
        <v xml:space="preserve"> </v>
      </c>
    </row>
    <row r="24" spans="1:12" s="71" customFormat="1" ht="22.5">
      <c r="A24" s="72" t="s">
        <v>690</v>
      </c>
      <c r="B24" s="62" t="s">
        <v>691</v>
      </c>
      <c r="C24" s="73">
        <v>6630</v>
      </c>
      <c r="D24" s="64"/>
      <c r="E24" s="65">
        <v>975</v>
      </c>
      <c r="F24" s="66">
        <f t="shared" si="0"/>
        <v>7605</v>
      </c>
      <c r="G24" s="67"/>
      <c r="H24" s="68">
        <v>2210</v>
      </c>
      <c r="I24" s="69">
        <v>1105</v>
      </c>
      <c r="J24" s="70">
        <v>8840</v>
      </c>
      <c r="K24" s="70">
        <f t="shared" si="1"/>
        <v>12155</v>
      </c>
      <c r="L24" s="41" t="str">
        <f t="shared" si="2"/>
        <v xml:space="preserve"> </v>
      </c>
    </row>
    <row r="25" spans="1:12" s="71" customFormat="1">
      <c r="A25" s="72" t="s">
        <v>692</v>
      </c>
      <c r="B25" s="74" t="s">
        <v>693</v>
      </c>
      <c r="C25" s="73">
        <v>31980</v>
      </c>
      <c r="D25" s="64"/>
      <c r="E25" s="65">
        <v>0</v>
      </c>
      <c r="F25" s="66">
        <f t="shared" si="0"/>
        <v>31980</v>
      </c>
      <c r="G25" s="67"/>
      <c r="H25" s="68">
        <v>10660</v>
      </c>
      <c r="I25" s="69">
        <v>5330</v>
      </c>
      <c r="J25" s="70">
        <v>42640</v>
      </c>
      <c r="K25" s="70">
        <f t="shared" si="1"/>
        <v>58630</v>
      </c>
      <c r="L25" s="41" t="str">
        <f t="shared" si="2"/>
        <v xml:space="preserve"> </v>
      </c>
    </row>
    <row r="26" spans="1:12" s="71" customFormat="1" ht="22.5">
      <c r="A26" s="72" t="s">
        <v>694</v>
      </c>
      <c r="B26" s="62" t="s">
        <v>695</v>
      </c>
      <c r="C26" s="73">
        <v>49380</v>
      </c>
      <c r="D26" s="64"/>
      <c r="E26" s="65">
        <v>0</v>
      </c>
      <c r="F26" s="66">
        <f t="shared" si="0"/>
        <v>49380</v>
      </c>
      <c r="G26" s="67"/>
      <c r="H26" s="68">
        <v>16460</v>
      </c>
      <c r="I26" s="69">
        <v>8230</v>
      </c>
      <c r="J26" s="70">
        <v>65840</v>
      </c>
      <c r="K26" s="70">
        <f t="shared" si="1"/>
        <v>90530</v>
      </c>
      <c r="L26" s="41" t="str">
        <f t="shared" si="2"/>
        <v xml:space="preserve"> </v>
      </c>
    </row>
    <row r="27" spans="1:12" s="71" customFormat="1" ht="22.5">
      <c r="A27" s="72" t="s">
        <v>696</v>
      </c>
      <c r="B27" s="62" t="s">
        <v>697</v>
      </c>
      <c r="C27" s="73">
        <v>31980</v>
      </c>
      <c r="D27" s="64"/>
      <c r="E27" s="65">
        <v>0</v>
      </c>
      <c r="F27" s="66">
        <f t="shared" si="0"/>
        <v>31980</v>
      </c>
      <c r="G27" s="67"/>
      <c r="H27" s="68">
        <v>10660</v>
      </c>
      <c r="I27" s="69">
        <v>5330</v>
      </c>
      <c r="J27" s="70">
        <v>42640</v>
      </c>
      <c r="K27" s="70">
        <f t="shared" si="1"/>
        <v>58630</v>
      </c>
      <c r="L27" s="41" t="str">
        <f t="shared" si="2"/>
        <v xml:space="preserve"> </v>
      </c>
    </row>
    <row r="28" spans="1:12">
      <c r="A28" s="11"/>
    </row>
    <row r="29" spans="1:12" ht="16.5" thickBot="1">
      <c r="A29" s="4" t="s">
        <v>31</v>
      </c>
    </row>
    <row r="30" spans="1:12" ht="15.75" thickBot="1">
      <c r="A30" s="174" t="s">
        <v>0</v>
      </c>
      <c r="B30" s="194" t="s">
        <v>8</v>
      </c>
      <c r="C30" s="176" t="s">
        <v>9</v>
      </c>
      <c r="D30" s="177"/>
      <c r="E30" s="177"/>
      <c r="F30" s="177"/>
      <c r="H30" s="196" t="s">
        <v>10</v>
      </c>
      <c r="I30" s="197"/>
      <c r="J30" s="197"/>
      <c r="K30" s="198"/>
    </row>
    <row r="31" spans="1:12" ht="22.5">
      <c r="A31" s="175"/>
      <c r="B31" s="195"/>
      <c r="C31" s="5" t="s">
        <v>11</v>
      </c>
      <c r="D31" s="60" t="s">
        <v>86</v>
      </c>
      <c r="E31" s="5" t="s">
        <v>17</v>
      </c>
      <c r="F31" s="5" t="s">
        <v>12</v>
      </c>
      <c r="H31" s="76" t="s">
        <v>13</v>
      </c>
      <c r="I31" s="77" t="s">
        <v>18</v>
      </c>
      <c r="J31" s="60" t="s">
        <v>14</v>
      </c>
      <c r="K31" s="60" t="s">
        <v>12</v>
      </c>
    </row>
    <row r="32" spans="1:12" s="41" customFormat="1">
      <c r="A32" s="72" t="s">
        <v>698</v>
      </c>
      <c r="B32" s="62" t="s">
        <v>699</v>
      </c>
      <c r="C32" s="78">
        <v>10230</v>
      </c>
      <c r="D32" s="68"/>
      <c r="E32" s="79">
        <v>975</v>
      </c>
      <c r="F32" s="80">
        <f t="shared" ref="F32:F95" si="3">SUM(C32:E32)</f>
        <v>11205</v>
      </c>
      <c r="G32" s="81"/>
      <c r="H32" s="68">
        <v>3410</v>
      </c>
      <c r="I32" s="69">
        <v>1705</v>
      </c>
      <c r="J32" s="70">
        <v>13640</v>
      </c>
      <c r="K32" s="70">
        <f t="shared" ref="K32:K95" si="4">SUM(H32:J32)</f>
        <v>18755</v>
      </c>
    </row>
    <row r="33" spans="1:12" ht="22.5">
      <c r="A33" s="72" t="s">
        <v>700</v>
      </c>
      <c r="B33" s="62" t="s">
        <v>701</v>
      </c>
      <c r="C33" s="78">
        <v>6030</v>
      </c>
      <c r="D33" s="68"/>
      <c r="E33" s="79">
        <v>975</v>
      </c>
      <c r="F33" s="80">
        <f t="shared" si="3"/>
        <v>7005</v>
      </c>
      <c r="G33" s="81"/>
      <c r="H33" s="68">
        <v>2010</v>
      </c>
      <c r="I33" s="69">
        <v>1005</v>
      </c>
      <c r="J33" s="70">
        <v>8040</v>
      </c>
      <c r="K33" s="70">
        <f t="shared" si="4"/>
        <v>11055</v>
      </c>
      <c r="L33" s="41" t="str">
        <f t="shared" ref="L33:L96" si="5">IF(A33=A32,"Error"," ")</f>
        <v xml:space="preserve"> </v>
      </c>
    </row>
    <row r="34" spans="1:12" ht="22.5">
      <c r="A34" s="72" t="s">
        <v>702</v>
      </c>
      <c r="B34" s="62" t="s">
        <v>703</v>
      </c>
      <c r="C34" s="78">
        <v>6330</v>
      </c>
      <c r="D34" s="68"/>
      <c r="E34" s="79">
        <v>975</v>
      </c>
      <c r="F34" s="80">
        <f t="shared" si="3"/>
        <v>7305</v>
      </c>
      <c r="G34" s="81"/>
      <c r="H34" s="68">
        <v>2110</v>
      </c>
      <c r="I34" s="69">
        <v>1055</v>
      </c>
      <c r="J34" s="70">
        <v>8440</v>
      </c>
      <c r="K34" s="70">
        <f t="shared" si="4"/>
        <v>11605</v>
      </c>
      <c r="L34" s="41" t="str">
        <f t="shared" si="5"/>
        <v xml:space="preserve"> </v>
      </c>
    </row>
    <row r="35" spans="1:12">
      <c r="A35" s="72" t="s">
        <v>704</v>
      </c>
      <c r="B35" s="62" t="s">
        <v>705</v>
      </c>
      <c r="C35" s="78">
        <v>5130</v>
      </c>
      <c r="D35" s="82">
        <v>3000</v>
      </c>
      <c r="E35" s="79">
        <v>975</v>
      </c>
      <c r="F35" s="80">
        <f t="shared" si="3"/>
        <v>9105</v>
      </c>
      <c r="G35" s="81"/>
      <c r="H35" s="68">
        <v>1710</v>
      </c>
      <c r="I35" s="69">
        <v>855</v>
      </c>
      <c r="J35" s="70">
        <v>6840</v>
      </c>
      <c r="K35" s="70">
        <f t="shared" si="4"/>
        <v>9405</v>
      </c>
      <c r="L35" s="41" t="str">
        <f t="shared" si="5"/>
        <v xml:space="preserve"> </v>
      </c>
    </row>
    <row r="36" spans="1:12">
      <c r="A36" s="72" t="s">
        <v>706</v>
      </c>
      <c r="B36" s="62" t="s">
        <v>707</v>
      </c>
      <c r="C36" s="78">
        <v>5880</v>
      </c>
      <c r="D36" s="68"/>
      <c r="E36" s="79">
        <v>975</v>
      </c>
      <c r="F36" s="80">
        <f t="shared" si="3"/>
        <v>6855</v>
      </c>
      <c r="G36" s="81"/>
      <c r="H36" s="68">
        <v>1960</v>
      </c>
      <c r="I36" s="69">
        <v>980</v>
      </c>
      <c r="J36" s="70">
        <v>7840</v>
      </c>
      <c r="K36" s="70">
        <f t="shared" si="4"/>
        <v>10780</v>
      </c>
      <c r="L36" s="41" t="str">
        <f t="shared" si="5"/>
        <v xml:space="preserve"> </v>
      </c>
    </row>
    <row r="37" spans="1:12">
      <c r="A37" s="72" t="s">
        <v>708</v>
      </c>
      <c r="B37" s="62" t="s">
        <v>709</v>
      </c>
      <c r="C37" s="78">
        <v>7560</v>
      </c>
      <c r="D37" s="68"/>
      <c r="E37" s="79">
        <v>975</v>
      </c>
      <c r="F37" s="80">
        <f t="shared" si="3"/>
        <v>8535</v>
      </c>
      <c r="G37" s="81"/>
      <c r="H37" s="68">
        <v>2520</v>
      </c>
      <c r="I37" s="69">
        <v>1260</v>
      </c>
      <c r="J37" s="70">
        <v>10080</v>
      </c>
      <c r="K37" s="70">
        <f t="shared" si="4"/>
        <v>13860</v>
      </c>
      <c r="L37" s="41" t="str">
        <f t="shared" si="5"/>
        <v xml:space="preserve"> </v>
      </c>
    </row>
    <row r="38" spans="1:12">
      <c r="A38" s="72" t="s">
        <v>710</v>
      </c>
      <c r="B38" s="62" t="s">
        <v>711</v>
      </c>
      <c r="C38" s="78">
        <v>8010</v>
      </c>
      <c r="D38" s="68"/>
      <c r="E38" s="79">
        <v>975</v>
      </c>
      <c r="F38" s="80">
        <f t="shared" si="3"/>
        <v>8985</v>
      </c>
      <c r="G38" s="81"/>
      <c r="H38" s="68">
        <v>2670</v>
      </c>
      <c r="I38" s="69">
        <v>1335</v>
      </c>
      <c r="J38" s="70">
        <v>10680</v>
      </c>
      <c r="K38" s="70">
        <f t="shared" si="4"/>
        <v>14685</v>
      </c>
      <c r="L38" s="41" t="str">
        <f t="shared" si="5"/>
        <v xml:space="preserve"> </v>
      </c>
    </row>
    <row r="39" spans="1:12">
      <c r="A39" s="72" t="s">
        <v>712</v>
      </c>
      <c r="B39" s="62" t="s">
        <v>713</v>
      </c>
      <c r="C39" s="78">
        <v>8940</v>
      </c>
      <c r="D39" s="82"/>
      <c r="E39" s="79">
        <v>975</v>
      </c>
      <c r="F39" s="80">
        <f t="shared" si="3"/>
        <v>9915</v>
      </c>
      <c r="G39" s="81"/>
      <c r="H39" s="68">
        <v>2980</v>
      </c>
      <c r="I39" s="69">
        <v>1490</v>
      </c>
      <c r="J39" s="70">
        <v>11920</v>
      </c>
      <c r="K39" s="70">
        <f t="shared" si="4"/>
        <v>16390</v>
      </c>
      <c r="L39" s="41" t="str">
        <f t="shared" si="5"/>
        <v xml:space="preserve"> </v>
      </c>
    </row>
    <row r="40" spans="1:12">
      <c r="A40" s="61" t="s">
        <v>714</v>
      </c>
      <c r="B40" s="62" t="s">
        <v>715</v>
      </c>
      <c r="C40" s="78">
        <v>9960</v>
      </c>
      <c r="D40" s="68">
        <v>2800</v>
      </c>
      <c r="E40" s="79">
        <v>975</v>
      </c>
      <c r="F40" s="80">
        <f t="shared" si="3"/>
        <v>13735</v>
      </c>
      <c r="G40" s="81"/>
      <c r="H40" s="68">
        <v>3320</v>
      </c>
      <c r="I40" s="69">
        <v>1660</v>
      </c>
      <c r="J40" s="70">
        <v>13280</v>
      </c>
      <c r="K40" s="70">
        <f t="shared" si="4"/>
        <v>18260</v>
      </c>
      <c r="L40" s="41" t="str">
        <f t="shared" si="5"/>
        <v xml:space="preserve"> </v>
      </c>
    </row>
    <row r="41" spans="1:12" ht="22.5">
      <c r="A41" s="72" t="s">
        <v>716</v>
      </c>
      <c r="B41" s="62" t="s">
        <v>717</v>
      </c>
      <c r="C41" s="78">
        <v>5130</v>
      </c>
      <c r="D41" s="68">
        <v>1000</v>
      </c>
      <c r="E41" s="79">
        <v>975</v>
      </c>
      <c r="F41" s="80">
        <f t="shared" si="3"/>
        <v>7105</v>
      </c>
      <c r="G41" s="81"/>
      <c r="H41" s="68">
        <v>1710</v>
      </c>
      <c r="I41" s="69">
        <v>855</v>
      </c>
      <c r="J41" s="70">
        <v>6840</v>
      </c>
      <c r="K41" s="70">
        <f t="shared" si="4"/>
        <v>9405</v>
      </c>
      <c r="L41" s="41" t="str">
        <f t="shared" si="5"/>
        <v xml:space="preserve"> </v>
      </c>
    </row>
    <row r="42" spans="1:12" ht="22.5">
      <c r="A42" s="61" t="s">
        <v>718</v>
      </c>
      <c r="B42" s="62" t="s">
        <v>719</v>
      </c>
      <c r="C42" s="78">
        <v>5880</v>
      </c>
      <c r="D42" s="68">
        <v>2500</v>
      </c>
      <c r="E42" s="79">
        <v>975</v>
      </c>
      <c r="F42" s="80">
        <f t="shared" si="3"/>
        <v>9355</v>
      </c>
      <c r="G42" s="81"/>
      <c r="H42" s="68">
        <v>1960</v>
      </c>
      <c r="I42" s="69">
        <v>980</v>
      </c>
      <c r="J42" s="70">
        <v>7840</v>
      </c>
      <c r="K42" s="70">
        <f t="shared" si="4"/>
        <v>10780</v>
      </c>
      <c r="L42" s="41" t="str">
        <f t="shared" si="5"/>
        <v xml:space="preserve"> </v>
      </c>
    </row>
    <row r="43" spans="1:12" ht="22.5">
      <c r="A43" s="72" t="s">
        <v>720</v>
      </c>
      <c r="B43" s="62" t="s">
        <v>721</v>
      </c>
      <c r="C43" s="78">
        <v>6240</v>
      </c>
      <c r="D43" s="68"/>
      <c r="E43" s="79">
        <v>975</v>
      </c>
      <c r="F43" s="80">
        <f t="shared" si="3"/>
        <v>7215</v>
      </c>
      <c r="G43" s="81"/>
      <c r="H43" s="68">
        <v>2080</v>
      </c>
      <c r="I43" s="69">
        <v>1040</v>
      </c>
      <c r="J43" s="70">
        <v>8320</v>
      </c>
      <c r="K43" s="70">
        <f t="shared" si="4"/>
        <v>11440</v>
      </c>
      <c r="L43" s="41" t="str">
        <f t="shared" si="5"/>
        <v xml:space="preserve"> </v>
      </c>
    </row>
    <row r="44" spans="1:12" ht="22.5">
      <c r="A44" s="72" t="s">
        <v>722</v>
      </c>
      <c r="B44" s="62" t="s">
        <v>723</v>
      </c>
      <c r="C44" s="78">
        <v>7020</v>
      </c>
      <c r="D44" s="68"/>
      <c r="E44" s="79">
        <v>975</v>
      </c>
      <c r="F44" s="80">
        <f t="shared" si="3"/>
        <v>7995</v>
      </c>
      <c r="G44" s="81"/>
      <c r="H44" s="68">
        <v>2340</v>
      </c>
      <c r="I44" s="69">
        <v>1170</v>
      </c>
      <c r="J44" s="70">
        <v>9360</v>
      </c>
      <c r="K44" s="70">
        <f t="shared" si="4"/>
        <v>12870</v>
      </c>
      <c r="L44" s="41" t="str">
        <f t="shared" si="5"/>
        <v xml:space="preserve"> </v>
      </c>
    </row>
    <row r="45" spans="1:12" ht="22.5">
      <c r="A45" s="72" t="s">
        <v>724</v>
      </c>
      <c r="B45" s="62" t="s">
        <v>725</v>
      </c>
      <c r="C45" s="78">
        <v>7560</v>
      </c>
      <c r="D45" s="68"/>
      <c r="E45" s="79">
        <v>975</v>
      </c>
      <c r="F45" s="80">
        <f t="shared" si="3"/>
        <v>8535</v>
      </c>
      <c r="G45" s="81"/>
      <c r="H45" s="68">
        <v>2520</v>
      </c>
      <c r="I45" s="69">
        <v>1260</v>
      </c>
      <c r="J45" s="70">
        <v>10080</v>
      </c>
      <c r="K45" s="70">
        <f t="shared" si="4"/>
        <v>13860</v>
      </c>
      <c r="L45" s="41" t="str">
        <f t="shared" si="5"/>
        <v xml:space="preserve"> </v>
      </c>
    </row>
    <row r="46" spans="1:12" ht="22.5">
      <c r="A46" s="72" t="s">
        <v>726</v>
      </c>
      <c r="B46" s="62" t="s">
        <v>727</v>
      </c>
      <c r="C46" s="78">
        <v>8010</v>
      </c>
      <c r="D46" s="68"/>
      <c r="E46" s="79">
        <v>975</v>
      </c>
      <c r="F46" s="80">
        <f t="shared" si="3"/>
        <v>8985</v>
      </c>
      <c r="G46" s="81"/>
      <c r="H46" s="68">
        <v>2670</v>
      </c>
      <c r="I46" s="69">
        <v>1335</v>
      </c>
      <c r="J46" s="70">
        <v>10680</v>
      </c>
      <c r="K46" s="70">
        <f t="shared" si="4"/>
        <v>14685</v>
      </c>
      <c r="L46" s="41" t="str">
        <f t="shared" si="5"/>
        <v xml:space="preserve"> </v>
      </c>
    </row>
    <row r="47" spans="1:12" ht="22.5">
      <c r="A47" s="72" t="s">
        <v>728</v>
      </c>
      <c r="B47" s="62" t="s">
        <v>729</v>
      </c>
      <c r="C47" s="78">
        <v>8700</v>
      </c>
      <c r="D47" s="68"/>
      <c r="E47" s="79">
        <v>975</v>
      </c>
      <c r="F47" s="80">
        <f t="shared" si="3"/>
        <v>9675</v>
      </c>
      <c r="G47" s="81"/>
      <c r="H47" s="68">
        <v>2900</v>
      </c>
      <c r="I47" s="69">
        <v>1450</v>
      </c>
      <c r="J47" s="70">
        <v>11600</v>
      </c>
      <c r="K47" s="70">
        <f t="shared" si="4"/>
        <v>15950</v>
      </c>
      <c r="L47" s="41" t="str">
        <f t="shared" si="5"/>
        <v xml:space="preserve"> </v>
      </c>
    </row>
    <row r="48" spans="1:12" ht="22.5">
      <c r="A48" s="72" t="s">
        <v>730</v>
      </c>
      <c r="B48" s="62" t="s">
        <v>731</v>
      </c>
      <c r="C48" s="78">
        <v>9330</v>
      </c>
      <c r="D48" s="68"/>
      <c r="E48" s="79">
        <v>975</v>
      </c>
      <c r="F48" s="80">
        <f t="shared" si="3"/>
        <v>10305</v>
      </c>
      <c r="G48" s="81"/>
      <c r="H48" s="68">
        <v>3110</v>
      </c>
      <c r="I48" s="69">
        <v>1555</v>
      </c>
      <c r="J48" s="70">
        <v>12440</v>
      </c>
      <c r="K48" s="70">
        <f t="shared" si="4"/>
        <v>17105</v>
      </c>
      <c r="L48" s="41" t="str">
        <f t="shared" si="5"/>
        <v xml:space="preserve"> </v>
      </c>
    </row>
    <row r="49" spans="1:12" ht="22.5">
      <c r="A49" s="72" t="s">
        <v>732</v>
      </c>
      <c r="B49" s="62" t="s">
        <v>733</v>
      </c>
      <c r="C49" s="78">
        <v>9540</v>
      </c>
      <c r="D49" s="68"/>
      <c r="E49" s="79">
        <v>975</v>
      </c>
      <c r="F49" s="80">
        <f t="shared" si="3"/>
        <v>10515</v>
      </c>
      <c r="G49" s="81"/>
      <c r="H49" s="68">
        <v>3180</v>
      </c>
      <c r="I49" s="69">
        <v>1590</v>
      </c>
      <c r="J49" s="70">
        <v>12720</v>
      </c>
      <c r="K49" s="70">
        <f t="shared" si="4"/>
        <v>17490</v>
      </c>
      <c r="L49" s="41" t="str">
        <f t="shared" si="5"/>
        <v xml:space="preserve"> </v>
      </c>
    </row>
    <row r="50" spans="1:12" ht="22.5">
      <c r="A50" s="72" t="s">
        <v>734</v>
      </c>
      <c r="B50" s="62" t="s">
        <v>735</v>
      </c>
      <c r="C50" s="78">
        <v>9960</v>
      </c>
      <c r="D50" s="68"/>
      <c r="E50" s="79">
        <v>975</v>
      </c>
      <c r="F50" s="80">
        <f t="shared" si="3"/>
        <v>10935</v>
      </c>
      <c r="G50" s="81"/>
      <c r="H50" s="68">
        <v>3320</v>
      </c>
      <c r="I50" s="69">
        <v>1660</v>
      </c>
      <c r="J50" s="70">
        <v>13280</v>
      </c>
      <c r="K50" s="70">
        <f t="shared" si="4"/>
        <v>18260</v>
      </c>
      <c r="L50" s="41" t="str">
        <f t="shared" si="5"/>
        <v xml:space="preserve"> </v>
      </c>
    </row>
    <row r="51" spans="1:12" ht="22.5">
      <c r="A51" s="72" t="s">
        <v>736</v>
      </c>
      <c r="B51" s="62" t="s">
        <v>737</v>
      </c>
      <c r="C51" s="78">
        <v>10620</v>
      </c>
      <c r="D51" s="68"/>
      <c r="E51" s="79">
        <v>975</v>
      </c>
      <c r="F51" s="80">
        <f t="shared" si="3"/>
        <v>11595</v>
      </c>
      <c r="G51" s="81"/>
      <c r="H51" s="68">
        <v>3540</v>
      </c>
      <c r="I51" s="69">
        <v>1770</v>
      </c>
      <c r="J51" s="70">
        <v>14160</v>
      </c>
      <c r="K51" s="70">
        <f t="shared" si="4"/>
        <v>19470</v>
      </c>
      <c r="L51" s="41" t="str">
        <f t="shared" si="5"/>
        <v xml:space="preserve"> </v>
      </c>
    </row>
    <row r="52" spans="1:12" ht="22.5">
      <c r="A52" s="72" t="s">
        <v>738</v>
      </c>
      <c r="B52" s="62" t="s">
        <v>739</v>
      </c>
      <c r="C52" s="78">
        <v>12720</v>
      </c>
      <c r="D52" s="68"/>
      <c r="E52" s="79">
        <v>975</v>
      </c>
      <c r="F52" s="80">
        <f t="shared" si="3"/>
        <v>13695</v>
      </c>
      <c r="G52" s="81"/>
      <c r="H52" s="68">
        <v>4240</v>
      </c>
      <c r="I52" s="69">
        <v>2120</v>
      </c>
      <c r="J52" s="70">
        <v>16960</v>
      </c>
      <c r="K52" s="70">
        <f t="shared" si="4"/>
        <v>23320</v>
      </c>
      <c r="L52" s="41" t="str">
        <f t="shared" si="5"/>
        <v xml:space="preserve"> </v>
      </c>
    </row>
    <row r="53" spans="1:12" ht="22.5">
      <c r="A53" s="72" t="s">
        <v>740</v>
      </c>
      <c r="B53" s="62" t="s">
        <v>741</v>
      </c>
      <c r="C53" s="78">
        <v>8010</v>
      </c>
      <c r="D53" s="68"/>
      <c r="E53" s="79">
        <v>975</v>
      </c>
      <c r="F53" s="80">
        <f t="shared" si="3"/>
        <v>8985</v>
      </c>
      <c r="G53" s="81"/>
      <c r="H53" s="68">
        <v>2670</v>
      </c>
      <c r="I53" s="69">
        <v>1335</v>
      </c>
      <c r="J53" s="70">
        <v>10680</v>
      </c>
      <c r="K53" s="70">
        <f t="shared" si="4"/>
        <v>14685</v>
      </c>
      <c r="L53" s="41" t="str">
        <f t="shared" si="5"/>
        <v xml:space="preserve"> </v>
      </c>
    </row>
    <row r="54" spans="1:12">
      <c r="A54" s="72" t="s">
        <v>742</v>
      </c>
      <c r="B54" s="62" t="s">
        <v>743</v>
      </c>
      <c r="C54" s="78">
        <v>9960</v>
      </c>
      <c r="D54" s="68"/>
      <c r="E54" s="79">
        <v>975</v>
      </c>
      <c r="F54" s="80">
        <f t="shared" si="3"/>
        <v>10935</v>
      </c>
      <c r="G54" s="81"/>
      <c r="H54" s="68">
        <v>3320</v>
      </c>
      <c r="I54" s="69">
        <v>1660</v>
      </c>
      <c r="J54" s="70">
        <v>13280</v>
      </c>
      <c r="K54" s="70">
        <f t="shared" si="4"/>
        <v>18260</v>
      </c>
      <c r="L54" s="41" t="str">
        <f t="shared" si="5"/>
        <v xml:space="preserve"> </v>
      </c>
    </row>
    <row r="55" spans="1:12" ht="22.5">
      <c r="A55" s="72" t="s">
        <v>744</v>
      </c>
      <c r="B55" s="62" t="s">
        <v>745</v>
      </c>
      <c r="C55" s="78">
        <v>8010</v>
      </c>
      <c r="D55" s="68"/>
      <c r="E55" s="79">
        <v>975</v>
      </c>
      <c r="F55" s="80">
        <f t="shared" si="3"/>
        <v>8985</v>
      </c>
      <c r="G55" s="81"/>
      <c r="H55" s="68">
        <v>2670</v>
      </c>
      <c r="I55" s="69">
        <v>1335</v>
      </c>
      <c r="J55" s="70">
        <v>10680</v>
      </c>
      <c r="K55" s="70">
        <f t="shared" si="4"/>
        <v>14685</v>
      </c>
      <c r="L55" s="41" t="str">
        <f t="shared" si="5"/>
        <v xml:space="preserve"> </v>
      </c>
    </row>
    <row r="56" spans="1:12" ht="22.5">
      <c r="A56" s="72" t="s">
        <v>746</v>
      </c>
      <c r="B56" s="62" t="s">
        <v>747</v>
      </c>
      <c r="C56" s="78">
        <v>10230</v>
      </c>
      <c r="D56" s="68"/>
      <c r="E56" s="79">
        <v>975</v>
      </c>
      <c r="F56" s="80">
        <f t="shared" si="3"/>
        <v>11205</v>
      </c>
      <c r="G56" s="81"/>
      <c r="H56" s="68">
        <v>3410</v>
      </c>
      <c r="I56" s="69">
        <v>1705</v>
      </c>
      <c r="J56" s="70">
        <v>13640</v>
      </c>
      <c r="K56" s="70">
        <f t="shared" si="4"/>
        <v>18755</v>
      </c>
      <c r="L56" s="41" t="str">
        <f t="shared" si="5"/>
        <v xml:space="preserve"> </v>
      </c>
    </row>
    <row r="57" spans="1:12">
      <c r="A57" s="72" t="s">
        <v>748</v>
      </c>
      <c r="B57" s="62" t="s">
        <v>749</v>
      </c>
      <c r="C57" s="78">
        <v>9150</v>
      </c>
      <c r="D57" s="68"/>
      <c r="E57" s="79">
        <v>975</v>
      </c>
      <c r="F57" s="80">
        <f t="shared" si="3"/>
        <v>10125</v>
      </c>
      <c r="G57" s="81"/>
      <c r="H57" s="68">
        <v>3050</v>
      </c>
      <c r="I57" s="69">
        <v>1525</v>
      </c>
      <c r="J57" s="70">
        <v>12200</v>
      </c>
      <c r="K57" s="70">
        <f t="shared" si="4"/>
        <v>16775</v>
      </c>
      <c r="L57" s="41" t="str">
        <f t="shared" si="5"/>
        <v xml:space="preserve"> </v>
      </c>
    </row>
    <row r="58" spans="1:12">
      <c r="A58" s="72" t="s">
        <v>750</v>
      </c>
      <c r="B58" s="62" t="s">
        <v>751</v>
      </c>
      <c r="C58" s="78">
        <v>10320</v>
      </c>
      <c r="D58" s="68"/>
      <c r="E58" s="79">
        <v>975</v>
      </c>
      <c r="F58" s="80">
        <f t="shared" si="3"/>
        <v>11295</v>
      </c>
      <c r="G58" s="81"/>
      <c r="H58" s="68">
        <v>3440</v>
      </c>
      <c r="I58" s="69">
        <v>1720</v>
      </c>
      <c r="J58" s="70">
        <v>13760</v>
      </c>
      <c r="K58" s="70">
        <f t="shared" si="4"/>
        <v>18920</v>
      </c>
      <c r="L58" s="41" t="str">
        <f t="shared" si="5"/>
        <v xml:space="preserve"> </v>
      </c>
    </row>
    <row r="59" spans="1:12">
      <c r="A59" s="72" t="s">
        <v>752</v>
      </c>
      <c r="B59" s="62" t="s">
        <v>753</v>
      </c>
      <c r="C59" s="78">
        <v>16050</v>
      </c>
      <c r="D59" s="68"/>
      <c r="E59" s="79">
        <v>975</v>
      </c>
      <c r="F59" s="80">
        <f t="shared" si="3"/>
        <v>17025</v>
      </c>
      <c r="G59" s="81"/>
      <c r="H59" s="68">
        <v>5350</v>
      </c>
      <c r="I59" s="69">
        <v>2675</v>
      </c>
      <c r="J59" s="70">
        <v>21400</v>
      </c>
      <c r="K59" s="70">
        <f t="shared" si="4"/>
        <v>29425</v>
      </c>
      <c r="L59" s="41" t="str">
        <f t="shared" si="5"/>
        <v xml:space="preserve"> </v>
      </c>
    </row>
    <row r="60" spans="1:12" ht="22.5">
      <c r="A60" s="72" t="s">
        <v>754</v>
      </c>
      <c r="B60" s="62" t="s">
        <v>755</v>
      </c>
      <c r="C60" s="78">
        <v>5880</v>
      </c>
      <c r="D60" s="68"/>
      <c r="E60" s="79">
        <v>975</v>
      </c>
      <c r="F60" s="80">
        <f t="shared" si="3"/>
        <v>6855</v>
      </c>
      <c r="G60" s="81"/>
      <c r="H60" s="68">
        <v>1960</v>
      </c>
      <c r="I60" s="69">
        <v>980</v>
      </c>
      <c r="J60" s="70">
        <v>7840</v>
      </c>
      <c r="K60" s="70">
        <f t="shared" si="4"/>
        <v>10780</v>
      </c>
      <c r="L60" s="41" t="str">
        <f t="shared" si="5"/>
        <v xml:space="preserve"> </v>
      </c>
    </row>
    <row r="61" spans="1:12" ht="22.5">
      <c r="A61" s="72" t="s">
        <v>756</v>
      </c>
      <c r="B61" s="62" t="s">
        <v>757</v>
      </c>
      <c r="C61" s="78">
        <v>8160</v>
      </c>
      <c r="D61" s="68"/>
      <c r="E61" s="79">
        <v>975</v>
      </c>
      <c r="F61" s="80">
        <f t="shared" si="3"/>
        <v>9135</v>
      </c>
      <c r="G61" s="81"/>
      <c r="H61" s="68">
        <v>2720</v>
      </c>
      <c r="I61" s="69">
        <v>1360</v>
      </c>
      <c r="J61" s="70">
        <v>10880</v>
      </c>
      <c r="K61" s="70">
        <f t="shared" si="4"/>
        <v>14960</v>
      </c>
      <c r="L61" s="41" t="str">
        <f t="shared" si="5"/>
        <v xml:space="preserve"> </v>
      </c>
    </row>
    <row r="62" spans="1:12" ht="22.5">
      <c r="A62" s="72" t="s">
        <v>758</v>
      </c>
      <c r="B62" s="62" t="s">
        <v>759</v>
      </c>
      <c r="C62" s="78">
        <v>9330</v>
      </c>
      <c r="D62" s="68"/>
      <c r="E62" s="79">
        <v>975</v>
      </c>
      <c r="F62" s="80">
        <f t="shared" si="3"/>
        <v>10305</v>
      </c>
      <c r="G62" s="81"/>
      <c r="H62" s="68">
        <v>3110</v>
      </c>
      <c r="I62" s="69">
        <v>1555</v>
      </c>
      <c r="J62" s="70">
        <v>12440</v>
      </c>
      <c r="K62" s="70">
        <f t="shared" si="4"/>
        <v>17105</v>
      </c>
      <c r="L62" s="41" t="str">
        <f t="shared" si="5"/>
        <v xml:space="preserve"> </v>
      </c>
    </row>
    <row r="63" spans="1:12" ht="22.5">
      <c r="A63" s="72" t="s">
        <v>760</v>
      </c>
      <c r="B63" s="62" t="s">
        <v>761</v>
      </c>
      <c r="C63" s="78">
        <v>6930</v>
      </c>
      <c r="D63" s="68"/>
      <c r="E63" s="79">
        <v>975</v>
      </c>
      <c r="F63" s="80">
        <f t="shared" si="3"/>
        <v>7905</v>
      </c>
      <c r="G63" s="81"/>
      <c r="H63" s="68">
        <v>2310</v>
      </c>
      <c r="I63" s="69">
        <v>1155</v>
      </c>
      <c r="J63" s="70">
        <v>9240</v>
      </c>
      <c r="K63" s="70">
        <f t="shared" si="4"/>
        <v>12705</v>
      </c>
      <c r="L63" s="41" t="str">
        <f t="shared" si="5"/>
        <v xml:space="preserve"> </v>
      </c>
    </row>
    <row r="64" spans="1:12">
      <c r="A64" s="72" t="s">
        <v>762</v>
      </c>
      <c r="B64" s="62" t="s">
        <v>763</v>
      </c>
      <c r="C64" s="78">
        <v>5130</v>
      </c>
      <c r="D64" s="68"/>
      <c r="E64" s="79">
        <v>975</v>
      </c>
      <c r="F64" s="80">
        <f t="shared" si="3"/>
        <v>6105</v>
      </c>
      <c r="G64" s="81"/>
      <c r="H64" s="68">
        <v>1710</v>
      </c>
      <c r="I64" s="69">
        <v>855</v>
      </c>
      <c r="J64" s="70">
        <v>6840</v>
      </c>
      <c r="K64" s="70">
        <f t="shared" si="4"/>
        <v>9405</v>
      </c>
      <c r="L64" s="41" t="str">
        <f t="shared" si="5"/>
        <v xml:space="preserve"> </v>
      </c>
    </row>
    <row r="65" spans="1:12">
      <c r="A65" s="72" t="s">
        <v>764</v>
      </c>
      <c r="B65" s="62" t="s">
        <v>765</v>
      </c>
      <c r="C65" s="78">
        <v>5880</v>
      </c>
      <c r="D65" s="68">
        <v>400</v>
      </c>
      <c r="E65" s="79">
        <v>975</v>
      </c>
      <c r="F65" s="80">
        <f t="shared" si="3"/>
        <v>7255</v>
      </c>
      <c r="G65" s="81"/>
      <c r="H65" s="68">
        <v>1960</v>
      </c>
      <c r="I65" s="69">
        <v>980</v>
      </c>
      <c r="J65" s="70">
        <v>7840</v>
      </c>
      <c r="K65" s="70">
        <f t="shared" si="4"/>
        <v>10780</v>
      </c>
      <c r="L65" s="41" t="str">
        <f t="shared" si="5"/>
        <v xml:space="preserve"> </v>
      </c>
    </row>
    <row r="66" spans="1:12">
      <c r="A66" s="72" t="s">
        <v>766</v>
      </c>
      <c r="B66" s="62" t="s">
        <v>767</v>
      </c>
      <c r="C66" s="83">
        <v>5880</v>
      </c>
      <c r="D66" s="84"/>
      <c r="E66" s="79">
        <v>975</v>
      </c>
      <c r="F66" s="80">
        <f t="shared" si="3"/>
        <v>6855</v>
      </c>
      <c r="G66" s="81"/>
      <c r="H66" s="68">
        <v>1960</v>
      </c>
      <c r="I66" s="69">
        <v>980</v>
      </c>
      <c r="J66" s="70">
        <v>7840</v>
      </c>
      <c r="K66" s="70">
        <f t="shared" si="4"/>
        <v>10780</v>
      </c>
      <c r="L66" s="41" t="str">
        <f t="shared" si="5"/>
        <v xml:space="preserve"> </v>
      </c>
    </row>
    <row r="67" spans="1:12">
      <c r="A67" s="72" t="s">
        <v>768</v>
      </c>
      <c r="B67" s="62" t="s">
        <v>769</v>
      </c>
      <c r="C67" s="78">
        <v>6240</v>
      </c>
      <c r="D67" s="68">
        <v>1000</v>
      </c>
      <c r="E67" s="79">
        <v>975</v>
      </c>
      <c r="F67" s="80">
        <f t="shared" si="3"/>
        <v>8215</v>
      </c>
      <c r="G67" s="81"/>
      <c r="H67" s="68">
        <v>2080</v>
      </c>
      <c r="I67" s="69">
        <v>1040</v>
      </c>
      <c r="J67" s="70">
        <v>8320</v>
      </c>
      <c r="K67" s="70">
        <f t="shared" si="4"/>
        <v>11440</v>
      </c>
      <c r="L67" s="41" t="str">
        <f t="shared" si="5"/>
        <v xml:space="preserve"> </v>
      </c>
    </row>
    <row r="68" spans="1:12">
      <c r="A68" s="72" t="s">
        <v>770</v>
      </c>
      <c r="B68" s="62" t="s">
        <v>771</v>
      </c>
      <c r="C68" s="78">
        <v>6930</v>
      </c>
      <c r="D68" s="68"/>
      <c r="E68" s="79">
        <v>975</v>
      </c>
      <c r="F68" s="80">
        <f t="shared" si="3"/>
        <v>7905</v>
      </c>
      <c r="G68" s="81"/>
      <c r="H68" s="68">
        <v>2310</v>
      </c>
      <c r="I68" s="69">
        <v>1155</v>
      </c>
      <c r="J68" s="70">
        <v>9240</v>
      </c>
      <c r="K68" s="70">
        <f t="shared" si="4"/>
        <v>12705</v>
      </c>
      <c r="L68" s="41" t="str">
        <f t="shared" si="5"/>
        <v xml:space="preserve"> </v>
      </c>
    </row>
    <row r="69" spans="1:12">
      <c r="A69" s="61" t="s">
        <v>772</v>
      </c>
      <c r="B69" s="62" t="s">
        <v>773</v>
      </c>
      <c r="C69" s="85">
        <v>7500</v>
      </c>
      <c r="D69" s="69"/>
      <c r="E69" s="79">
        <v>975</v>
      </c>
      <c r="F69" s="80">
        <f t="shared" si="3"/>
        <v>8475</v>
      </c>
      <c r="G69" s="81"/>
      <c r="H69" s="68">
        <v>2500</v>
      </c>
      <c r="I69" s="69">
        <v>1250</v>
      </c>
      <c r="J69" s="70">
        <v>10000</v>
      </c>
      <c r="K69" s="70">
        <f t="shared" si="4"/>
        <v>13750</v>
      </c>
      <c r="L69" s="41" t="str">
        <f t="shared" si="5"/>
        <v xml:space="preserve"> </v>
      </c>
    </row>
    <row r="70" spans="1:12">
      <c r="A70" s="72" t="s">
        <v>774</v>
      </c>
      <c r="B70" s="62" t="s">
        <v>775</v>
      </c>
      <c r="C70" s="78">
        <v>8940</v>
      </c>
      <c r="D70" s="68"/>
      <c r="E70" s="79">
        <v>975</v>
      </c>
      <c r="F70" s="80">
        <f t="shared" si="3"/>
        <v>9915</v>
      </c>
      <c r="G70" s="81"/>
      <c r="H70" s="68">
        <v>2980</v>
      </c>
      <c r="I70" s="69">
        <v>1490</v>
      </c>
      <c r="J70" s="70">
        <v>11920</v>
      </c>
      <c r="K70" s="70">
        <f t="shared" si="4"/>
        <v>16390</v>
      </c>
      <c r="L70" s="41" t="str">
        <f t="shared" si="5"/>
        <v xml:space="preserve"> </v>
      </c>
    </row>
    <row r="71" spans="1:12">
      <c r="A71" s="72" t="s">
        <v>776</v>
      </c>
      <c r="B71" s="62" t="s">
        <v>777</v>
      </c>
      <c r="C71" s="78">
        <v>5520</v>
      </c>
      <c r="D71" s="68"/>
      <c r="E71" s="79">
        <v>975</v>
      </c>
      <c r="F71" s="80">
        <f t="shared" si="3"/>
        <v>6495</v>
      </c>
      <c r="G71" s="81"/>
      <c r="H71" s="68">
        <v>1840</v>
      </c>
      <c r="I71" s="69">
        <v>920</v>
      </c>
      <c r="J71" s="70">
        <v>7360</v>
      </c>
      <c r="K71" s="70">
        <f t="shared" si="4"/>
        <v>10120</v>
      </c>
      <c r="L71" s="41" t="str">
        <f t="shared" si="5"/>
        <v xml:space="preserve"> </v>
      </c>
    </row>
    <row r="72" spans="1:12">
      <c r="A72" s="72" t="s">
        <v>778</v>
      </c>
      <c r="B72" s="62" t="s">
        <v>779</v>
      </c>
      <c r="C72" s="78">
        <v>6090</v>
      </c>
      <c r="D72" s="68"/>
      <c r="E72" s="79">
        <v>975</v>
      </c>
      <c r="F72" s="80">
        <f t="shared" si="3"/>
        <v>7065</v>
      </c>
      <c r="G72" s="81"/>
      <c r="H72" s="68">
        <v>2030</v>
      </c>
      <c r="I72" s="69">
        <v>1015</v>
      </c>
      <c r="J72" s="70">
        <v>8120</v>
      </c>
      <c r="K72" s="70">
        <f t="shared" si="4"/>
        <v>11165</v>
      </c>
      <c r="L72" s="41" t="str">
        <f t="shared" si="5"/>
        <v xml:space="preserve"> </v>
      </c>
    </row>
    <row r="73" spans="1:12">
      <c r="A73" s="72" t="s">
        <v>780</v>
      </c>
      <c r="B73" s="62" t="s">
        <v>781</v>
      </c>
      <c r="C73" s="78">
        <v>12840</v>
      </c>
      <c r="D73" s="82"/>
      <c r="E73" s="86">
        <v>975</v>
      </c>
      <c r="F73" s="80">
        <f t="shared" si="3"/>
        <v>13815</v>
      </c>
      <c r="H73" s="68">
        <v>4280</v>
      </c>
      <c r="I73" s="69">
        <v>2140</v>
      </c>
      <c r="J73" s="70">
        <v>17120</v>
      </c>
      <c r="K73" s="70">
        <f t="shared" si="4"/>
        <v>23540</v>
      </c>
      <c r="L73" s="41" t="str">
        <f t="shared" si="5"/>
        <v xml:space="preserve"> </v>
      </c>
    </row>
    <row r="74" spans="1:12">
      <c r="A74" s="72" t="s">
        <v>782</v>
      </c>
      <c r="B74" s="62" t="s">
        <v>783</v>
      </c>
      <c r="C74" s="78">
        <v>17310</v>
      </c>
      <c r="D74" s="68">
        <v>8314</v>
      </c>
      <c r="E74" s="86">
        <v>0</v>
      </c>
      <c r="F74" s="80">
        <f t="shared" si="3"/>
        <v>25624</v>
      </c>
      <c r="H74" s="68">
        <v>5770</v>
      </c>
      <c r="I74" s="69">
        <v>2885</v>
      </c>
      <c r="J74" s="70">
        <v>23080</v>
      </c>
      <c r="K74" s="70">
        <f t="shared" si="4"/>
        <v>31735</v>
      </c>
      <c r="L74" s="41" t="str">
        <f t="shared" si="5"/>
        <v xml:space="preserve"> </v>
      </c>
    </row>
    <row r="75" spans="1:12">
      <c r="A75" s="72" t="s">
        <v>784</v>
      </c>
      <c r="B75" s="62" t="s">
        <v>785</v>
      </c>
      <c r="C75" s="78">
        <v>17040</v>
      </c>
      <c r="D75" s="68"/>
      <c r="E75" s="86">
        <v>975</v>
      </c>
      <c r="F75" s="80">
        <f t="shared" si="3"/>
        <v>18015</v>
      </c>
      <c r="H75" s="68">
        <v>5680</v>
      </c>
      <c r="I75" s="69">
        <v>2840</v>
      </c>
      <c r="J75" s="70">
        <v>22720</v>
      </c>
      <c r="K75" s="70">
        <f t="shared" si="4"/>
        <v>31240</v>
      </c>
      <c r="L75" s="41" t="str">
        <f t="shared" si="5"/>
        <v xml:space="preserve"> </v>
      </c>
    </row>
    <row r="76" spans="1:12">
      <c r="A76" s="72" t="s">
        <v>786</v>
      </c>
      <c r="B76" s="62" t="s">
        <v>787</v>
      </c>
      <c r="C76" s="78">
        <v>6780</v>
      </c>
      <c r="D76" s="82"/>
      <c r="E76" s="86">
        <v>975</v>
      </c>
      <c r="F76" s="80">
        <f t="shared" si="3"/>
        <v>7755</v>
      </c>
      <c r="H76" s="82">
        <v>2260</v>
      </c>
      <c r="I76" s="82">
        <v>1130</v>
      </c>
      <c r="J76" s="70">
        <v>9040</v>
      </c>
      <c r="K76" s="70">
        <f t="shared" si="4"/>
        <v>12430</v>
      </c>
      <c r="L76" s="41" t="str">
        <f t="shared" si="5"/>
        <v xml:space="preserve"> </v>
      </c>
    </row>
    <row r="77" spans="1:12">
      <c r="A77" s="72" t="s">
        <v>788</v>
      </c>
      <c r="B77" s="62" t="s">
        <v>789</v>
      </c>
      <c r="C77" s="78">
        <v>8940</v>
      </c>
      <c r="D77" s="82"/>
      <c r="E77" s="86">
        <v>975</v>
      </c>
      <c r="F77" s="80">
        <f t="shared" si="3"/>
        <v>9915</v>
      </c>
      <c r="H77" s="68">
        <v>2980</v>
      </c>
      <c r="I77" s="69">
        <v>1490</v>
      </c>
      <c r="J77" s="70">
        <v>11920</v>
      </c>
      <c r="K77" s="70">
        <f t="shared" si="4"/>
        <v>16390</v>
      </c>
      <c r="L77" s="41" t="str">
        <f t="shared" si="5"/>
        <v xml:space="preserve"> </v>
      </c>
    </row>
    <row r="78" spans="1:12">
      <c r="A78" s="72" t="s">
        <v>790</v>
      </c>
      <c r="B78" s="62" t="s">
        <v>791</v>
      </c>
      <c r="C78" s="78">
        <v>7500</v>
      </c>
      <c r="D78" s="68"/>
      <c r="E78" s="79">
        <v>975</v>
      </c>
      <c r="F78" s="80">
        <f t="shared" si="3"/>
        <v>8475</v>
      </c>
      <c r="G78" s="81"/>
      <c r="H78" s="68">
        <v>2500</v>
      </c>
      <c r="I78" s="69">
        <v>1250</v>
      </c>
      <c r="J78" s="70">
        <v>10000</v>
      </c>
      <c r="K78" s="70">
        <f t="shared" si="4"/>
        <v>13750</v>
      </c>
      <c r="L78" s="41" t="str">
        <f t="shared" si="5"/>
        <v xml:space="preserve"> </v>
      </c>
    </row>
    <row r="79" spans="1:12" ht="22.5">
      <c r="A79" s="72" t="s">
        <v>792</v>
      </c>
      <c r="B79" s="62" t="s">
        <v>793</v>
      </c>
      <c r="C79" s="78">
        <v>8010</v>
      </c>
      <c r="D79" s="82"/>
      <c r="E79" s="86">
        <v>975</v>
      </c>
      <c r="F79" s="80">
        <f t="shared" si="3"/>
        <v>8985</v>
      </c>
      <c r="H79" s="82">
        <v>2670</v>
      </c>
      <c r="I79" s="82">
        <v>1335</v>
      </c>
      <c r="J79" s="70">
        <v>10680</v>
      </c>
      <c r="K79" s="70">
        <f t="shared" si="4"/>
        <v>14685</v>
      </c>
      <c r="L79" s="41" t="str">
        <f t="shared" si="5"/>
        <v xml:space="preserve"> </v>
      </c>
    </row>
    <row r="80" spans="1:12">
      <c r="A80" s="72" t="s">
        <v>794</v>
      </c>
      <c r="B80" s="62" t="s">
        <v>795</v>
      </c>
      <c r="C80" s="78">
        <v>12690</v>
      </c>
      <c r="D80" s="82"/>
      <c r="E80" s="86">
        <v>975</v>
      </c>
      <c r="F80" s="80">
        <f t="shared" si="3"/>
        <v>13665</v>
      </c>
      <c r="H80" s="68">
        <v>4230</v>
      </c>
      <c r="I80" s="69">
        <v>2115</v>
      </c>
      <c r="J80" s="70">
        <v>16920</v>
      </c>
      <c r="K80" s="70">
        <f t="shared" si="4"/>
        <v>23265</v>
      </c>
      <c r="L80" s="41" t="str">
        <f t="shared" si="5"/>
        <v xml:space="preserve"> </v>
      </c>
    </row>
    <row r="81" spans="1:12">
      <c r="A81" s="72" t="s">
        <v>796</v>
      </c>
      <c r="B81" s="62" t="s">
        <v>797</v>
      </c>
      <c r="C81" s="78">
        <v>7320</v>
      </c>
      <c r="D81" s="82"/>
      <c r="E81" s="86">
        <v>975</v>
      </c>
      <c r="F81" s="80">
        <f t="shared" si="3"/>
        <v>8295</v>
      </c>
      <c r="H81" s="82">
        <v>2440</v>
      </c>
      <c r="I81" s="82">
        <v>1220</v>
      </c>
      <c r="J81" s="70">
        <v>9760</v>
      </c>
      <c r="K81" s="70">
        <f t="shared" si="4"/>
        <v>13420</v>
      </c>
      <c r="L81" s="41" t="str">
        <f t="shared" si="5"/>
        <v xml:space="preserve"> </v>
      </c>
    </row>
    <row r="82" spans="1:12">
      <c r="A82" s="72" t="s">
        <v>798</v>
      </c>
      <c r="B82" s="62" t="s">
        <v>799</v>
      </c>
      <c r="C82" s="78">
        <v>6510</v>
      </c>
      <c r="D82" s="68"/>
      <c r="E82" s="79">
        <v>975</v>
      </c>
      <c r="F82" s="80">
        <f t="shared" si="3"/>
        <v>7485</v>
      </c>
      <c r="G82" s="81"/>
      <c r="H82" s="68">
        <v>2170</v>
      </c>
      <c r="I82" s="69">
        <v>1085</v>
      </c>
      <c r="J82" s="70">
        <v>8680</v>
      </c>
      <c r="K82" s="70">
        <f t="shared" si="4"/>
        <v>11935</v>
      </c>
      <c r="L82" s="41" t="str">
        <f t="shared" si="5"/>
        <v xml:space="preserve"> </v>
      </c>
    </row>
    <row r="83" spans="1:12">
      <c r="A83" s="72" t="s">
        <v>800</v>
      </c>
      <c r="B83" s="74" t="s">
        <v>801</v>
      </c>
      <c r="C83" s="78">
        <v>8340</v>
      </c>
      <c r="D83" s="82"/>
      <c r="E83" s="86">
        <v>975</v>
      </c>
      <c r="F83" s="80">
        <f t="shared" si="3"/>
        <v>9315</v>
      </c>
      <c r="H83" s="82">
        <v>2780</v>
      </c>
      <c r="I83" s="82">
        <v>1390</v>
      </c>
      <c r="J83" s="70">
        <v>11120</v>
      </c>
      <c r="K83" s="70">
        <f t="shared" si="4"/>
        <v>15290</v>
      </c>
      <c r="L83" s="41" t="str">
        <f t="shared" si="5"/>
        <v xml:space="preserve"> </v>
      </c>
    </row>
    <row r="84" spans="1:12">
      <c r="A84" s="72" t="s">
        <v>802</v>
      </c>
      <c r="B84" s="62" t="s">
        <v>803</v>
      </c>
      <c r="C84" s="78">
        <v>2340</v>
      </c>
      <c r="D84" s="68"/>
      <c r="E84" s="79">
        <v>0</v>
      </c>
      <c r="F84" s="80">
        <f t="shared" si="3"/>
        <v>2340</v>
      </c>
      <c r="G84" s="81"/>
      <c r="H84" s="68">
        <v>0</v>
      </c>
      <c r="I84" s="69">
        <v>0</v>
      </c>
      <c r="J84" s="70">
        <v>3120</v>
      </c>
      <c r="K84" s="70">
        <f t="shared" si="4"/>
        <v>3120</v>
      </c>
      <c r="L84" s="41" t="str">
        <f t="shared" si="5"/>
        <v xml:space="preserve"> </v>
      </c>
    </row>
    <row r="85" spans="1:12">
      <c r="A85" s="72" t="s">
        <v>804</v>
      </c>
      <c r="B85" s="62" t="s">
        <v>805</v>
      </c>
      <c r="C85" s="78">
        <v>5130</v>
      </c>
      <c r="D85" s="68"/>
      <c r="E85" s="79">
        <v>975</v>
      </c>
      <c r="F85" s="80">
        <f t="shared" si="3"/>
        <v>6105</v>
      </c>
      <c r="G85" s="81"/>
      <c r="H85" s="68">
        <v>1710</v>
      </c>
      <c r="I85" s="69">
        <v>855</v>
      </c>
      <c r="J85" s="70">
        <v>6840</v>
      </c>
      <c r="K85" s="70">
        <f t="shared" si="4"/>
        <v>9405</v>
      </c>
      <c r="L85" s="41" t="str">
        <f t="shared" si="5"/>
        <v xml:space="preserve"> </v>
      </c>
    </row>
    <row r="86" spans="1:12">
      <c r="A86" s="72" t="s">
        <v>806</v>
      </c>
      <c r="B86" s="62" t="s">
        <v>807</v>
      </c>
      <c r="C86" s="78">
        <v>5850</v>
      </c>
      <c r="D86" s="68"/>
      <c r="E86" s="79">
        <v>975</v>
      </c>
      <c r="F86" s="80">
        <f t="shared" si="3"/>
        <v>6825</v>
      </c>
      <c r="G86" s="81"/>
      <c r="H86" s="68">
        <v>1950</v>
      </c>
      <c r="I86" s="69">
        <v>975</v>
      </c>
      <c r="J86" s="70">
        <v>7800</v>
      </c>
      <c r="K86" s="70">
        <f t="shared" si="4"/>
        <v>10725</v>
      </c>
      <c r="L86" s="41" t="str">
        <f t="shared" si="5"/>
        <v xml:space="preserve"> </v>
      </c>
    </row>
    <row r="87" spans="1:12">
      <c r="A87" s="72" t="s">
        <v>808</v>
      </c>
      <c r="B87" s="62" t="s">
        <v>809</v>
      </c>
      <c r="C87" s="78">
        <v>5670</v>
      </c>
      <c r="D87" s="68"/>
      <c r="E87" s="79">
        <v>975</v>
      </c>
      <c r="F87" s="80">
        <f t="shared" si="3"/>
        <v>6645</v>
      </c>
      <c r="G87" s="81"/>
      <c r="H87" s="68">
        <v>1890</v>
      </c>
      <c r="I87" s="69">
        <v>945</v>
      </c>
      <c r="J87" s="70">
        <v>7560</v>
      </c>
      <c r="K87" s="70">
        <f t="shared" si="4"/>
        <v>10395</v>
      </c>
      <c r="L87" s="41" t="str">
        <f t="shared" si="5"/>
        <v xml:space="preserve"> </v>
      </c>
    </row>
    <row r="88" spans="1:12">
      <c r="A88" s="72" t="s">
        <v>810</v>
      </c>
      <c r="B88" s="62" t="s">
        <v>811</v>
      </c>
      <c r="C88" s="78">
        <v>5130</v>
      </c>
      <c r="D88" s="68"/>
      <c r="E88" s="79">
        <v>975</v>
      </c>
      <c r="F88" s="80">
        <f t="shared" si="3"/>
        <v>6105</v>
      </c>
      <c r="G88" s="81"/>
      <c r="H88" s="68">
        <v>1710</v>
      </c>
      <c r="I88" s="69">
        <v>855</v>
      </c>
      <c r="J88" s="70">
        <v>6840</v>
      </c>
      <c r="K88" s="70">
        <f t="shared" si="4"/>
        <v>9405</v>
      </c>
      <c r="L88" s="41" t="str">
        <f t="shared" si="5"/>
        <v xml:space="preserve"> </v>
      </c>
    </row>
    <row r="89" spans="1:12">
      <c r="A89" s="72" t="s">
        <v>812</v>
      </c>
      <c r="B89" s="62" t="s">
        <v>813</v>
      </c>
      <c r="C89" s="78">
        <v>6720</v>
      </c>
      <c r="D89" s="68"/>
      <c r="E89" s="79">
        <v>975</v>
      </c>
      <c r="F89" s="80">
        <f t="shared" si="3"/>
        <v>7695</v>
      </c>
      <c r="G89" s="81"/>
      <c r="H89" s="68">
        <v>2240</v>
      </c>
      <c r="I89" s="69">
        <v>1120</v>
      </c>
      <c r="J89" s="70">
        <v>8960</v>
      </c>
      <c r="K89" s="70">
        <f t="shared" si="4"/>
        <v>12320</v>
      </c>
      <c r="L89" s="41" t="str">
        <f t="shared" si="5"/>
        <v xml:space="preserve"> </v>
      </c>
    </row>
    <row r="90" spans="1:12">
      <c r="A90" s="72" t="s">
        <v>814</v>
      </c>
      <c r="B90" s="62" t="s">
        <v>815</v>
      </c>
      <c r="C90" s="78">
        <v>12570</v>
      </c>
      <c r="D90" s="68"/>
      <c r="E90" s="79">
        <v>975</v>
      </c>
      <c r="F90" s="80">
        <f t="shared" si="3"/>
        <v>13545</v>
      </c>
      <c r="G90" s="81"/>
      <c r="H90" s="68">
        <v>4190</v>
      </c>
      <c r="I90" s="69">
        <v>2095</v>
      </c>
      <c r="J90" s="70">
        <v>16760</v>
      </c>
      <c r="K90" s="70">
        <f t="shared" si="4"/>
        <v>23045</v>
      </c>
      <c r="L90" s="41" t="str">
        <f t="shared" si="5"/>
        <v xml:space="preserve"> </v>
      </c>
    </row>
    <row r="91" spans="1:12" ht="22.5">
      <c r="A91" s="72" t="s">
        <v>816</v>
      </c>
      <c r="B91" s="62" t="s">
        <v>817</v>
      </c>
      <c r="C91" s="78">
        <v>12570</v>
      </c>
      <c r="D91" s="68"/>
      <c r="E91" s="79">
        <v>975</v>
      </c>
      <c r="F91" s="80">
        <f t="shared" si="3"/>
        <v>13545</v>
      </c>
      <c r="G91" s="81"/>
      <c r="H91" s="68">
        <v>4190</v>
      </c>
      <c r="I91" s="69">
        <v>2095</v>
      </c>
      <c r="J91" s="70">
        <v>16760</v>
      </c>
      <c r="K91" s="70">
        <f t="shared" si="4"/>
        <v>23045</v>
      </c>
      <c r="L91" s="41" t="str">
        <f t="shared" si="5"/>
        <v xml:space="preserve"> </v>
      </c>
    </row>
    <row r="92" spans="1:12">
      <c r="A92" s="72" t="s">
        <v>818</v>
      </c>
      <c r="B92" s="62" t="s">
        <v>819</v>
      </c>
      <c r="C92" s="78">
        <v>6330</v>
      </c>
      <c r="D92" s="68"/>
      <c r="E92" s="79">
        <v>975</v>
      </c>
      <c r="F92" s="80">
        <f t="shared" si="3"/>
        <v>7305</v>
      </c>
      <c r="G92" s="81"/>
      <c r="H92" s="68">
        <v>2110</v>
      </c>
      <c r="I92" s="69">
        <v>1055</v>
      </c>
      <c r="J92" s="70">
        <v>8440</v>
      </c>
      <c r="K92" s="70">
        <f t="shared" si="4"/>
        <v>11605</v>
      </c>
      <c r="L92" s="41" t="str">
        <f t="shared" si="5"/>
        <v xml:space="preserve"> </v>
      </c>
    </row>
    <row r="93" spans="1:12">
      <c r="A93" s="72" t="s">
        <v>820</v>
      </c>
      <c r="B93" s="62" t="s">
        <v>821</v>
      </c>
      <c r="C93" s="78">
        <v>11280</v>
      </c>
      <c r="D93" s="82"/>
      <c r="E93" s="79">
        <v>975</v>
      </c>
      <c r="F93" s="80">
        <f t="shared" si="3"/>
        <v>12255</v>
      </c>
      <c r="G93" s="81"/>
      <c r="H93" s="68">
        <v>3760</v>
      </c>
      <c r="I93" s="69">
        <v>1880</v>
      </c>
      <c r="J93" s="70">
        <v>15040</v>
      </c>
      <c r="K93" s="70">
        <f t="shared" si="4"/>
        <v>20680</v>
      </c>
      <c r="L93" s="41" t="str">
        <f t="shared" si="5"/>
        <v xml:space="preserve"> </v>
      </c>
    </row>
    <row r="94" spans="1:12">
      <c r="A94" s="72" t="s">
        <v>822</v>
      </c>
      <c r="B94" s="62" t="s">
        <v>823</v>
      </c>
      <c r="C94" s="78">
        <v>5880</v>
      </c>
      <c r="D94" s="68"/>
      <c r="E94" s="79">
        <v>975</v>
      </c>
      <c r="F94" s="80">
        <f t="shared" si="3"/>
        <v>6855</v>
      </c>
      <c r="G94" s="81"/>
      <c r="H94" s="68">
        <v>1960</v>
      </c>
      <c r="I94" s="69">
        <v>980</v>
      </c>
      <c r="J94" s="70">
        <v>7840</v>
      </c>
      <c r="K94" s="70">
        <f t="shared" si="4"/>
        <v>10780</v>
      </c>
      <c r="L94" s="41" t="str">
        <f t="shared" si="5"/>
        <v xml:space="preserve"> </v>
      </c>
    </row>
    <row r="95" spans="1:12">
      <c r="A95" s="72" t="s">
        <v>824</v>
      </c>
      <c r="B95" s="62" t="s">
        <v>825</v>
      </c>
      <c r="C95" s="78">
        <v>7560</v>
      </c>
      <c r="D95" s="82"/>
      <c r="E95" s="79">
        <v>975</v>
      </c>
      <c r="F95" s="80">
        <f t="shared" si="3"/>
        <v>8535</v>
      </c>
      <c r="G95" s="81"/>
      <c r="H95" s="68">
        <v>2520</v>
      </c>
      <c r="I95" s="69">
        <v>1260</v>
      </c>
      <c r="J95" s="70">
        <v>10080</v>
      </c>
      <c r="K95" s="70">
        <f t="shared" si="4"/>
        <v>13860</v>
      </c>
      <c r="L95" s="41" t="str">
        <f t="shared" si="5"/>
        <v xml:space="preserve"> </v>
      </c>
    </row>
    <row r="96" spans="1:12">
      <c r="A96" s="72" t="s">
        <v>826</v>
      </c>
      <c r="B96" s="62" t="s">
        <v>827</v>
      </c>
      <c r="C96" s="78">
        <v>8160</v>
      </c>
      <c r="D96" s="68">
        <v>2000</v>
      </c>
      <c r="E96" s="79">
        <v>975</v>
      </c>
      <c r="F96" s="80">
        <f t="shared" ref="F96:F159" si="6">SUM(C96:E96)</f>
        <v>11135</v>
      </c>
      <c r="G96" s="81"/>
      <c r="H96" s="68">
        <v>2720</v>
      </c>
      <c r="I96" s="69">
        <v>1360</v>
      </c>
      <c r="J96" s="70">
        <v>10880</v>
      </c>
      <c r="K96" s="70">
        <f t="shared" ref="K96:K159" si="7">SUM(H96:J96)</f>
        <v>14960</v>
      </c>
      <c r="L96" s="41" t="str">
        <f t="shared" si="5"/>
        <v xml:space="preserve"> </v>
      </c>
    </row>
    <row r="97" spans="1:12">
      <c r="A97" s="72" t="s">
        <v>828</v>
      </c>
      <c r="B97" s="62" t="s">
        <v>829</v>
      </c>
      <c r="C97" s="78">
        <v>8490</v>
      </c>
      <c r="D97" s="68"/>
      <c r="E97" s="79">
        <v>975</v>
      </c>
      <c r="F97" s="80">
        <f t="shared" si="6"/>
        <v>9465</v>
      </c>
      <c r="G97" s="81"/>
      <c r="H97" s="68">
        <v>2830</v>
      </c>
      <c r="I97" s="69">
        <v>1415</v>
      </c>
      <c r="J97" s="70">
        <v>11320</v>
      </c>
      <c r="K97" s="70">
        <f t="shared" si="7"/>
        <v>15565</v>
      </c>
      <c r="L97" s="41" t="str">
        <f t="shared" ref="L97:L160" si="8">IF(A97=A96,"Error"," ")</f>
        <v xml:space="preserve"> </v>
      </c>
    </row>
    <row r="98" spans="1:12">
      <c r="A98" s="72" t="s">
        <v>830</v>
      </c>
      <c r="B98" s="62" t="s">
        <v>831</v>
      </c>
      <c r="C98" s="78">
        <v>10050</v>
      </c>
      <c r="D98" s="68"/>
      <c r="E98" s="79">
        <v>975</v>
      </c>
      <c r="F98" s="80">
        <f t="shared" si="6"/>
        <v>11025</v>
      </c>
      <c r="G98" s="81"/>
      <c r="H98" s="68">
        <v>3350</v>
      </c>
      <c r="I98" s="69">
        <v>1675</v>
      </c>
      <c r="J98" s="70">
        <v>13400</v>
      </c>
      <c r="K98" s="70">
        <f t="shared" si="7"/>
        <v>18425</v>
      </c>
      <c r="L98" s="41" t="str">
        <f t="shared" si="8"/>
        <v xml:space="preserve"> </v>
      </c>
    </row>
    <row r="99" spans="1:12">
      <c r="A99" s="72" t="s">
        <v>832</v>
      </c>
      <c r="B99" s="62" t="s">
        <v>833</v>
      </c>
      <c r="C99" s="78">
        <v>8940</v>
      </c>
      <c r="D99" s="68"/>
      <c r="E99" s="79">
        <v>975</v>
      </c>
      <c r="F99" s="80">
        <f t="shared" si="6"/>
        <v>9915</v>
      </c>
      <c r="G99" s="81"/>
      <c r="H99" s="68">
        <v>2980</v>
      </c>
      <c r="I99" s="69">
        <v>1490</v>
      </c>
      <c r="J99" s="70">
        <v>11920</v>
      </c>
      <c r="K99" s="70">
        <f t="shared" si="7"/>
        <v>16390</v>
      </c>
      <c r="L99" s="41" t="str">
        <f t="shared" si="8"/>
        <v xml:space="preserve"> </v>
      </c>
    </row>
    <row r="100" spans="1:12">
      <c r="A100" s="72" t="s">
        <v>834</v>
      </c>
      <c r="B100" s="62" t="s">
        <v>835</v>
      </c>
      <c r="C100" s="78">
        <v>10950</v>
      </c>
      <c r="D100" s="68"/>
      <c r="E100" s="79">
        <v>975</v>
      </c>
      <c r="F100" s="80">
        <f t="shared" si="6"/>
        <v>11925</v>
      </c>
      <c r="G100" s="81"/>
      <c r="H100" s="68">
        <v>3650</v>
      </c>
      <c r="I100" s="69">
        <v>1825</v>
      </c>
      <c r="J100" s="70">
        <v>14600</v>
      </c>
      <c r="K100" s="70">
        <f t="shared" si="7"/>
        <v>20075</v>
      </c>
      <c r="L100" s="41" t="str">
        <f t="shared" si="8"/>
        <v xml:space="preserve"> </v>
      </c>
    </row>
    <row r="101" spans="1:12">
      <c r="A101" s="72" t="s">
        <v>836</v>
      </c>
      <c r="B101" s="62" t="s">
        <v>837</v>
      </c>
      <c r="C101" s="78">
        <v>15540</v>
      </c>
      <c r="D101" s="68"/>
      <c r="E101" s="79">
        <v>975</v>
      </c>
      <c r="F101" s="80">
        <f t="shared" si="6"/>
        <v>16515</v>
      </c>
      <c r="G101" s="81"/>
      <c r="H101" s="68">
        <v>5180</v>
      </c>
      <c r="I101" s="69">
        <v>2590</v>
      </c>
      <c r="J101" s="70">
        <v>20720</v>
      </c>
      <c r="K101" s="70">
        <f t="shared" si="7"/>
        <v>28490</v>
      </c>
      <c r="L101" s="41" t="str">
        <f t="shared" si="8"/>
        <v xml:space="preserve"> </v>
      </c>
    </row>
    <row r="102" spans="1:12">
      <c r="A102" s="72" t="s">
        <v>838</v>
      </c>
      <c r="B102" s="62" t="s">
        <v>839</v>
      </c>
      <c r="C102" s="78">
        <v>17370</v>
      </c>
      <c r="D102" s="68"/>
      <c r="E102" s="79">
        <v>975</v>
      </c>
      <c r="F102" s="80">
        <f t="shared" si="6"/>
        <v>18345</v>
      </c>
      <c r="G102" s="81"/>
      <c r="H102" s="68">
        <v>5790</v>
      </c>
      <c r="I102" s="69">
        <v>2895</v>
      </c>
      <c r="J102" s="70">
        <v>23160</v>
      </c>
      <c r="K102" s="70">
        <f t="shared" si="7"/>
        <v>31845</v>
      </c>
      <c r="L102" s="41" t="str">
        <f t="shared" si="8"/>
        <v xml:space="preserve"> </v>
      </c>
    </row>
    <row r="103" spans="1:12">
      <c r="A103" s="72" t="s">
        <v>840</v>
      </c>
      <c r="B103" s="62" t="s">
        <v>841</v>
      </c>
      <c r="C103" s="78">
        <v>6390</v>
      </c>
      <c r="D103" s="68"/>
      <c r="E103" s="79">
        <v>975</v>
      </c>
      <c r="F103" s="80">
        <f t="shared" si="6"/>
        <v>7365</v>
      </c>
      <c r="G103" s="81"/>
      <c r="H103" s="68">
        <v>2130</v>
      </c>
      <c r="I103" s="69">
        <v>1065</v>
      </c>
      <c r="J103" s="70">
        <v>8520</v>
      </c>
      <c r="K103" s="70">
        <f t="shared" si="7"/>
        <v>11715</v>
      </c>
      <c r="L103" s="41" t="str">
        <f t="shared" si="8"/>
        <v xml:space="preserve"> </v>
      </c>
    </row>
    <row r="104" spans="1:12">
      <c r="A104" s="72" t="s">
        <v>842</v>
      </c>
      <c r="B104" s="62" t="s">
        <v>843</v>
      </c>
      <c r="C104" s="78">
        <v>6720</v>
      </c>
      <c r="D104" s="68">
        <v>2000</v>
      </c>
      <c r="E104" s="79">
        <v>975</v>
      </c>
      <c r="F104" s="80">
        <f t="shared" si="6"/>
        <v>9695</v>
      </c>
      <c r="G104" s="81"/>
      <c r="H104" s="68">
        <v>2240</v>
      </c>
      <c r="I104" s="69">
        <v>1120</v>
      </c>
      <c r="J104" s="70">
        <v>8960</v>
      </c>
      <c r="K104" s="70">
        <f t="shared" si="7"/>
        <v>12320</v>
      </c>
      <c r="L104" s="41" t="str">
        <f t="shared" si="8"/>
        <v xml:space="preserve"> </v>
      </c>
    </row>
    <row r="105" spans="1:12">
      <c r="A105" s="72" t="s">
        <v>844</v>
      </c>
      <c r="B105" s="62" t="s">
        <v>845</v>
      </c>
      <c r="C105" s="78">
        <v>10230</v>
      </c>
      <c r="D105" s="82"/>
      <c r="E105" s="86">
        <v>975</v>
      </c>
      <c r="F105" s="80">
        <f t="shared" si="6"/>
        <v>11205</v>
      </c>
      <c r="H105" s="68">
        <v>3410</v>
      </c>
      <c r="I105" s="69">
        <v>1705</v>
      </c>
      <c r="J105" s="70">
        <v>13640</v>
      </c>
      <c r="K105" s="70">
        <f t="shared" si="7"/>
        <v>18755</v>
      </c>
      <c r="L105" s="41" t="str">
        <f t="shared" si="8"/>
        <v xml:space="preserve"> </v>
      </c>
    </row>
    <row r="106" spans="1:12" ht="22.5">
      <c r="A106" s="72" t="s">
        <v>846</v>
      </c>
      <c r="B106" s="62" t="s">
        <v>847</v>
      </c>
      <c r="C106" s="78">
        <v>10230</v>
      </c>
      <c r="D106" s="82"/>
      <c r="E106" s="79">
        <v>975</v>
      </c>
      <c r="F106" s="80">
        <f t="shared" si="6"/>
        <v>11205</v>
      </c>
      <c r="G106" s="81"/>
      <c r="H106" s="68">
        <v>3410</v>
      </c>
      <c r="I106" s="69">
        <v>1705</v>
      </c>
      <c r="J106" s="70">
        <v>13640</v>
      </c>
      <c r="K106" s="70">
        <f t="shared" si="7"/>
        <v>18755</v>
      </c>
      <c r="L106" s="41" t="str">
        <f t="shared" si="8"/>
        <v xml:space="preserve"> </v>
      </c>
    </row>
    <row r="107" spans="1:12" ht="22.5">
      <c r="A107" s="72" t="s">
        <v>848</v>
      </c>
      <c r="B107" s="62" t="s">
        <v>849</v>
      </c>
      <c r="C107" s="78">
        <v>12720</v>
      </c>
      <c r="D107" s="68"/>
      <c r="E107" s="79">
        <v>975</v>
      </c>
      <c r="F107" s="80">
        <f t="shared" si="6"/>
        <v>13695</v>
      </c>
      <c r="G107" s="81"/>
      <c r="H107" s="68">
        <v>4240</v>
      </c>
      <c r="I107" s="69">
        <v>2120</v>
      </c>
      <c r="J107" s="70">
        <v>16960</v>
      </c>
      <c r="K107" s="70">
        <f t="shared" si="7"/>
        <v>23320</v>
      </c>
      <c r="L107" s="41" t="str">
        <f t="shared" si="8"/>
        <v xml:space="preserve"> </v>
      </c>
    </row>
    <row r="108" spans="1:12" ht="22.5">
      <c r="A108" s="72" t="s">
        <v>850</v>
      </c>
      <c r="B108" s="62" t="s">
        <v>851</v>
      </c>
      <c r="C108" s="85">
        <v>14610</v>
      </c>
      <c r="D108" s="68"/>
      <c r="E108" s="79">
        <v>975</v>
      </c>
      <c r="F108" s="80">
        <f t="shared" si="6"/>
        <v>15585</v>
      </c>
      <c r="G108" s="81"/>
      <c r="H108" s="68">
        <v>4870</v>
      </c>
      <c r="I108" s="69">
        <v>2435</v>
      </c>
      <c r="J108" s="70">
        <v>19480</v>
      </c>
      <c r="K108" s="70">
        <f t="shared" si="7"/>
        <v>26785</v>
      </c>
      <c r="L108" s="41" t="str">
        <f t="shared" si="8"/>
        <v xml:space="preserve"> </v>
      </c>
    </row>
    <row r="109" spans="1:12" ht="22.5">
      <c r="A109" s="61" t="s">
        <v>852</v>
      </c>
      <c r="B109" s="62" t="s">
        <v>853</v>
      </c>
      <c r="C109" s="78">
        <v>15540</v>
      </c>
      <c r="D109" s="82"/>
      <c r="E109" s="79">
        <v>975</v>
      </c>
      <c r="F109" s="80">
        <f t="shared" si="6"/>
        <v>16515</v>
      </c>
      <c r="G109" s="81"/>
      <c r="H109" s="68">
        <v>5180</v>
      </c>
      <c r="I109" s="69">
        <v>2590</v>
      </c>
      <c r="J109" s="70">
        <v>20720</v>
      </c>
      <c r="K109" s="70">
        <f t="shared" si="7"/>
        <v>28490</v>
      </c>
      <c r="L109" s="41" t="str">
        <f t="shared" si="8"/>
        <v xml:space="preserve"> </v>
      </c>
    </row>
    <row r="110" spans="1:12">
      <c r="A110" s="72" t="s">
        <v>854</v>
      </c>
      <c r="B110" s="62" t="s">
        <v>855</v>
      </c>
      <c r="C110" s="78">
        <v>5580</v>
      </c>
      <c r="D110" s="68"/>
      <c r="E110" s="79">
        <v>975</v>
      </c>
      <c r="F110" s="80">
        <f t="shared" si="6"/>
        <v>6555</v>
      </c>
      <c r="G110" s="81"/>
      <c r="H110" s="68">
        <v>1860</v>
      </c>
      <c r="I110" s="69">
        <v>930</v>
      </c>
      <c r="J110" s="70">
        <v>7440</v>
      </c>
      <c r="K110" s="70">
        <f t="shared" si="7"/>
        <v>10230</v>
      </c>
      <c r="L110" s="41" t="str">
        <f t="shared" si="8"/>
        <v xml:space="preserve"> </v>
      </c>
    </row>
    <row r="111" spans="1:12">
      <c r="A111" s="72" t="s">
        <v>856</v>
      </c>
      <c r="B111" s="62" t="s">
        <v>857</v>
      </c>
      <c r="C111" s="78">
        <v>5880</v>
      </c>
      <c r="D111" s="68"/>
      <c r="E111" s="79">
        <v>975</v>
      </c>
      <c r="F111" s="80">
        <f t="shared" si="6"/>
        <v>6855</v>
      </c>
      <c r="G111" s="81"/>
      <c r="H111" s="68">
        <v>1960</v>
      </c>
      <c r="I111" s="69">
        <v>980</v>
      </c>
      <c r="J111" s="70">
        <v>7840</v>
      </c>
      <c r="K111" s="70">
        <f t="shared" si="7"/>
        <v>10780</v>
      </c>
      <c r="L111" s="41" t="str">
        <f t="shared" si="8"/>
        <v xml:space="preserve"> </v>
      </c>
    </row>
    <row r="112" spans="1:12">
      <c r="A112" s="72" t="s">
        <v>858</v>
      </c>
      <c r="B112" s="62" t="s">
        <v>859</v>
      </c>
      <c r="C112" s="78">
        <v>6120</v>
      </c>
      <c r="D112" s="68"/>
      <c r="E112" s="79">
        <v>975</v>
      </c>
      <c r="F112" s="80">
        <f t="shared" si="6"/>
        <v>7095</v>
      </c>
      <c r="G112" s="81"/>
      <c r="H112" s="68">
        <v>2040</v>
      </c>
      <c r="I112" s="69">
        <v>1020</v>
      </c>
      <c r="J112" s="70">
        <v>8160</v>
      </c>
      <c r="K112" s="70">
        <f t="shared" si="7"/>
        <v>11220</v>
      </c>
      <c r="L112" s="41" t="str">
        <f t="shared" si="8"/>
        <v xml:space="preserve"> </v>
      </c>
    </row>
    <row r="113" spans="1:12">
      <c r="A113" s="61" t="s">
        <v>860</v>
      </c>
      <c r="B113" s="62" t="s">
        <v>861</v>
      </c>
      <c r="C113" s="78">
        <v>6240</v>
      </c>
      <c r="D113" s="82">
        <v>800</v>
      </c>
      <c r="E113" s="79">
        <v>975</v>
      </c>
      <c r="F113" s="80">
        <f t="shared" si="6"/>
        <v>8015</v>
      </c>
      <c r="G113" s="81"/>
      <c r="H113" s="68">
        <v>2080</v>
      </c>
      <c r="I113" s="69">
        <v>1040</v>
      </c>
      <c r="J113" s="70">
        <v>8320</v>
      </c>
      <c r="K113" s="70">
        <f t="shared" si="7"/>
        <v>11440</v>
      </c>
      <c r="L113" s="41" t="str">
        <f t="shared" si="8"/>
        <v xml:space="preserve"> </v>
      </c>
    </row>
    <row r="114" spans="1:12">
      <c r="A114" s="72" t="s">
        <v>862</v>
      </c>
      <c r="B114" s="62" t="s">
        <v>863</v>
      </c>
      <c r="C114" s="78">
        <v>6450</v>
      </c>
      <c r="D114" s="68"/>
      <c r="E114" s="79">
        <v>975</v>
      </c>
      <c r="F114" s="80">
        <f t="shared" si="6"/>
        <v>7425</v>
      </c>
      <c r="G114" s="81"/>
      <c r="H114" s="68">
        <v>2150</v>
      </c>
      <c r="I114" s="69">
        <v>1075</v>
      </c>
      <c r="J114" s="70">
        <v>8600</v>
      </c>
      <c r="K114" s="70">
        <f t="shared" si="7"/>
        <v>11825</v>
      </c>
      <c r="L114" s="41" t="str">
        <f t="shared" si="8"/>
        <v xml:space="preserve"> </v>
      </c>
    </row>
    <row r="115" spans="1:12">
      <c r="A115" s="72" t="s">
        <v>864</v>
      </c>
      <c r="B115" s="62" t="s">
        <v>865</v>
      </c>
      <c r="C115" s="78">
        <v>8010</v>
      </c>
      <c r="D115" s="68"/>
      <c r="E115" s="79">
        <v>975</v>
      </c>
      <c r="F115" s="80">
        <f t="shared" si="6"/>
        <v>8985</v>
      </c>
      <c r="G115" s="81"/>
      <c r="H115" s="68">
        <v>2670</v>
      </c>
      <c r="I115" s="69">
        <v>1335</v>
      </c>
      <c r="J115" s="70">
        <v>10680</v>
      </c>
      <c r="K115" s="70">
        <f t="shared" si="7"/>
        <v>14685</v>
      </c>
      <c r="L115" s="41" t="str">
        <f t="shared" si="8"/>
        <v xml:space="preserve"> </v>
      </c>
    </row>
    <row r="116" spans="1:12">
      <c r="A116" s="72" t="s">
        <v>866</v>
      </c>
      <c r="B116" s="62" t="s">
        <v>867</v>
      </c>
      <c r="C116" s="78">
        <v>8400</v>
      </c>
      <c r="D116" s="68"/>
      <c r="E116" s="79">
        <v>975</v>
      </c>
      <c r="F116" s="80">
        <f t="shared" si="6"/>
        <v>9375</v>
      </c>
      <c r="G116" s="81"/>
      <c r="H116" s="68">
        <v>2800</v>
      </c>
      <c r="I116" s="69">
        <v>1400</v>
      </c>
      <c r="J116" s="70">
        <v>11200</v>
      </c>
      <c r="K116" s="70">
        <f t="shared" si="7"/>
        <v>15400</v>
      </c>
      <c r="L116" s="41" t="str">
        <f t="shared" si="8"/>
        <v xml:space="preserve"> </v>
      </c>
    </row>
    <row r="117" spans="1:12">
      <c r="A117" s="72" t="s">
        <v>868</v>
      </c>
      <c r="B117" s="62" t="s">
        <v>869</v>
      </c>
      <c r="C117" s="78">
        <v>8940</v>
      </c>
      <c r="D117" s="68"/>
      <c r="E117" s="79">
        <v>975</v>
      </c>
      <c r="F117" s="80">
        <f t="shared" si="6"/>
        <v>9915</v>
      </c>
      <c r="G117" s="81"/>
      <c r="H117" s="68">
        <v>2980</v>
      </c>
      <c r="I117" s="69">
        <v>1490</v>
      </c>
      <c r="J117" s="70">
        <v>11920</v>
      </c>
      <c r="K117" s="70">
        <f t="shared" si="7"/>
        <v>16390</v>
      </c>
      <c r="L117" s="41" t="str">
        <f t="shared" si="8"/>
        <v xml:space="preserve"> </v>
      </c>
    </row>
    <row r="118" spans="1:12">
      <c r="A118" s="61" t="s">
        <v>870</v>
      </c>
      <c r="B118" s="62" t="s">
        <v>871</v>
      </c>
      <c r="C118" s="78">
        <v>10170</v>
      </c>
      <c r="D118" s="68"/>
      <c r="E118" s="79">
        <v>975</v>
      </c>
      <c r="F118" s="80">
        <f t="shared" si="6"/>
        <v>11145</v>
      </c>
      <c r="G118" s="81"/>
      <c r="H118" s="68">
        <v>3390</v>
      </c>
      <c r="I118" s="69">
        <v>1695</v>
      </c>
      <c r="J118" s="70">
        <v>13560</v>
      </c>
      <c r="K118" s="70">
        <f t="shared" si="7"/>
        <v>18645</v>
      </c>
      <c r="L118" s="41" t="str">
        <f t="shared" si="8"/>
        <v xml:space="preserve"> </v>
      </c>
    </row>
    <row r="119" spans="1:12">
      <c r="A119" s="72" t="s">
        <v>872</v>
      </c>
      <c r="B119" s="62" t="s">
        <v>873</v>
      </c>
      <c r="C119" s="78">
        <v>10230</v>
      </c>
      <c r="D119" s="68"/>
      <c r="E119" s="79">
        <v>975</v>
      </c>
      <c r="F119" s="80">
        <f t="shared" si="6"/>
        <v>11205</v>
      </c>
      <c r="G119" s="81"/>
      <c r="H119" s="68">
        <v>3410</v>
      </c>
      <c r="I119" s="69">
        <v>1705</v>
      </c>
      <c r="J119" s="70">
        <v>13640</v>
      </c>
      <c r="K119" s="70">
        <f t="shared" si="7"/>
        <v>18755</v>
      </c>
      <c r="L119" s="41" t="str">
        <f t="shared" si="8"/>
        <v xml:space="preserve"> </v>
      </c>
    </row>
    <row r="120" spans="1:12">
      <c r="A120" s="72" t="s">
        <v>874</v>
      </c>
      <c r="B120" s="62" t="s">
        <v>875</v>
      </c>
      <c r="C120" s="87">
        <v>11460</v>
      </c>
      <c r="D120" s="82"/>
      <c r="E120" s="86">
        <v>975</v>
      </c>
      <c r="F120" s="80">
        <f t="shared" si="6"/>
        <v>12435</v>
      </c>
      <c r="H120" s="82">
        <v>3820</v>
      </c>
      <c r="I120" s="82">
        <v>1910</v>
      </c>
      <c r="J120" s="70">
        <v>15280</v>
      </c>
      <c r="K120" s="70">
        <f t="shared" si="7"/>
        <v>21010</v>
      </c>
      <c r="L120" s="41" t="str">
        <f t="shared" si="8"/>
        <v xml:space="preserve"> </v>
      </c>
    </row>
    <row r="121" spans="1:12">
      <c r="A121" s="72" t="s">
        <v>876</v>
      </c>
      <c r="B121" s="62" t="s">
        <v>877</v>
      </c>
      <c r="C121" s="78">
        <v>15540</v>
      </c>
      <c r="D121" s="68"/>
      <c r="E121" s="79">
        <v>975</v>
      </c>
      <c r="F121" s="80">
        <f t="shared" si="6"/>
        <v>16515</v>
      </c>
      <c r="G121" s="81"/>
      <c r="H121" s="68">
        <v>5180</v>
      </c>
      <c r="I121" s="69">
        <v>2590</v>
      </c>
      <c r="J121" s="70">
        <v>20720</v>
      </c>
      <c r="K121" s="70">
        <f t="shared" si="7"/>
        <v>28490</v>
      </c>
      <c r="L121" s="41" t="str">
        <f t="shared" si="8"/>
        <v xml:space="preserve"> </v>
      </c>
    </row>
    <row r="122" spans="1:12">
      <c r="A122" s="72" t="s">
        <v>878</v>
      </c>
      <c r="B122" s="62" t="s">
        <v>879</v>
      </c>
      <c r="C122" s="78">
        <v>6300</v>
      </c>
      <c r="D122" s="82"/>
      <c r="E122" s="79">
        <v>975</v>
      </c>
      <c r="F122" s="80">
        <f t="shared" si="6"/>
        <v>7275</v>
      </c>
      <c r="G122" s="81"/>
      <c r="H122" s="68">
        <v>2100</v>
      </c>
      <c r="I122" s="69">
        <v>1050</v>
      </c>
      <c r="J122" s="70">
        <v>8400</v>
      </c>
      <c r="K122" s="70">
        <f t="shared" si="7"/>
        <v>11550</v>
      </c>
      <c r="L122" s="41" t="str">
        <f t="shared" si="8"/>
        <v xml:space="preserve"> </v>
      </c>
    </row>
    <row r="123" spans="1:12">
      <c r="A123" s="72" t="s">
        <v>880</v>
      </c>
      <c r="B123" s="62" t="s">
        <v>881</v>
      </c>
      <c r="C123" s="78">
        <v>7020</v>
      </c>
      <c r="D123" s="68"/>
      <c r="E123" s="79">
        <v>975</v>
      </c>
      <c r="F123" s="80">
        <f t="shared" si="6"/>
        <v>7995</v>
      </c>
      <c r="G123" s="81"/>
      <c r="H123" s="68">
        <v>2340</v>
      </c>
      <c r="I123" s="69">
        <v>1170</v>
      </c>
      <c r="J123" s="70">
        <v>9360</v>
      </c>
      <c r="K123" s="70">
        <f t="shared" si="7"/>
        <v>12870</v>
      </c>
      <c r="L123" s="41" t="str">
        <f t="shared" si="8"/>
        <v xml:space="preserve"> </v>
      </c>
    </row>
    <row r="124" spans="1:12">
      <c r="A124" s="72" t="s">
        <v>882</v>
      </c>
      <c r="B124" s="62" t="s">
        <v>883</v>
      </c>
      <c r="C124" s="78">
        <v>7320</v>
      </c>
      <c r="D124" s="82"/>
      <c r="E124" s="79">
        <v>975</v>
      </c>
      <c r="F124" s="80">
        <f t="shared" si="6"/>
        <v>8295</v>
      </c>
      <c r="G124" s="81"/>
      <c r="H124" s="68">
        <v>2440</v>
      </c>
      <c r="I124" s="69">
        <v>1220</v>
      </c>
      <c r="J124" s="70">
        <v>9760</v>
      </c>
      <c r="K124" s="70">
        <f t="shared" si="7"/>
        <v>13420</v>
      </c>
      <c r="L124" s="41" t="str">
        <f t="shared" si="8"/>
        <v xml:space="preserve"> </v>
      </c>
    </row>
    <row r="125" spans="1:12">
      <c r="A125" s="72" t="s">
        <v>884</v>
      </c>
      <c r="B125" s="62" t="s">
        <v>885</v>
      </c>
      <c r="C125" s="78">
        <v>10230</v>
      </c>
      <c r="D125" s="68"/>
      <c r="E125" s="79">
        <v>975</v>
      </c>
      <c r="F125" s="80">
        <f t="shared" si="6"/>
        <v>11205</v>
      </c>
      <c r="G125" s="81"/>
      <c r="H125" s="68">
        <v>3410</v>
      </c>
      <c r="I125" s="69">
        <v>1705</v>
      </c>
      <c r="J125" s="70">
        <v>13640</v>
      </c>
      <c r="K125" s="70">
        <f t="shared" si="7"/>
        <v>18755</v>
      </c>
      <c r="L125" s="41" t="str">
        <f t="shared" si="8"/>
        <v xml:space="preserve"> </v>
      </c>
    </row>
    <row r="126" spans="1:12">
      <c r="A126" s="72" t="s">
        <v>886</v>
      </c>
      <c r="B126" s="62" t="s">
        <v>887</v>
      </c>
      <c r="C126" s="78">
        <v>5130</v>
      </c>
      <c r="D126" s="68">
        <v>600</v>
      </c>
      <c r="E126" s="79">
        <v>975</v>
      </c>
      <c r="F126" s="80">
        <f t="shared" si="6"/>
        <v>6705</v>
      </c>
      <c r="G126" s="81"/>
      <c r="H126" s="68">
        <v>1710</v>
      </c>
      <c r="I126" s="69">
        <v>855</v>
      </c>
      <c r="J126" s="70">
        <v>6840</v>
      </c>
      <c r="K126" s="70">
        <f t="shared" si="7"/>
        <v>9405</v>
      </c>
      <c r="L126" s="41" t="str">
        <f t="shared" si="8"/>
        <v xml:space="preserve"> </v>
      </c>
    </row>
    <row r="127" spans="1:12">
      <c r="A127" s="72" t="s">
        <v>888</v>
      </c>
      <c r="B127" s="62" t="s">
        <v>889</v>
      </c>
      <c r="C127" s="78">
        <v>7500</v>
      </c>
      <c r="D127" s="68"/>
      <c r="E127" s="79">
        <v>975</v>
      </c>
      <c r="F127" s="80">
        <f t="shared" si="6"/>
        <v>8475</v>
      </c>
      <c r="G127" s="81"/>
      <c r="H127" s="68">
        <v>2500</v>
      </c>
      <c r="I127" s="69">
        <v>1250</v>
      </c>
      <c r="J127" s="70">
        <v>10000</v>
      </c>
      <c r="K127" s="70">
        <f t="shared" si="7"/>
        <v>13750</v>
      </c>
      <c r="L127" s="41" t="str">
        <f t="shared" si="8"/>
        <v xml:space="preserve"> </v>
      </c>
    </row>
    <row r="128" spans="1:12">
      <c r="A128" s="72" t="s">
        <v>890</v>
      </c>
      <c r="B128" s="62" t="s">
        <v>891</v>
      </c>
      <c r="C128" s="78">
        <v>6930</v>
      </c>
      <c r="D128" s="68"/>
      <c r="E128" s="79">
        <v>975</v>
      </c>
      <c r="F128" s="80">
        <f t="shared" si="6"/>
        <v>7905</v>
      </c>
      <c r="G128" s="81"/>
      <c r="H128" s="68">
        <v>2310</v>
      </c>
      <c r="I128" s="69">
        <v>1155</v>
      </c>
      <c r="J128" s="70">
        <v>9240</v>
      </c>
      <c r="K128" s="70">
        <f t="shared" si="7"/>
        <v>12705</v>
      </c>
      <c r="L128" s="41" t="str">
        <f t="shared" si="8"/>
        <v xml:space="preserve"> </v>
      </c>
    </row>
    <row r="129" spans="1:12">
      <c r="A129" s="72" t="s">
        <v>892</v>
      </c>
      <c r="B129" s="62" t="s">
        <v>893</v>
      </c>
      <c r="C129" s="78">
        <v>4440</v>
      </c>
      <c r="D129" s="68"/>
      <c r="E129" s="79">
        <v>975</v>
      </c>
      <c r="F129" s="80">
        <f t="shared" si="6"/>
        <v>5415</v>
      </c>
      <c r="G129" s="81"/>
      <c r="H129" s="68">
        <v>1480</v>
      </c>
      <c r="I129" s="69">
        <v>740</v>
      </c>
      <c r="J129" s="70">
        <v>5920</v>
      </c>
      <c r="K129" s="70">
        <f t="shared" si="7"/>
        <v>8140</v>
      </c>
      <c r="L129" s="41" t="str">
        <f t="shared" si="8"/>
        <v xml:space="preserve"> </v>
      </c>
    </row>
    <row r="130" spans="1:12">
      <c r="A130" s="72" t="s">
        <v>894</v>
      </c>
      <c r="B130" s="62" t="s">
        <v>895</v>
      </c>
      <c r="C130" s="78">
        <v>20250</v>
      </c>
      <c r="D130" s="82"/>
      <c r="E130" s="86">
        <v>975</v>
      </c>
      <c r="F130" s="80">
        <f t="shared" si="6"/>
        <v>21225</v>
      </c>
      <c r="H130" s="82">
        <v>6750</v>
      </c>
      <c r="I130" s="82"/>
      <c r="J130" s="70">
        <v>27000</v>
      </c>
      <c r="K130" s="70">
        <f t="shared" si="7"/>
        <v>33750</v>
      </c>
      <c r="L130" s="41" t="str">
        <f t="shared" si="8"/>
        <v xml:space="preserve"> </v>
      </c>
    </row>
    <row r="131" spans="1:12">
      <c r="A131" s="72" t="s">
        <v>896</v>
      </c>
      <c r="B131" s="62" t="s">
        <v>897</v>
      </c>
      <c r="C131" s="78">
        <v>16590</v>
      </c>
      <c r="D131" s="82"/>
      <c r="E131" s="86">
        <v>975</v>
      </c>
      <c r="F131" s="80">
        <f t="shared" si="6"/>
        <v>17565</v>
      </c>
      <c r="H131" s="82">
        <v>5530</v>
      </c>
      <c r="I131" s="82">
        <v>2765</v>
      </c>
      <c r="J131" s="70">
        <v>22120</v>
      </c>
      <c r="K131" s="70">
        <f t="shared" si="7"/>
        <v>30415</v>
      </c>
      <c r="L131" s="41" t="str">
        <f t="shared" si="8"/>
        <v xml:space="preserve"> </v>
      </c>
    </row>
    <row r="132" spans="1:12">
      <c r="A132" s="72" t="s">
        <v>898</v>
      </c>
      <c r="B132" s="74" t="s">
        <v>899</v>
      </c>
      <c r="C132" s="78">
        <v>16560</v>
      </c>
      <c r="D132" s="82"/>
      <c r="E132" s="86">
        <v>975</v>
      </c>
      <c r="F132" s="80">
        <f t="shared" si="6"/>
        <v>17535</v>
      </c>
      <c r="H132" s="82">
        <v>5520</v>
      </c>
      <c r="I132" s="82">
        <v>2760</v>
      </c>
      <c r="J132" s="70">
        <v>22080</v>
      </c>
      <c r="K132" s="70">
        <f t="shared" si="7"/>
        <v>30360</v>
      </c>
      <c r="L132" s="41" t="str">
        <f t="shared" si="8"/>
        <v xml:space="preserve"> </v>
      </c>
    </row>
    <row r="133" spans="1:12">
      <c r="A133" s="61" t="s">
        <v>900</v>
      </c>
      <c r="B133" s="62" t="s">
        <v>901</v>
      </c>
      <c r="C133" s="83">
        <v>3480</v>
      </c>
      <c r="D133" s="84"/>
      <c r="E133" s="79">
        <v>975</v>
      </c>
      <c r="F133" s="80">
        <f t="shared" si="6"/>
        <v>4455</v>
      </c>
      <c r="G133" s="81"/>
      <c r="H133" s="68">
        <v>1160</v>
      </c>
      <c r="I133" s="69">
        <v>580</v>
      </c>
      <c r="J133" s="70">
        <v>4640</v>
      </c>
      <c r="K133" s="70">
        <f t="shared" si="7"/>
        <v>6380</v>
      </c>
      <c r="L133" s="41" t="str">
        <f t="shared" si="8"/>
        <v xml:space="preserve"> </v>
      </c>
    </row>
    <row r="134" spans="1:12">
      <c r="A134" s="72" t="s">
        <v>902</v>
      </c>
      <c r="B134" s="62" t="s">
        <v>903</v>
      </c>
      <c r="C134" s="78">
        <v>14610</v>
      </c>
      <c r="D134" s="68"/>
      <c r="E134" s="79">
        <v>975</v>
      </c>
      <c r="F134" s="80">
        <f t="shared" si="6"/>
        <v>15585</v>
      </c>
      <c r="G134" s="81"/>
      <c r="H134" s="68">
        <v>4870</v>
      </c>
      <c r="I134" s="69">
        <v>2435</v>
      </c>
      <c r="J134" s="70">
        <v>19480</v>
      </c>
      <c r="K134" s="70">
        <f t="shared" si="7"/>
        <v>26785</v>
      </c>
      <c r="L134" s="41" t="str">
        <f t="shared" si="8"/>
        <v xml:space="preserve"> </v>
      </c>
    </row>
    <row r="135" spans="1:12">
      <c r="A135" s="72" t="s">
        <v>904</v>
      </c>
      <c r="B135" s="62" t="s">
        <v>905</v>
      </c>
      <c r="C135" s="78">
        <v>8700</v>
      </c>
      <c r="D135" s="68"/>
      <c r="E135" s="79">
        <v>975</v>
      </c>
      <c r="F135" s="80">
        <f t="shared" si="6"/>
        <v>9675</v>
      </c>
      <c r="G135" s="81"/>
      <c r="H135" s="68">
        <v>2900</v>
      </c>
      <c r="I135" s="69">
        <v>1450</v>
      </c>
      <c r="J135" s="70">
        <v>11600</v>
      </c>
      <c r="K135" s="70">
        <f t="shared" si="7"/>
        <v>15950</v>
      </c>
      <c r="L135" s="41" t="str">
        <f t="shared" si="8"/>
        <v xml:space="preserve"> </v>
      </c>
    </row>
    <row r="136" spans="1:12" ht="22.5">
      <c r="A136" s="72" t="s">
        <v>906</v>
      </c>
      <c r="B136" s="62" t="s">
        <v>907</v>
      </c>
      <c r="C136" s="78">
        <v>12720</v>
      </c>
      <c r="D136" s="68"/>
      <c r="E136" s="79">
        <v>975</v>
      </c>
      <c r="F136" s="80">
        <f t="shared" si="6"/>
        <v>13695</v>
      </c>
      <c r="G136" s="81"/>
      <c r="H136" s="68">
        <v>4240</v>
      </c>
      <c r="I136" s="69">
        <v>2120</v>
      </c>
      <c r="J136" s="70">
        <v>16960</v>
      </c>
      <c r="K136" s="70">
        <f t="shared" si="7"/>
        <v>23320</v>
      </c>
      <c r="L136" s="41" t="str">
        <f t="shared" si="8"/>
        <v xml:space="preserve"> </v>
      </c>
    </row>
    <row r="137" spans="1:12">
      <c r="A137" s="72" t="s">
        <v>908</v>
      </c>
      <c r="B137" s="62" t="s">
        <v>909</v>
      </c>
      <c r="C137" s="78">
        <v>6300</v>
      </c>
      <c r="D137" s="68"/>
      <c r="E137" s="79">
        <v>975</v>
      </c>
      <c r="F137" s="80">
        <f t="shared" si="6"/>
        <v>7275</v>
      </c>
      <c r="G137" s="81"/>
      <c r="H137" s="68">
        <v>2100</v>
      </c>
      <c r="I137" s="69">
        <v>1050</v>
      </c>
      <c r="J137" s="70">
        <v>8400</v>
      </c>
      <c r="K137" s="70">
        <f t="shared" si="7"/>
        <v>11550</v>
      </c>
      <c r="L137" s="41" t="str">
        <f t="shared" si="8"/>
        <v xml:space="preserve"> </v>
      </c>
    </row>
    <row r="138" spans="1:12">
      <c r="A138" s="72" t="s">
        <v>910</v>
      </c>
      <c r="B138" s="62" t="s">
        <v>911</v>
      </c>
      <c r="C138" s="78">
        <v>7560</v>
      </c>
      <c r="D138" s="68"/>
      <c r="E138" s="79">
        <v>975</v>
      </c>
      <c r="F138" s="80">
        <f t="shared" si="6"/>
        <v>8535</v>
      </c>
      <c r="G138" s="81"/>
      <c r="H138" s="68">
        <v>2520</v>
      </c>
      <c r="I138" s="69">
        <v>1260</v>
      </c>
      <c r="J138" s="70">
        <v>10080</v>
      </c>
      <c r="K138" s="70">
        <f t="shared" si="7"/>
        <v>13860</v>
      </c>
      <c r="L138" s="41" t="str">
        <f t="shared" si="8"/>
        <v xml:space="preserve"> </v>
      </c>
    </row>
    <row r="139" spans="1:12">
      <c r="A139" s="72" t="s">
        <v>912</v>
      </c>
      <c r="B139" s="62" t="s">
        <v>913</v>
      </c>
      <c r="C139" s="78">
        <v>8010</v>
      </c>
      <c r="D139" s="68">
        <v>500</v>
      </c>
      <c r="E139" s="79">
        <v>975</v>
      </c>
      <c r="F139" s="80">
        <f t="shared" si="6"/>
        <v>9485</v>
      </c>
      <c r="G139" s="81"/>
      <c r="H139" s="68">
        <v>2670</v>
      </c>
      <c r="I139" s="69">
        <v>1335</v>
      </c>
      <c r="J139" s="70">
        <v>10680</v>
      </c>
      <c r="K139" s="70">
        <f t="shared" si="7"/>
        <v>14685</v>
      </c>
      <c r="L139" s="41" t="str">
        <f t="shared" si="8"/>
        <v xml:space="preserve"> </v>
      </c>
    </row>
    <row r="140" spans="1:12">
      <c r="A140" s="72" t="s">
        <v>914</v>
      </c>
      <c r="B140" s="62" t="s">
        <v>915</v>
      </c>
      <c r="C140" s="78">
        <v>8940</v>
      </c>
      <c r="D140" s="68"/>
      <c r="E140" s="79">
        <v>975</v>
      </c>
      <c r="F140" s="80">
        <f t="shared" si="6"/>
        <v>9915</v>
      </c>
      <c r="G140" s="81"/>
      <c r="H140" s="68">
        <v>2980</v>
      </c>
      <c r="I140" s="69">
        <v>1490</v>
      </c>
      <c r="J140" s="70">
        <v>11920</v>
      </c>
      <c r="K140" s="70">
        <f t="shared" si="7"/>
        <v>16390</v>
      </c>
      <c r="L140" s="41" t="str">
        <f t="shared" si="8"/>
        <v xml:space="preserve"> </v>
      </c>
    </row>
    <row r="141" spans="1:12">
      <c r="A141" s="72" t="s">
        <v>916</v>
      </c>
      <c r="B141" s="62" t="s">
        <v>917</v>
      </c>
      <c r="C141" s="78">
        <v>5130</v>
      </c>
      <c r="D141" s="68"/>
      <c r="E141" s="79">
        <v>975</v>
      </c>
      <c r="F141" s="80">
        <f t="shared" si="6"/>
        <v>6105</v>
      </c>
      <c r="G141" s="81"/>
      <c r="H141" s="68">
        <v>1710</v>
      </c>
      <c r="I141" s="69">
        <v>855</v>
      </c>
      <c r="J141" s="70">
        <v>6840</v>
      </c>
      <c r="K141" s="70">
        <f t="shared" si="7"/>
        <v>9405</v>
      </c>
      <c r="L141" s="41" t="str">
        <f t="shared" si="8"/>
        <v xml:space="preserve"> </v>
      </c>
    </row>
    <row r="142" spans="1:12">
      <c r="A142" s="72" t="s">
        <v>918</v>
      </c>
      <c r="B142" s="62" t="s">
        <v>919</v>
      </c>
      <c r="C142" s="78">
        <v>6300</v>
      </c>
      <c r="D142" s="68"/>
      <c r="E142" s="79">
        <v>975</v>
      </c>
      <c r="F142" s="80">
        <f t="shared" si="6"/>
        <v>7275</v>
      </c>
      <c r="G142" s="81"/>
      <c r="H142" s="68">
        <v>2100</v>
      </c>
      <c r="I142" s="69">
        <v>1050</v>
      </c>
      <c r="J142" s="70">
        <v>8400</v>
      </c>
      <c r="K142" s="70">
        <f t="shared" si="7"/>
        <v>11550</v>
      </c>
      <c r="L142" s="41" t="str">
        <f t="shared" si="8"/>
        <v xml:space="preserve"> </v>
      </c>
    </row>
    <row r="143" spans="1:12">
      <c r="A143" s="72" t="s">
        <v>920</v>
      </c>
      <c r="B143" s="62" t="s">
        <v>921</v>
      </c>
      <c r="C143" s="78">
        <v>7560</v>
      </c>
      <c r="D143" s="68"/>
      <c r="E143" s="79">
        <v>975</v>
      </c>
      <c r="F143" s="80">
        <f t="shared" si="6"/>
        <v>8535</v>
      </c>
      <c r="G143" s="81"/>
      <c r="H143" s="68">
        <v>2520</v>
      </c>
      <c r="I143" s="69">
        <v>1260</v>
      </c>
      <c r="J143" s="70">
        <v>10080</v>
      </c>
      <c r="K143" s="70">
        <f t="shared" si="7"/>
        <v>13860</v>
      </c>
      <c r="L143" s="41" t="str">
        <f t="shared" si="8"/>
        <v xml:space="preserve"> </v>
      </c>
    </row>
    <row r="144" spans="1:12">
      <c r="A144" s="72" t="s">
        <v>922</v>
      </c>
      <c r="B144" s="62" t="s">
        <v>923</v>
      </c>
      <c r="C144" s="78">
        <v>8010</v>
      </c>
      <c r="D144" s="68"/>
      <c r="E144" s="79">
        <v>975</v>
      </c>
      <c r="F144" s="80">
        <f t="shared" si="6"/>
        <v>8985</v>
      </c>
      <c r="G144" s="81"/>
      <c r="H144" s="68">
        <v>2670</v>
      </c>
      <c r="I144" s="69">
        <v>1335</v>
      </c>
      <c r="J144" s="70">
        <v>10680</v>
      </c>
      <c r="K144" s="70">
        <f t="shared" si="7"/>
        <v>14685</v>
      </c>
      <c r="L144" s="41" t="str">
        <f t="shared" si="8"/>
        <v xml:space="preserve"> </v>
      </c>
    </row>
    <row r="145" spans="1:12">
      <c r="A145" s="72" t="s">
        <v>924</v>
      </c>
      <c r="B145" s="62" t="s">
        <v>925</v>
      </c>
      <c r="C145" s="78">
        <v>8940</v>
      </c>
      <c r="D145" s="68"/>
      <c r="E145" s="79">
        <v>975</v>
      </c>
      <c r="F145" s="80">
        <f t="shared" si="6"/>
        <v>9915</v>
      </c>
      <c r="G145" s="81"/>
      <c r="H145" s="68">
        <v>2980</v>
      </c>
      <c r="I145" s="69">
        <v>1490</v>
      </c>
      <c r="J145" s="70">
        <v>11920</v>
      </c>
      <c r="K145" s="70">
        <f t="shared" si="7"/>
        <v>16390</v>
      </c>
      <c r="L145" s="41" t="str">
        <f t="shared" si="8"/>
        <v xml:space="preserve"> </v>
      </c>
    </row>
    <row r="146" spans="1:12">
      <c r="A146" s="72" t="s">
        <v>926</v>
      </c>
      <c r="B146" s="62" t="s">
        <v>927</v>
      </c>
      <c r="C146" s="78">
        <v>10230</v>
      </c>
      <c r="D146" s="68"/>
      <c r="E146" s="79">
        <v>975</v>
      </c>
      <c r="F146" s="80">
        <f t="shared" si="6"/>
        <v>11205</v>
      </c>
      <c r="G146" s="81"/>
      <c r="H146" s="68">
        <v>3410</v>
      </c>
      <c r="I146" s="69">
        <v>1705</v>
      </c>
      <c r="J146" s="70">
        <v>13640</v>
      </c>
      <c r="K146" s="70">
        <f t="shared" si="7"/>
        <v>18755</v>
      </c>
      <c r="L146" s="41" t="str">
        <f t="shared" si="8"/>
        <v xml:space="preserve"> </v>
      </c>
    </row>
    <row r="147" spans="1:12">
      <c r="A147" s="72" t="s">
        <v>928</v>
      </c>
      <c r="B147" s="62" t="s">
        <v>929</v>
      </c>
      <c r="C147" s="78">
        <v>10230</v>
      </c>
      <c r="D147" s="68"/>
      <c r="E147" s="79">
        <v>975</v>
      </c>
      <c r="F147" s="80">
        <f t="shared" si="6"/>
        <v>11205</v>
      </c>
      <c r="G147" s="81"/>
      <c r="H147" s="68">
        <v>3410</v>
      </c>
      <c r="I147" s="69">
        <v>1705</v>
      </c>
      <c r="J147" s="70">
        <v>13640</v>
      </c>
      <c r="K147" s="70">
        <f t="shared" si="7"/>
        <v>18755</v>
      </c>
      <c r="L147" s="41" t="str">
        <f t="shared" si="8"/>
        <v xml:space="preserve"> </v>
      </c>
    </row>
    <row r="148" spans="1:12">
      <c r="A148" s="72" t="s">
        <v>930</v>
      </c>
      <c r="B148" s="88" t="s">
        <v>931</v>
      </c>
      <c r="C148" s="89">
        <v>16050</v>
      </c>
      <c r="D148" s="68"/>
      <c r="E148" s="79">
        <v>975</v>
      </c>
      <c r="F148" s="80">
        <f t="shared" si="6"/>
        <v>17025</v>
      </c>
      <c r="G148" s="81"/>
      <c r="H148" s="68">
        <v>5350</v>
      </c>
      <c r="I148" s="69">
        <v>2675</v>
      </c>
      <c r="J148" s="70">
        <v>21400</v>
      </c>
      <c r="K148" s="70">
        <f t="shared" si="7"/>
        <v>29425</v>
      </c>
      <c r="L148" s="41" t="str">
        <f t="shared" si="8"/>
        <v xml:space="preserve"> </v>
      </c>
    </row>
    <row r="149" spans="1:12">
      <c r="A149" s="72" t="s">
        <v>932</v>
      </c>
      <c r="B149" s="62" t="s">
        <v>933</v>
      </c>
      <c r="C149" s="78">
        <v>17670</v>
      </c>
      <c r="D149" s="82"/>
      <c r="E149" s="86">
        <v>975</v>
      </c>
      <c r="F149" s="80">
        <f t="shared" si="6"/>
        <v>18645</v>
      </c>
      <c r="H149" s="82">
        <v>5890</v>
      </c>
      <c r="I149" s="69">
        <v>2945</v>
      </c>
      <c r="J149" s="70">
        <v>23560</v>
      </c>
      <c r="K149" s="70">
        <f t="shared" si="7"/>
        <v>32395</v>
      </c>
      <c r="L149" s="41" t="str">
        <f t="shared" si="8"/>
        <v xml:space="preserve"> </v>
      </c>
    </row>
    <row r="150" spans="1:12">
      <c r="A150" s="72" t="s">
        <v>934</v>
      </c>
      <c r="B150" s="62" t="s">
        <v>935</v>
      </c>
      <c r="C150" s="78">
        <v>12720</v>
      </c>
      <c r="D150" s="68"/>
      <c r="E150" s="79">
        <v>975</v>
      </c>
      <c r="F150" s="80">
        <f t="shared" si="6"/>
        <v>13695</v>
      </c>
      <c r="G150" s="81"/>
      <c r="H150" s="68">
        <v>4240</v>
      </c>
      <c r="I150" s="69">
        <v>2120</v>
      </c>
      <c r="J150" s="70">
        <v>16960</v>
      </c>
      <c r="K150" s="70">
        <f t="shared" si="7"/>
        <v>23320</v>
      </c>
      <c r="L150" s="41" t="str">
        <f t="shared" si="8"/>
        <v xml:space="preserve"> </v>
      </c>
    </row>
    <row r="151" spans="1:12">
      <c r="A151" s="72" t="s">
        <v>936</v>
      </c>
      <c r="B151" s="62" t="s">
        <v>937</v>
      </c>
      <c r="C151" s="78">
        <v>14610</v>
      </c>
      <c r="D151" s="68">
        <v>1000</v>
      </c>
      <c r="E151" s="79">
        <v>975</v>
      </c>
      <c r="F151" s="80">
        <f t="shared" si="6"/>
        <v>16585</v>
      </c>
      <c r="G151" s="81"/>
      <c r="H151" s="68">
        <v>4870</v>
      </c>
      <c r="I151" s="69">
        <v>2435</v>
      </c>
      <c r="J151" s="70">
        <v>19480</v>
      </c>
      <c r="K151" s="70">
        <f t="shared" si="7"/>
        <v>26785</v>
      </c>
      <c r="L151" s="41" t="str">
        <f t="shared" si="8"/>
        <v xml:space="preserve"> </v>
      </c>
    </row>
    <row r="152" spans="1:12">
      <c r="A152" s="72" t="s">
        <v>938</v>
      </c>
      <c r="B152" s="62" t="s">
        <v>939</v>
      </c>
      <c r="C152" s="78">
        <v>15540</v>
      </c>
      <c r="D152" s="68"/>
      <c r="E152" s="79">
        <v>975</v>
      </c>
      <c r="F152" s="80">
        <f t="shared" si="6"/>
        <v>16515</v>
      </c>
      <c r="G152" s="81"/>
      <c r="H152" s="68">
        <v>5180</v>
      </c>
      <c r="I152" s="69">
        <v>2590</v>
      </c>
      <c r="J152" s="70">
        <v>20720</v>
      </c>
      <c r="K152" s="70">
        <f t="shared" si="7"/>
        <v>28490</v>
      </c>
      <c r="L152" s="41" t="str">
        <f t="shared" si="8"/>
        <v xml:space="preserve"> </v>
      </c>
    </row>
    <row r="153" spans="1:12" ht="22.5">
      <c r="A153" s="72" t="s">
        <v>940</v>
      </c>
      <c r="B153" s="62" t="s">
        <v>941</v>
      </c>
      <c r="C153" s="78">
        <v>14610</v>
      </c>
      <c r="D153" s="68">
        <v>1000</v>
      </c>
      <c r="E153" s="79">
        <v>975</v>
      </c>
      <c r="F153" s="80">
        <f t="shared" si="6"/>
        <v>16585</v>
      </c>
      <c r="G153" s="81"/>
      <c r="H153" s="68">
        <v>4870</v>
      </c>
      <c r="I153" s="69">
        <v>2435</v>
      </c>
      <c r="J153" s="70">
        <v>19480</v>
      </c>
      <c r="K153" s="70">
        <f t="shared" si="7"/>
        <v>26785</v>
      </c>
      <c r="L153" s="41" t="str">
        <f t="shared" si="8"/>
        <v xml:space="preserve"> </v>
      </c>
    </row>
    <row r="154" spans="1:12">
      <c r="A154" s="72" t="s">
        <v>942</v>
      </c>
      <c r="B154" s="62" t="s">
        <v>943</v>
      </c>
      <c r="C154" s="83">
        <v>5880</v>
      </c>
      <c r="D154" s="84"/>
      <c r="E154" s="79">
        <v>975</v>
      </c>
      <c r="F154" s="80">
        <f t="shared" si="6"/>
        <v>6855</v>
      </c>
      <c r="G154" s="81"/>
      <c r="H154" s="68">
        <v>1960</v>
      </c>
      <c r="I154" s="69">
        <v>980</v>
      </c>
      <c r="J154" s="70">
        <v>7840</v>
      </c>
      <c r="K154" s="70">
        <f t="shared" si="7"/>
        <v>10780</v>
      </c>
      <c r="L154" s="41" t="str">
        <f t="shared" si="8"/>
        <v xml:space="preserve"> </v>
      </c>
    </row>
    <row r="155" spans="1:12">
      <c r="A155" s="61" t="s">
        <v>944</v>
      </c>
      <c r="B155" s="62" t="s">
        <v>945</v>
      </c>
      <c r="C155" s="78">
        <v>10170</v>
      </c>
      <c r="D155" s="82"/>
      <c r="E155" s="79">
        <v>975</v>
      </c>
      <c r="F155" s="80">
        <f t="shared" si="6"/>
        <v>11145</v>
      </c>
      <c r="G155" s="81"/>
      <c r="H155" s="68">
        <v>3390</v>
      </c>
      <c r="I155" s="69">
        <v>1695</v>
      </c>
      <c r="J155" s="70">
        <v>13560</v>
      </c>
      <c r="K155" s="70">
        <f t="shared" si="7"/>
        <v>18645</v>
      </c>
      <c r="L155" s="41" t="str">
        <f t="shared" si="8"/>
        <v xml:space="preserve"> </v>
      </c>
    </row>
    <row r="156" spans="1:12">
      <c r="A156" s="72" t="s">
        <v>946</v>
      </c>
      <c r="B156" s="62" t="s">
        <v>947</v>
      </c>
      <c r="C156" s="78">
        <v>7560</v>
      </c>
      <c r="D156" s="68"/>
      <c r="E156" s="79">
        <v>975</v>
      </c>
      <c r="F156" s="80">
        <f t="shared" si="6"/>
        <v>8535</v>
      </c>
      <c r="G156" s="81"/>
      <c r="H156" s="68">
        <v>2520</v>
      </c>
      <c r="I156" s="69">
        <v>1260</v>
      </c>
      <c r="J156" s="70">
        <v>10080</v>
      </c>
      <c r="K156" s="70">
        <f t="shared" si="7"/>
        <v>13860</v>
      </c>
      <c r="L156" s="41" t="str">
        <f t="shared" si="8"/>
        <v xml:space="preserve"> </v>
      </c>
    </row>
    <row r="157" spans="1:12">
      <c r="A157" s="72" t="s">
        <v>948</v>
      </c>
      <c r="B157" s="62" t="s">
        <v>949</v>
      </c>
      <c r="C157" s="78">
        <v>6300</v>
      </c>
      <c r="D157" s="68"/>
      <c r="E157" s="79">
        <v>975</v>
      </c>
      <c r="F157" s="80">
        <f t="shared" si="6"/>
        <v>7275</v>
      </c>
      <c r="G157" s="81"/>
      <c r="H157" s="68">
        <v>2100</v>
      </c>
      <c r="I157" s="69">
        <v>1050</v>
      </c>
      <c r="J157" s="70">
        <v>8400</v>
      </c>
      <c r="K157" s="70">
        <f t="shared" si="7"/>
        <v>11550</v>
      </c>
      <c r="L157" s="41" t="str">
        <f t="shared" si="8"/>
        <v xml:space="preserve"> </v>
      </c>
    </row>
    <row r="158" spans="1:12">
      <c r="A158" s="72" t="s">
        <v>950</v>
      </c>
      <c r="B158" s="62" t="s">
        <v>951</v>
      </c>
      <c r="C158" s="78">
        <v>12720</v>
      </c>
      <c r="D158" s="68"/>
      <c r="E158" s="79">
        <v>975</v>
      </c>
      <c r="F158" s="80">
        <f t="shared" si="6"/>
        <v>13695</v>
      </c>
      <c r="G158" s="81"/>
      <c r="H158" s="68">
        <v>4240</v>
      </c>
      <c r="I158" s="69">
        <v>2120</v>
      </c>
      <c r="J158" s="70">
        <v>16960</v>
      </c>
      <c r="K158" s="70">
        <f t="shared" si="7"/>
        <v>23320</v>
      </c>
      <c r="L158" s="41" t="str">
        <f t="shared" si="8"/>
        <v xml:space="preserve"> </v>
      </c>
    </row>
    <row r="159" spans="1:12">
      <c r="A159" s="72" t="s">
        <v>952</v>
      </c>
      <c r="B159" s="62" t="s">
        <v>953</v>
      </c>
      <c r="C159" s="78">
        <v>14610</v>
      </c>
      <c r="D159" s="68"/>
      <c r="E159" s="79">
        <v>975</v>
      </c>
      <c r="F159" s="80">
        <f t="shared" si="6"/>
        <v>15585</v>
      </c>
      <c r="G159" s="81"/>
      <c r="H159" s="68">
        <v>4870</v>
      </c>
      <c r="I159" s="69">
        <v>2435</v>
      </c>
      <c r="J159" s="70">
        <v>19480</v>
      </c>
      <c r="K159" s="70">
        <f t="shared" si="7"/>
        <v>26785</v>
      </c>
      <c r="L159" s="41" t="str">
        <f t="shared" si="8"/>
        <v xml:space="preserve"> </v>
      </c>
    </row>
    <row r="160" spans="1:12">
      <c r="A160" s="72" t="s">
        <v>954</v>
      </c>
      <c r="B160" s="62" t="s">
        <v>955</v>
      </c>
      <c r="C160" s="78">
        <v>16050</v>
      </c>
      <c r="D160" s="68"/>
      <c r="E160" s="79">
        <v>975</v>
      </c>
      <c r="F160" s="80">
        <f>SUM(C160:E160)</f>
        <v>17025</v>
      </c>
      <c r="G160" s="81"/>
      <c r="H160" s="68">
        <v>5350</v>
      </c>
      <c r="I160" s="69">
        <v>2675</v>
      </c>
      <c r="J160" s="70">
        <v>21400</v>
      </c>
      <c r="K160" s="70">
        <f t="shared" ref="K160:K161" si="9">SUM(H160:J160)</f>
        <v>29425</v>
      </c>
      <c r="L160" s="41" t="str">
        <f t="shared" si="8"/>
        <v xml:space="preserve"> </v>
      </c>
    </row>
    <row r="161" spans="1:12">
      <c r="A161" s="72" t="s">
        <v>956</v>
      </c>
      <c r="B161" s="62" t="s">
        <v>957</v>
      </c>
      <c r="C161" s="78">
        <v>19020</v>
      </c>
      <c r="D161" s="82"/>
      <c r="E161" s="86">
        <v>975</v>
      </c>
      <c r="F161" s="80">
        <f>SUM(C161:E161)</f>
        <v>19995</v>
      </c>
      <c r="H161" s="82">
        <v>6340</v>
      </c>
      <c r="I161" s="82">
        <v>3170</v>
      </c>
      <c r="J161" s="70">
        <v>25360</v>
      </c>
      <c r="K161" s="70">
        <f t="shared" si="9"/>
        <v>34870</v>
      </c>
      <c r="L161" s="41" t="str">
        <f t="shared" ref="L161" si="10">IF(A161=A160,"Error"," ")</f>
        <v xml:space="preserve"> </v>
      </c>
    </row>
  </sheetData>
  <autoFilter ref="A1:A175" xr:uid="{E348E54E-3D14-4239-9B13-9975DE1A3393}"/>
  <mergeCells count="12">
    <mergeCell ref="A30:A31"/>
    <mergeCell ref="B30:B31"/>
    <mergeCell ref="C30:F30"/>
    <mergeCell ref="H30:K30"/>
    <mergeCell ref="A1:K1"/>
    <mergeCell ref="A2:K2"/>
    <mergeCell ref="A3:K3"/>
    <mergeCell ref="A4:K4"/>
    <mergeCell ref="A8:A9"/>
    <mergeCell ref="B8:B9"/>
    <mergeCell ref="C8:F8"/>
    <mergeCell ref="H8:K8"/>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75B9-309C-41AC-A3D4-5030856DA980}">
  <dimension ref="A1:P57"/>
  <sheetViews>
    <sheetView showGridLines="0" workbookViewId="0">
      <selection activeCell="J11" sqref="J11"/>
    </sheetView>
  </sheetViews>
  <sheetFormatPr baseColWidth="10" defaultRowHeight="15"/>
  <cols>
    <col min="1" max="1" width="9.5703125" style="12" customWidth="1"/>
    <col min="2" max="2" width="20.42578125" style="12" customWidth="1"/>
    <col min="3" max="3" width="11.42578125" style="12"/>
    <col min="4" max="4" width="12.85546875" style="12" bestFit="1" customWidth="1"/>
    <col min="5" max="6" width="11.42578125" style="12"/>
    <col min="7" max="7" width="1" style="12" customWidth="1"/>
    <col min="8" max="15" width="11.42578125" style="12"/>
    <col min="16" max="16" width="0" style="12" hidden="1" customWidth="1"/>
    <col min="17" max="16384" width="11.42578125" style="12"/>
  </cols>
  <sheetData>
    <row r="1" spans="1:16" ht="15.75">
      <c r="A1" s="182" t="s">
        <v>958</v>
      </c>
      <c r="B1" s="182"/>
      <c r="C1" s="182"/>
      <c r="D1" s="182"/>
      <c r="E1" s="182"/>
      <c r="F1" s="182"/>
      <c r="G1" s="182"/>
      <c r="H1" s="182"/>
      <c r="I1" s="182"/>
      <c r="J1" s="182"/>
      <c r="K1" s="182"/>
    </row>
    <row r="2" spans="1:16" ht="15.75">
      <c r="A2" s="182" t="s">
        <v>1</v>
      </c>
      <c r="B2" s="182"/>
      <c r="C2" s="182"/>
      <c r="D2" s="182"/>
      <c r="E2" s="182"/>
      <c r="F2" s="182"/>
      <c r="G2" s="182"/>
      <c r="H2" s="182"/>
      <c r="I2" s="182"/>
      <c r="J2" s="182"/>
      <c r="K2" s="182"/>
    </row>
    <row r="3" spans="1:16" ht="15.75">
      <c r="A3" s="182" t="s">
        <v>2</v>
      </c>
      <c r="B3" s="182"/>
      <c r="C3" s="182"/>
      <c r="D3" s="182"/>
      <c r="E3" s="182"/>
      <c r="F3" s="182"/>
      <c r="G3" s="182"/>
      <c r="H3" s="182"/>
      <c r="I3" s="182"/>
      <c r="J3" s="182"/>
      <c r="K3" s="182"/>
    </row>
    <row r="4" spans="1:16" ht="15.75">
      <c r="A4" s="182" t="s">
        <v>6</v>
      </c>
      <c r="B4" s="182"/>
      <c r="C4" s="182"/>
      <c r="D4" s="182"/>
      <c r="E4" s="182"/>
      <c r="F4" s="182"/>
      <c r="G4" s="182"/>
      <c r="H4" s="182"/>
      <c r="I4" s="182"/>
      <c r="J4" s="182"/>
      <c r="K4" s="182"/>
    </row>
    <row r="5" spans="1:16">
      <c r="J5" s="94"/>
    </row>
    <row r="7" spans="1:16" ht="16.5" thickBot="1">
      <c r="A7" s="4" t="s">
        <v>7</v>
      </c>
    </row>
    <row r="8" spans="1:16" ht="15.75" thickBot="1">
      <c r="A8" s="180" t="s">
        <v>0</v>
      </c>
      <c r="B8" s="180" t="s">
        <v>8</v>
      </c>
      <c r="C8" s="176" t="s">
        <v>9</v>
      </c>
      <c r="D8" s="177"/>
      <c r="E8" s="177"/>
      <c r="F8" s="177"/>
      <c r="H8" s="176" t="s">
        <v>10</v>
      </c>
      <c r="I8" s="177"/>
      <c r="J8" s="177"/>
      <c r="K8" s="178"/>
    </row>
    <row r="9" spans="1:16" ht="22.5">
      <c r="A9" s="181"/>
      <c r="B9" s="181"/>
      <c r="C9" s="13" t="s">
        <v>11</v>
      </c>
      <c r="D9" s="13" t="s">
        <v>86</v>
      </c>
      <c r="E9" s="13" t="s">
        <v>17</v>
      </c>
      <c r="F9" s="13" t="s">
        <v>12</v>
      </c>
      <c r="H9" s="56" t="s">
        <v>13</v>
      </c>
      <c r="I9" s="13" t="s">
        <v>18</v>
      </c>
      <c r="J9" s="13" t="s">
        <v>14</v>
      </c>
      <c r="K9" s="13" t="s">
        <v>12</v>
      </c>
    </row>
    <row r="10" spans="1:16" ht="22.5">
      <c r="A10" s="62" t="s">
        <v>959</v>
      </c>
      <c r="B10" s="62" t="s">
        <v>960</v>
      </c>
      <c r="C10" s="95">
        <v>34371</v>
      </c>
      <c r="D10" s="96">
        <v>2889.9</v>
      </c>
      <c r="E10" s="96"/>
      <c r="F10" s="96">
        <f t="shared" ref="F10:F17" si="0">SUM(C10:E10)</f>
        <v>37260.9</v>
      </c>
      <c r="G10" s="97"/>
      <c r="H10" s="96">
        <f t="shared" ref="H10:H17" si="1">C10/30*10</f>
        <v>11457</v>
      </c>
      <c r="I10" s="96">
        <f t="shared" ref="I10:I17" si="2">C10/30*5</f>
        <v>5728.5</v>
      </c>
      <c r="J10" s="96">
        <f t="shared" ref="J10:J17" si="3">(C10+D10)/30*40</f>
        <v>49681.2</v>
      </c>
      <c r="K10" s="96">
        <f t="shared" ref="K10:K17" si="4">SUM(H10:J10)</f>
        <v>66866.7</v>
      </c>
      <c r="P10" s="20">
        <f>C11+D11</f>
        <v>28781</v>
      </c>
    </row>
    <row r="11" spans="1:16">
      <c r="A11" s="62" t="s">
        <v>961</v>
      </c>
      <c r="B11" s="62" t="s">
        <v>962</v>
      </c>
      <c r="C11" s="95">
        <v>28781</v>
      </c>
      <c r="D11" s="96"/>
      <c r="E11" s="96"/>
      <c r="F11" s="96">
        <f t="shared" si="0"/>
        <v>28781</v>
      </c>
      <c r="G11" s="97"/>
      <c r="H11" s="96">
        <f t="shared" si="1"/>
        <v>9593.6666666666661</v>
      </c>
      <c r="I11" s="96">
        <f t="shared" si="2"/>
        <v>4796.833333333333</v>
      </c>
      <c r="J11" s="96">
        <f t="shared" si="3"/>
        <v>38374.666666666664</v>
      </c>
      <c r="K11" s="96">
        <f t="shared" si="4"/>
        <v>52765.166666666664</v>
      </c>
      <c r="P11" s="20" t="e">
        <f>#REF!+#REF!</f>
        <v>#REF!</v>
      </c>
    </row>
    <row r="12" spans="1:16">
      <c r="A12" s="62" t="s">
        <v>961</v>
      </c>
      <c r="B12" s="62" t="s">
        <v>962</v>
      </c>
      <c r="C12" s="95">
        <v>28781</v>
      </c>
      <c r="D12" s="96">
        <v>320.39999999999998</v>
      </c>
      <c r="E12" s="96"/>
      <c r="F12" s="96">
        <f t="shared" si="0"/>
        <v>29101.4</v>
      </c>
      <c r="G12" s="97"/>
      <c r="H12" s="96">
        <f t="shared" si="1"/>
        <v>9593.6666666666661</v>
      </c>
      <c r="I12" s="96">
        <f t="shared" si="2"/>
        <v>4796.833333333333</v>
      </c>
      <c r="J12" s="96">
        <f t="shared" si="3"/>
        <v>38801.866666666669</v>
      </c>
      <c r="K12" s="96">
        <f t="shared" si="4"/>
        <v>53192.366666666669</v>
      </c>
      <c r="P12" s="20">
        <f>C13+D13</f>
        <v>50094</v>
      </c>
    </row>
    <row r="13" spans="1:16">
      <c r="A13" s="62" t="s">
        <v>963</v>
      </c>
      <c r="B13" s="62" t="s">
        <v>37</v>
      </c>
      <c r="C13" s="95">
        <v>50094</v>
      </c>
      <c r="D13" s="96"/>
      <c r="E13" s="96"/>
      <c r="F13" s="96">
        <f t="shared" si="0"/>
        <v>50094</v>
      </c>
      <c r="G13" s="97"/>
      <c r="H13" s="96">
        <f t="shared" si="1"/>
        <v>16698</v>
      </c>
      <c r="I13" s="96">
        <f t="shared" si="2"/>
        <v>8349</v>
      </c>
      <c r="J13" s="96">
        <f t="shared" si="3"/>
        <v>66792</v>
      </c>
      <c r="K13" s="96">
        <f t="shared" si="4"/>
        <v>91839</v>
      </c>
      <c r="P13" s="20">
        <f>C14+D14</f>
        <v>18367</v>
      </c>
    </row>
    <row r="14" spans="1:16">
      <c r="A14" s="62" t="s">
        <v>964</v>
      </c>
      <c r="B14" s="62" t="s">
        <v>39</v>
      </c>
      <c r="C14" s="95">
        <v>18367</v>
      </c>
      <c r="D14" s="96"/>
      <c r="E14" s="96">
        <v>975</v>
      </c>
      <c r="F14" s="96">
        <f t="shared" si="0"/>
        <v>19342</v>
      </c>
      <c r="G14" s="97"/>
      <c r="H14" s="96">
        <f t="shared" si="1"/>
        <v>6122.3333333333339</v>
      </c>
      <c r="I14" s="96">
        <f t="shared" si="2"/>
        <v>3061.166666666667</v>
      </c>
      <c r="J14" s="96">
        <f t="shared" si="3"/>
        <v>24489.333333333336</v>
      </c>
      <c r="K14" s="96">
        <f t="shared" si="4"/>
        <v>33672.833333333336</v>
      </c>
      <c r="P14" s="20">
        <f>C15+D15</f>
        <v>21367</v>
      </c>
    </row>
    <row r="15" spans="1:16">
      <c r="A15" s="62" t="s">
        <v>964</v>
      </c>
      <c r="B15" s="62" t="s">
        <v>39</v>
      </c>
      <c r="C15" s="95">
        <v>18367</v>
      </c>
      <c r="D15" s="96">
        <v>3000</v>
      </c>
      <c r="E15" s="96">
        <v>975</v>
      </c>
      <c r="F15" s="96">
        <f t="shared" si="0"/>
        <v>22342</v>
      </c>
      <c r="G15" s="97"/>
      <c r="H15" s="96">
        <f t="shared" si="1"/>
        <v>6122.3333333333339</v>
      </c>
      <c r="I15" s="96">
        <f t="shared" si="2"/>
        <v>3061.166666666667</v>
      </c>
      <c r="J15" s="96">
        <f t="shared" si="3"/>
        <v>28489.333333333336</v>
      </c>
      <c r="K15" s="96">
        <f t="shared" si="4"/>
        <v>37672.833333333336</v>
      </c>
      <c r="P15" s="20">
        <f>C16+D16</f>
        <v>26492</v>
      </c>
    </row>
    <row r="16" spans="1:16">
      <c r="A16" s="62" t="s">
        <v>964</v>
      </c>
      <c r="B16" s="62" t="s">
        <v>39</v>
      </c>
      <c r="C16" s="95">
        <v>18367</v>
      </c>
      <c r="D16" s="96">
        <v>8125</v>
      </c>
      <c r="E16" s="96">
        <v>975</v>
      </c>
      <c r="F16" s="96">
        <f t="shared" si="0"/>
        <v>27467</v>
      </c>
      <c r="G16" s="98"/>
      <c r="H16" s="96">
        <f t="shared" si="1"/>
        <v>6122.3333333333339</v>
      </c>
      <c r="I16" s="96">
        <f t="shared" si="2"/>
        <v>3061.166666666667</v>
      </c>
      <c r="J16" s="96">
        <f t="shared" si="3"/>
        <v>35322.666666666672</v>
      </c>
      <c r="K16" s="96">
        <f t="shared" si="4"/>
        <v>44506.166666666672</v>
      </c>
      <c r="P16" s="20">
        <f>C16+D16</f>
        <v>26492</v>
      </c>
    </row>
    <row r="17" spans="1:16">
      <c r="A17" s="62" t="s">
        <v>965</v>
      </c>
      <c r="B17" s="62" t="s">
        <v>966</v>
      </c>
      <c r="C17" s="95">
        <v>34371</v>
      </c>
      <c r="D17" s="96">
        <v>2889.9</v>
      </c>
      <c r="E17" s="96"/>
      <c r="F17" s="96">
        <f t="shared" si="0"/>
        <v>37260.9</v>
      </c>
      <c r="G17" s="97"/>
      <c r="H17" s="96">
        <f t="shared" si="1"/>
        <v>11457</v>
      </c>
      <c r="I17" s="96">
        <f t="shared" si="2"/>
        <v>5728.5</v>
      </c>
      <c r="J17" s="96">
        <f t="shared" si="3"/>
        <v>49681.2</v>
      </c>
      <c r="K17" s="96">
        <f t="shared" si="4"/>
        <v>66866.7</v>
      </c>
      <c r="P17" s="20">
        <f>C18+D18</f>
        <v>0</v>
      </c>
    </row>
    <row r="18" spans="1:16">
      <c r="A18" s="18"/>
    </row>
    <row r="19" spans="1:16" ht="16.5" thickBot="1">
      <c r="A19" s="4" t="s">
        <v>31</v>
      </c>
    </row>
    <row r="20" spans="1:16" ht="15.75" thickBot="1">
      <c r="A20" s="180" t="s">
        <v>0</v>
      </c>
      <c r="B20" s="180" t="s">
        <v>8</v>
      </c>
      <c r="C20" s="176" t="s">
        <v>9</v>
      </c>
      <c r="D20" s="177"/>
      <c r="E20" s="177"/>
      <c r="F20" s="177"/>
      <c r="H20" s="176" t="s">
        <v>10</v>
      </c>
      <c r="I20" s="177"/>
      <c r="J20" s="177"/>
      <c r="K20" s="178"/>
    </row>
    <row r="21" spans="1:16" ht="22.5">
      <c r="A21" s="181"/>
      <c r="B21" s="181"/>
      <c r="C21" s="13" t="s">
        <v>11</v>
      </c>
      <c r="D21" s="13" t="s">
        <v>86</v>
      </c>
      <c r="E21" s="13" t="s">
        <v>17</v>
      </c>
      <c r="F21" s="13" t="s">
        <v>12</v>
      </c>
      <c r="H21" s="56" t="s">
        <v>13</v>
      </c>
      <c r="I21" s="13" t="s">
        <v>18</v>
      </c>
      <c r="J21" s="13" t="s">
        <v>14</v>
      </c>
      <c r="K21" s="13" t="s">
        <v>12</v>
      </c>
    </row>
    <row r="22" spans="1:16">
      <c r="A22" s="62" t="s">
        <v>967</v>
      </c>
      <c r="B22" s="62" t="s">
        <v>968</v>
      </c>
      <c r="C22" s="95">
        <v>8159.7</v>
      </c>
      <c r="D22" s="96"/>
      <c r="E22" s="96">
        <v>975</v>
      </c>
      <c r="F22" s="95">
        <f t="shared" ref="F22:F45" si="5">SUM(C22:E22)</f>
        <v>9134.7000000000007</v>
      </c>
      <c r="G22" s="97"/>
      <c r="H22" s="96">
        <f t="shared" ref="H22:H34" si="6">C22/30*10</f>
        <v>2719.9</v>
      </c>
      <c r="I22" s="96">
        <f t="shared" ref="I22:I34" si="7">C22/30*5</f>
        <v>1359.95</v>
      </c>
      <c r="J22" s="96">
        <f t="shared" ref="J22:J34" si="8">(C22+D22)/30*40</f>
        <v>10879.6</v>
      </c>
      <c r="K22" s="96">
        <f t="shared" ref="K22:K45" si="9">SUM(H22:J22)</f>
        <v>14959.45</v>
      </c>
      <c r="P22" s="20"/>
    </row>
    <row r="23" spans="1:16">
      <c r="A23" s="62" t="s">
        <v>969</v>
      </c>
      <c r="B23" s="62" t="s">
        <v>970</v>
      </c>
      <c r="C23" s="95">
        <v>9053.7000000000007</v>
      </c>
      <c r="D23" s="96"/>
      <c r="E23" s="96">
        <v>975</v>
      </c>
      <c r="F23" s="95">
        <f t="shared" si="5"/>
        <v>10028.700000000001</v>
      </c>
      <c r="G23" s="97"/>
      <c r="H23" s="96">
        <f t="shared" si="6"/>
        <v>3017.9</v>
      </c>
      <c r="I23" s="96">
        <f t="shared" si="7"/>
        <v>1508.95</v>
      </c>
      <c r="J23" s="96">
        <f t="shared" si="8"/>
        <v>12071.6</v>
      </c>
      <c r="K23" s="96">
        <f t="shared" si="9"/>
        <v>16598.45</v>
      </c>
      <c r="L23" s="12" t="str">
        <f>IF(K23=K22,"Error"," ")</f>
        <v xml:space="preserve"> </v>
      </c>
      <c r="P23" s="20"/>
    </row>
    <row r="24" spans="1:16">
      <c r="A24" s="62" t="s">
        <v>969</v>
      </c>
      <c r="B24" s="62" t="s">
        <v>971</v>
      </c>
      <c r="C24" s="95">
        <v>9965.4</v>
      </c>
      <c r="D24" s="96"/>
      <c r="E24" s="96">
        <v>975</v>
      </c>
      <c r="F24" s="95">
        <f t="shared" si="5"/>
        <v>10940.4</v>
      </c>
      <c r="G24" s="97"/>
      <c r="H24" s="96">
        <f t="shared" si="6"/>
        <v>3321.8</v>
      </c>
      <c r="I24" s="96">
        <f t="shared" si="7"/>
        <v>1660.9</v>
      </c>
      <c r="J24" s="96">
        <f t="shared" si="8"/>
        <v>13287.2</v>
      </c>
      <c r="K24" s="96">
        <f t="shared" si="9"/>
        <v>18269.900000000001</v>
      </c>
      <c r="L24" s="12" t="str">
        <f t="shared" ref="L24:L45" si="10">IF(K24=K23,"Error"," ")</f>
        <v xml:space="preserve"> </v>
      </c>
      <c r="P24" s="20"/>
    </row>
    <row r="25" spans="1:16">
      <c r="A25" s="62" t="s">
        <v>969</v>
      </c>
      <c r="B25" s="62" t="s">
        <v>971</v>
      </c>
      <c r="C25" s="95">
        <v>9965.4</v>
      </c>
      <c r="D25" s="96">
        <v>1214</v>
      </c>
      <c r="E25" s="96">
        <v>975</v>
      </c>
      <c r="F25" s="95">
        <f t="shared" si="5"/>
        <v>12154.4</v>
      </c>
      <c r="G25" s="97"/>
      <c r="H25" s="96">
        <f t="shared" si="6"/>
        <v>3321.8</v>
      </c>
      <c r="I25" s="96">
        <f t="shared" si="7"/>
        <v>1660.9</v>
      </c>
      <c r="J25" s="96">
        <f t="shared" si="8"/>
        <v>14905.866666666665</v>
      </c>
      <c r="K25" s="96">
        <f t="shared" si="9"/>
        <v>19888.566666666666</v>
      </c>
      <c r="L25" s="12" t="str">
        <f t="shared" si="10"/>
        <v xml:space="preserve"> </v>
      </c>
      <c r="P25" s="20">
        <f>C27+D27</f>
        <v>11955.4</v>
      </c>
    </row>
    <row r="26" spans="1:16">
      <c r="A26" s="62" t="s">
        <v>969</v>
      </c>
      <c r="B26" s="62" t="s">
        <v>971</v>
      </c>
      <c r="C26" s="95">
        <v>9965.4</v>
      </c>
      <c r="D26" s="96">
        <v>1806</v>
      </c>
      <c r="E26" s="96">
        <v>975</v>
      </c>
      <c r="F26" s="95">
        <f t="shared" si="5"/>
        <v>12746.4</v>
      </c>
      <c r="G26" s="97"/>
      <c r="H26" s="96">
        <f t="shared" si="6"/>
        <v>3321.8</v>
      </c>
      <c r="I26" s="96">
        <f t="shared" si="7"/>
        <v>1660.9</v>
      </c>
      <c r="J26" s="96">
        <f t="shared" si="8"/>
        <v>15695.2</v>
      </c>
      <c r="K26" s="96">
        <f t="shared" si="9"/>
        <v>20677.900000000001</v>
      </c>
      <c r="L26" s="12" t="str">
        <f t="shared" si="10"/>
        <v xml:space="preserve"> </v>
      </c>
      <c r="P26" s="20">
        <f>C27+D27</f>
        <v>11955.4</v>
      </c>
    </row>
    <row r="27" spans="1:16">
      <c r="A27" s="62" t="s">
        <v>969</v>
      </c>
      <c r="B27" s="62" t="s">
        <v>971</v>
      </c>
      <c r="C27" s="95">
        <v>9965.4</v>
      </c>
      <c r="D27" s="96">
        <v>1990</v>
      </c>
      <c r="E27" s="96">
        <v>975</v>
      </c>
      <c r="F27" s="95">
        <f t="shared" si="5"/>
        <v>12930.4</v>
      </c>
      <c r="G27" s="97"/>
      <c r="H27" s="96">
        <f t="shared" si="6"/>
        <v>3321.8</v>
      </c>
      <c r="I27" s="96">
        <f t="shared" si="7"/>
        <v>1660.9</v>
      </c>
      <c r="J27" s="96">
        <f t="shared" si="8"/>
        <v>15940.533333333333</v>
      </c>
      <c r="K27" s="96">
        <f t="shared" si="9"/>
        <v>20923.233333333334</v>
      </c>
      <c r="L27" s="12" t="str">
        <f t="shared" si="10"/>
        <v xml:space="preserve"> </v>
      </c>
      <c r="P27" s="20"/>
    </row>
    <row r="28" spans="1:16">
      <c r="A28" s="62" t="s">
        <v>972</v>
      </c>
      <c r="B28" s="62" t="s">
        <v>973</v>
      </c>
      <c r="C28" s="95">
        <v>15609.9</v>
      </c>
      <c r="D28" s="96"/>
      <c r="E28" s="96">
        <v>975</v>
      </c>
      <c r="F28" s="95">
        <f t="shared" si="5"/>
        <v>16584.900000000001</v>
      </c>
      <c r="G28" s="97"/>
      <c r="H28" s="96">
        <f t="shared" si="6"/>
        <v>5203.3</v>
      </c>
      <c r="I28" s="96">
        <f t="shared" si="7"/>
        <v>2601.65</v>
      </c>
      <c r="J28" s="96">
        <f t="shared" si="8"/>
        <v>20813.2</v>
      </c>
      <c r="K28" s="96">
        <f t="shared" si="9"/>
        <v>28618.15</v>
      </c>
      <c r="L28" s="12" t="str">
        <f t="shared" si="10"/>
        <v xml:space="preserve"> </v>
      </c>
      <c r="P28" s="20"/>
    </row>
    <row r="29" spans="1:16">
      <c r="A29" s="62" t="s">
        <v>974</v>
      </c>
      <c r="B29" s="62" t="s">
        <v>975</v>
      </c>
      <c r="C29" s="95">
        <v>8518.2000000000007</v>
      </c>
      <c r="D29" s="96"/>
      <c r="E29" s="96">
        <v>975</v>
      </c>
      <c r="F29" s="95">
        <f t="shared" si="5"/>
        <v>9493.2000000000007</v>
      </c>
      <c r="G29" s="97"/>
      <c r="H29" s="96">
        <f t="shared" si="6"/>
        <v>2839.4</v>
      </c>
      <c r="I29" s="96">
        <f t="shared" si="7"/>
        <v>1419.7</v>
      </c>
      <c r="J29" s="96">
        <f t="shared" si="8"/>
        <v>11357.6</v>
      </c>
      <c r="K29" s="96">
        <f t="shared" si="9"/>
        <v>15616.7</v>
      </c>
      <c r="L29" s="12" t="str">
        <f t="shared" si="10"/>
        <v xml:space="preserve"> </v>
      </c>
      <c r="P29" s="20"/>
    </row>
    <row r="30" spans="1:16">
      <c r="A30" s="62" t="s">
        <v>976</v>
      </c>
      <c r="B30" s="62" t="s">
        <v>977</v>
      </c>
      <c r="C30" s="95">
        <v>8220.2999999999993</v>
      </c>
      <c r="D30" s="96">
        <v>659</v>
      </c>
      <c r="E30" s="96">
        <v>975</v>
      </c>
      <c r="F30" s="95">
        <f t="shared" si="5"/>
        <v>9854.2999999999993</v>
      </c>
      <c r="G30" s="97"/>
      <c r="H30" s="96">
        <f t="shared" si="6"/>
        <v>2740.1</v>
      </c>
      <c r="I30" s="96">
        <f t="shared" si="7"/>
        <v>1370.05</v>
      </c>
      <c r="J30" s="96">
        <f t="shared" si="8"/>
        <v>11839.066666666666</v>
      </c>
      <c r="K30" s="96">
        <f t="shared" si="9"/>
        <v>15949.216666666665</v>
      </c>
      <c r="L30" s="12" t="str">
        <f t="shared" si="10"/>
        <v xml:space="preserve"> </v>
      </c>
      <c r="P30" s="20">
        <f>C32+D32</f>
        <v>17646</v>
      </c>
    </row>
    <row r="31" spans="1:16">
      <c r="A31" s="62" t="s">
        <v>978</v>
      </c>
      <c r="B31" s="62" t="s">
        <v>979</v>
      </c>
      <c r="C31" s="95">
        <v>11955.3</v>
      </c>
      <c r="D31" s="96"/>
      <c r="E31" s="96">
        <v>975</v>
      </c>
      <c r="F31" s="95">
        <f t="shared" si="5"/>
        <v>12930.3</v>
      </c>
      <c r="G31" s="97"/>
      <c r="H31" s="96">
        <f t="shared" si="6"/>
        <v>3985.1</v>
      </c>
      <c r="I31" s="96">
        <f t="shared" si="7"/>
        <v>1992.55</v>
      </c>
      <c r="J31" s="96">
        <f t="shared" si="8"/>
        <v>15940.4</v>
      </c>
      <c r="K31" s="96">
        <f t="shared" si="9"/>
        <v>21918.05</v>
      </c>
      <c r="L31" s="12" t="str">
        <f t="shared" si="10"/>
        <v xml:space="preserve"> </v>
      </c>
      <c r="P31" s="20"/>
    </row>
    <row r="32" spans="1:16">
      <c r="A32" s="62" t="s">
        <v>980</v>
      </c>
      <c r="B32" s="62" t="s">
        <v>981</v>
      </c>
      <c r="C32" s="95">
        <v>17646</v>
      </c>
      <c r="D32" s="96"/>
      <c r="E32" s="96">
        <v>975</v>
      </c>
      <c r="F32" s="95">
        <f t="shared" si="5"/>
        <v>18621</v>
      </c>
      <c r="G32" s="97"/>
      <c r="H32" s="96">
        <f t="shared" si="6"/>
        <v>5882</v>
      </c>
      <c r="I32" s="96">
        <f t="shared" si="7"/>
        <v>2941</v>
      </c>
      <c r="J32" s="96">
        <f t="shared" si="8"/>
        <v>23528</v>
      </c>
      <c r="K32" s="96">
        <f t="shared" si="9"/>
        <v>32351</v>
      </c>
      <c r="L32" s="12" t="str">
        <f t="shared" si="10"/>
        <v xml:space="preserve"> </v>
      </c>
      <c r="P32" s="20"/>
    </row>
    <row r="33" spans="1:16">
      <c r="A33" s="62" t="s">
        <v>982</v>
      </c>
      <c r="B33" s="62" t="s">
        <v>983</v>
      </c>
      <c r="C33" s="95">
        <v>12433.2</v>
      </c>
      <c r="D33" s="96">
        <v>1200</v>
      </c>
      <c r="E33" s="96">
        <v>975</v>
      </c>
      <c r="F33" s="95">
        <f t="shared" si="5"/>
        <v>14608.2</v>
      </c>
      <c r="G33" s="97"/>
      <c r="H33" s="96">
        <f t="shared" si="6"/>
        <v>4144.3999999999996</v>
      </c>
      <c r="I33" s="96">
        <f t="shared" si="7"/>
        <v>2072.1999999999998</v>
      </c>
      <c r="J33" s="96">
        <f t="shared" si="8"/>
        <v>18177.599999999999</v>
      </c>
      <c r="K33" s="96">
        <f t="shared" si="9"/>
        <v>24394.199999999997</v>
      </c>
      <c r="L33" s="12" t="str">
        <f t="shared" si="10"/>
        <v xml:space="preserve"> </v>
      </c>
      <c r="P33" s="20">
        <f>C34+D34</f>
        <v>18729.300000000003</v>
      </c>
    </row>
    <row r="34" spans="1:16">
      <c r="A34" s="62" t="s">
        <v>982</v>
      </c>
      <c r="B34" s="62" t="s">
        <v>983</v>
      </c>
      <c r="C34" s="95">
        <v>12433.2</v>
      </c>
      <c r="D34" s="96">
        <v>6296.1</v>
      </c>
      <c r="E34" s="96">
        <v>975</v>
      </c>
      <c r="F34" s="95">
        <f t="shared" si="5"/>
        <v>19704.300000000003</v>
      </c>
      <c r="G34" s="97"/>
      <c r="H34" s="96">
        <f t="shared" si="6"/>
        <v>4144.3999999999996</v>
      </c>
      <c r="I34" s="96">
        <f t="shared" si="7"/>
        <v>2072.1999999999998</v>
      </c>
      <c r="J34" s="96">
        <f t="shared" si="8"/>
        <v>24972.400000000001</v>
      </c>
      <c r="K34" s="96">
        <f t="shared" si="9"/>
        <v>31189</v>
      </c>
      <c r="L34" s="12" t="str">
        <f t="shared" si="10"/>
        <v xml:space="preserve"> </v>
      </c>
      <c r="P34" s="20"/>
    </row>
    <row r="35" spans="1:16">
      <c r="A35" s="62" t="s">
        <v>984</v>
      </c>
      <c r="B35" s="62" t="s">
        <v>985</v>
      </c>
      <c r="C35" s="95">
        <v>900</v>
      </c>
      <c r="D35" s="99">
        <v>0</v>
      </c>
      <c r="E35" s="96">
        <v>0</v>
      </c>
      <c r="F35" s="95">
        <f t="shared" si="5"/>
        <v>900</v>
      </c>
      <c r="G35" s="97"/>
      <c r="H35" s="96">
        <v>0</v>
      </c>
      <c r="I35" s="96">
        <v>0</v>
      </c>
      <c r="J35" s="96">
        <v>0</v>
      </c>
      <c r="K35" s="96">
        <f t="shared" si="9"/>
        <v>0</v>
      </c>
      <c r="L35" s="12" t="str">
        <f t="shared" si="10"/>
        <v xml:space="preserve"> </v>
      </c>
    </row>
    <row r="36" spans="1:16">
      <c r="A36" s="62" t="s">
        <v>986</v>
      </c>
      <c r="B36" s="62" t="s">
        <v>987</v>
      </c>
      <c r="C36" s="95">
        <v>6263.4</v>
      </c>
      <c r="D36" s="96"/>
      <c r="E36" s="96">
        <v>975</v>
      </c>
      <c r="F36" s="95">
        <f t="shared" si="5"/>
        <v>7238.4</v>
      </c>
      <c r="G36" s="97"/>
      <c r="H36" s="96">
        <f>C36/30*10</f>
        <v>2087.8000000000002</v>
      </c>
      <c r="I36" s="96">
        <f>C36/30*5</f>
        <v>1043.9000000000001</v>
      </c>
      <c r="J36" s="96">
        <f>(C36+D36)/30*40</f>
        <v>8351.2000000000007</v>
      </c>
      <c r="K36" s="96">
        <f t="shared" si="9"/>
        <v>11482.900000000001</v>
      </c>
      <c r="L36" s="12" t="str">
        <f t="shared" si="10"/>
        <v xml:space="preserve"> </v>
      </c>
      <c r="P36" s="20"/>
    </row>
    <row r="37" spans="1:16">
      <c r="A37" s="62" t="s">
        <v>988</v>
      </c>
      <c r="B37" s="62" t="s">
        <v>989</v>
      </c>
      <c r="C37" s="95">
        <v>17841</v>
      </c>
      <c r="D37" s="96"/>
      <c r="E37" s="96">
        <v>975</v>
      </c>
      <c r="F37" s="95">
        <f t="shared" si="5"/>
        <v>18816</v>
      </c>
      <c r="G37" s="97"/>
      <c r="H37" s="96">
        <f>C37/30*10</f>
        <v>5947</v>
      </c>
      <c r="I37" s="96">
        <f>C37/30*5</f>
        <v>2973.5</v>
      </c>
      <c r="J37" s="96">
        <f>(C37+D37)/30*40</f>
        <v>23788</v>
      </c>
      <c r="K37" s="96">
        <f t="shared" si="9"/>
        <v>32708.5</v>
      </c>
      <c r="L37" s="12" t="str">
        <f t="shared" si="10"/>
        <v xml:space="preserve"> </v>
      </c>
      <c r="P37" s="20"/>
    </row>
    <row r="38" spans="1:16">
      <c r="A38" s="62" t="s">
        <v>990</v>
      </c>
      <c r="B38" s="62" t="s">
        <v>991</v>
      </c>
      <c r="C38" s="95">
        <v>1800</v>
      </c>
      <c r="D38" s="99">
        <v>0</v>
      </c>
      <c r="E38" s="96">
        <v>0</v>
      </c>
      <c r="F38" s="95">
        <f t="shared" si="5"/>
        <v>1800</v>
      </c>
      <c r="G38" s="97"/>
      <c r="H38" s="96">
        <v>0</v>
      </c>
      <c r="I38" s="96">
        <v>0</v>
      </c>
      <c r="J38" s="96">
        <v>0</v>
      </c>
      <c r="K38" s="96">
        <f t="shared" si="9"/>
        <v>0</v>
      </c>
      <c r="L38" s="12" t="str">
        <f t="shared" si="10"/>
        <v xml:space="preserve"> </v>
      </c>
    </row>
    <row r="39" spans="1:16">
      <c r="A39" s="62" t="s">
        <v>992</v>
      </c>
      <c r="B39" s="62" t="s">
        <v>993</v>
      </c>
      <c r="C39" s="95">
        <v>6800</v>
      </c>
      <c r="D39" s="99">
        <v>0</v>
      </c>
      <c r="E39" s="96">
        <v>0</v>
      </c>
      <c r="F39" s="95">
        <f t="shared" si="5"/>
        <v>6800</v>
      </c>
      <c r="G39" s="97"/>
      <c r="H39" s="96">
        <v>0</v>
      </c>
      <c r="I39" s="96">
        <v>0</v>
      </c>
      <c r="J39" s="96">
        <v>0</v>
      </c>
      <c r="K39" s="96">
        <f t="shared" si="9"/>
        <v>0</v>
      </c>
      <c r="P39" s="20"/>
    </row>
    <row r="40" spans="1:16">
      <c r="A40" s="62" t="s">
        <v>994</v>
      </c>
      <c r="B40" s="62" t="s">
        <v>995</v>
      </c>
      <c r="C40" s="95">
        <v>9550</v>
      </c>
      <c r="D40" s="99">
        <v>0</v>
      </c>
      <c r="E40" s="96">
        <v>0</v>
      </c>
      <c r="F40" s="95">
        <f t="shared" si="5"/>
        <v>9550</v>
      </c>
      <c r="G40" s="97"/>
      <c r="H40" s="96">
        <v>0</v>
      </c>
      <c r="I40" s="96">
        <v>0</v>
      </c>
      <c r="J40" s="96">
        <v>0</v>
      </c>
      <c r="K40" s="96">
        <f t="shared" si="9"/>
        <v>0</v>
      </c>
      <c r="P40" s="20"/>
    </row>
    <row r="41" spans="1:16">
      <c r="A41" s="62" t="s">
        <v>996</v>
      </c>
      <c r="B41" s="62" t="s">
        <v>997</v>
      </c>
      <c r="C41" s="95">
        <v>9463.5</v>
      </c>
      <c r="D41" s="99"/>
      <c r="E41" s="96">
        <v>975</v>
      </c>
      <c r="F41" s="95">
        <f t="shared" si="5"/>
        <v>10438.5</v>
      </c>
      <c r="G41" s="97"/>
      <c r="H41" s="96">
        <f>C41/30*10</f>
        <v>3154.5</v>
      </c>
      <c r="I41" s="96">
        <f>C41/30*5</f>
        <v>1577.25</v>
      </c>
      <c r="J41" s="96">
        <f>(C41+D41)/30*40</f>
        <v>12618</v>
      </c>
      <c r="K41" s="96">
        <f t="shared" si="9"/>
        <v>17349.75</v>
      </c>
      <c r="L41" s="12" t="str">
        <f t="shared" si="10"/>
        <v xml:space="preserve"> </v>
      </c>
      <c r="P41" s="20"/>
    </row>
    <row r="42" spans="1:16">
      <c r="A42" s="62" t="s">
        <v>998</v>
      </c>
      <c r="B42" s="62" t="s">
        <v>999</v>
      </c>
      <c r="C42" s="95">
        <v>6818.7</v>
      </c>
      <c r="D42" s="96"/>
      <c r="E42" s="96">
        <v>975</v>
      </c>
      <c r="F42" s="95">
        <f t="shared" si="5"/>
        <v>7793.7</v>
      </c>
      <c r="G42" s="97"/>
      <c r="H42" s="96">
        <f>C42/30*10</f>
        <v>2272.9</v>
      </c>
      <c r="I42" s="96">
        <f>C42/30*5</f>
        <v>1136.45</v>
      </c>
      <c r="J42" s="96">
        <f>(C42+D42)/30*40</f>
        <v>9091.6</v>
      </c>
      <c r="K42" s="96">
        <f t="shared" si="9"/>
        <v>12500.95</v>
      </c>
      <c r="L42" s="12" t="str">
        <f t="shared" si="10"/>
        <v xml:space="preserve"> </v>
      </c>
      <c r="P42" s="20"/>
    </row>
    <row r="43" spans="1:16">
      <c r="A43" s="62" t="s">
        <v>1000</v>
      </c>
      <c r="B43" s="62" t="s">
        <v>1001</v>
      </c>
      <c r="C43" s="95">
        <v>4954.25</v>
      </c>
      <c r="D43" s="99">
        <v>0</v>
      </c>
      <c r="E43" s="96">
        <v>0</v>
      </c>
      <c r="F43" s="95">
        <f t="shared" si="5"/>
        <v>4954.25</v>
      </c>
      <c r="G43" s="97"/>
      <c r="H43" s="96">
        <v>0</v>
      </c>
      <c r="I43" s="96">
        <v>0</v>
      </c>
      <c r="J43" s="96">
        <v>0</v>
      </c>
      <c r="K43" s="96">
        <f t="shared" si="9"/>
        <v>0</v>
      </c>
      <c r="L43" s="12" t="str">
        <f t="shared" si="10"/>
        <v xml:space="preserve"> </v>
      </c>
    </row>
    <row r="44" spans="1:16">
      <c r="A44" s="62" t="s">
        <v>1002</v>
      </c>
      <c r="B44" s="33" t="s">
        <v>1003</v>
      </c>
      <c r="C44" s="95">
        <v>8056.8</v>
      </c>
      <c r="D44" s="96">
        <v>3443.7</v>
      </c>
      <c r="E44" s="96">
        <v>975</v>
      </c>
      <c r="F44" s="95">
        <f t="shared" si="5"/>
        <v>12475.5</v>
      </c>
      <c r="G44" s="97"/>
      <c r="H44" s="96">
        <f>C44/30*10</f>
        <v>2685.6</v>
      </c>
      <c r="I44" s="96">
        <f>C44/30*5</f>
        <v>1342.8</v>
      </c>
      <c r="J44" s="96">
        <f>(C44+D44)/30*40</f>
        <v>15334</v>
      </c>
      <c r="K44" s="96">
        <f t="shared" si="9"/>
        <v>19362.400000000001</v>
      </c>
      <c r="L44" s="12" t="str">
        <f t="shared" si="10"/>
        <v xml:space="preserve"> </v>
      </c>
      <c r="P44" s="20"/>
    </row>
    <row r="45" spans="1:16">
      <c r="A45" s="62" t="s">
        <v>1004</v>
      </c>
      <c r="B45" s="62" t="s">
        <v>1005</v>
      </c>
      <c r="C45" s="95">
        <v>6666.3</v>
      </c>
      <c r="D45" s="99"/>
      <c r="E45" s="96">
        <v>975</v>
      </c>
      <c r="F45" s="95">
        <f t="shared" si="5"/>
        <v>7641.3</v>
      </c>
      <c r="G45" s="97"/>
      <c r="H45" s="96">
        <f>C45/30*10</f>
        <v>2222.1</v>
      </c>
      <c r="I45" s="96">
        <f>C45/30*5</f>
        <v>1111.05</v>
      </c>
      <c r="J45" s="96">
        <f>(C45+D45)/30*40</f>
        <v>8888.4</v>
      </c>
      <c r="K45" s="96">
        <f t="shared" si="9"/>
        <v>12221.55</v>
      </c>
      <c r="L45" s="12" t="str">
        <f t="shared" si="10"/>
        <v xml:space="preserve"> </v>
      </c>
      <c r="P45" s="20"/>
    </row>
    <row r="46" spans="1:16">
      <c r="A46" s="100"/>
      <c r="B46" s="100"/>
      <c r="C46" s="101"/>
      <c r="D46" s="101"/>
      <c r="E46" s="101"/>
      <c r="F46" s="101"/>
      <c r="G46" s="101"/>
    </row>
    <row r="47" spans="1:16">
      <c r="A47" s="100"/>
      <c r="B47" s="100"/>
      <c r="C47" s="101"/>
      <c r="D47" s="101"/>
      <c r="E47" s="101"/>
      <c r="F47" s="101"/>
      <c r="G47" s="101"/>
    </row>
    <row r="48" spans="1:16">
      <c r="B48" s="102" t="s">
        <v>0</v>
      </c>
      <c r="C48" s="200" t="s">
        <v>251</v>
      </c>
      <c r="D48" s="200"/>
      <c r="E48" s="200"/>
      <c r="F48" s="200"/>
      <c r="G48" s="200"/>
    </row>
    <row r="49" spans="2:7">
      <c r="B49" s="104"/>
      <c r="C49" s="199" t="s">
        <v>1006</v>
      </c>
      <c r="D49" s="199"/>
      <c r="E49" s="199"/>
      <c r="F49" s="199"/>
      <c r="G49" s="199"/>
    </row>
    <row r="50" spans="2:7">
      <c r="B50" s="104"/>
      <c r="C50" s="199"/>
      <c r="D50" s="199"/>
      <c r="E50" s="199"/>
      <c r="F50" s="199"/>
      <c r="G50" s="199"/>
    </row>
    <row r="51" spans="2:7">
      <c r="B51" s="104"/>
      <c r="C51" s="199"/>
      <c r="D51" s="199"/>
      <c r="E51" s="199"/>
      <c r="F51" s="199"/>
      <c r="G51" s="199"/>
    </row>
    <row r="52" spans="2:7">
      <c r="B52" s="104"/>
      <c r="C52" s="199"/>
      <c r="D52" s="199"/>
      <c r="E52" s="199"/>
      <c r="F52" s="199"/>
      <c r="G52" s="199"/>
    </row>
    <row r="53" spans="2:7">
      <c r="B53" s="104"/>
      <c r="C53" s="199"/>
      <c r="D53" s="199"/>
      <c r="E53" s="199"/>
      <c r="F53" s="199"/>
      <c r="G53" s="199"/>
    </row>
    <row r="54" spans="2:7">
      <c r="B54" s="104"/>
      <c r="C54" s="199"/>
      <c r="D54" s="199"/>
      <c r="E54" s="199"/>
      <c r="F54" s="199"/>
      <c r="G54" s="199"/>
    </row>
    <row r="55" spans="2:7">
      <c r="B55" s="104"/>
      <c r="C55" s="199"/>
      <c r="D55" s="199"/>
      <c r="E55" s="199"/>
      <c r="F55" s="199"/>
      <c r="G55" s="199"/>
    </row>
    <row r="56" spans="2:7">
      <c r="B56" s="104"/>
      <c r="C56" s="199"/>
      <c r="D56" s="199"/>
      <c r="E56" s="199"/>
      <c r="F56" s="199"/>
      <c r="G56" s="199"/>
    </row>
    <row r="57" spans="2:7">
      <c r="B57" s="104"/>
      <c r="C57" s="199"/>
      <c r="D57" s="199"/>
      <c r="E57" s="199"/>
      <c r="F57" s="199"/>
      <c r="G57" s="199"/>
    </row>
  </sheetData>
  <mergeCells count="22">
    <mergeCell ref="C56:G56"/>
    <mergeCell ref="C57:G57"/>
    <mergeCell ref="C50:G50"/>
    <mergeCell ref="C51:G51"/>
    <mergeCell ref="C52:G52"/>
    <mergeCell ref="C53:G53"/>
    <mergeCell ref="C54:G54"/>
    <mergeCell ref="C55:G55"/>
    <mergeCell ref="C49:G49"/>
    <mergeCell ref="A1:K1"/>
    <mergeCell ref="A2:K2"/>
    <mergeCell ref="A3:K3"/>
    <mergeCell ref="A4:K4"/>
    <mergeCell ref="A8:A9"/>
    <mergeCell ref="B8:B9"/>
    <mergeCell ref="C8:F8"/>
    <mergeCell ref="H8:K8"/>
    <mergeCell ref="A20:A21"/>
    <mergeCell ref="B20:B21"/>
    <mergeCell ref="C20:F20"/>
    <mergeCell ref="H20:K20"/>
    <mergeCell ref="C48:G4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F42B-51EF-4467-A0A3-946E554A1EE4}">
  <sheetPr>
    <pageSetUpPr fitToPage="1"/>
  </sheetPr>
  <dimension ref="A1:J23"/>
  <sheetViews>
    <sheetView showGridLines="0" topLeftCell="A7" workbookViewId="0">
      <selection activeCell="M12" sqref="M12"/>
    </sheetView>
  </sheetViews>
  <sheetFormatPr baseColWidth="10" defaultRowHeight="15"/>
  <cols>
    <col min="1" max="1" width="7.7109375" customWidth="1"/>
    <col min="2" max="2" width="19.7109375" customWidth="1"/>
    <col min="6" max="6" width="1" customWidth="1"/>
  </cols>
  <sheetData>
    <row r="1" spans="1:10" ht="15.75">
      <c r="A1" s="173" t="s">
        <v>1007</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6.5" thickBot="1">
      <c r="A7" s="4" t="s">
        <v>7</v>
      </c>
    </row>
    <row r="8" spans="1:10" ht="15.75" thickBot="1">
      <c r="A8" s="174" t="s">
        <v>0</v>
      </c>
      <c r="B8" s="174" t="s">
        <v>8</v>
      </c>
      <c r="C8" s="176" t="s">
        <v>9</v>
      </c>
      <c r="D8" s="177"/>
      <c r="E8" s="177"/>
      <c r="G8" s="176" t="s">
        <v>10</v>
      </c>
      <c r="H8" s="177"/>
      <c r="I8" s="177"/>
      <c r="J8" s="178"/>
    </row>
    <row r="9" spans="1:10" ht="22.5">
      <c r="A9" s="175"/>
      <c r="B9" s="175"/>
      <c r="C9" s="5" t="s">
        <v>11</v>
      </c>
      <c r="D9" s="5" t="s">
        <v>17</v>
      </c>
      <c r="E9" s="5" t="s">
        <v>12</v>
      </c>
      <c r="G9" s="56" t="s">
        <v>13</v>
      </c>
      <c r="H9" s="13" t="s">
        <v>18</v>
      </c>
      <c r="I9" s="5" t="s">
        <v>14</v>
      </c>
      <c r="J9" s="5" t="s">
        <v>12</v>
      </c>
    </row>
    <row r="10" spans="1:10">
      <c r="A10" s="47" t="s">
        <v>1008</v>
      </c>
      <c r="B10" s="1" t="s">
        <v>93</v>
      </c>
      <c r="C10" s="6">
        <v>66149</v>
      </c>
      <c r="D10" s="6">
        <v>0</v>
      </c>
      <c r="E10" s="6">
        <f>SUM(C10:D10)</f>
        <v>66149</v>
      </c>
      <c r="F10" s="40"/>
      <c r="G10" s="6">
        <f>(C10/3)</f>
        <v>22049.666666666668</v>
      </c>
      <c r="H10" s="6">
        <f>G10/2</f>
        <v>11024.833333333334</v>
      </c>
      <c r="I10" s="6">
        <v>88198.666666666672</v>
      </c>
      <c r="J10" s="6">
        <f>SUM(G10:I10)</f>
        <v>121273.16666666667</v>
      </c>
    </row>
    <row r="11" spans="1:10">
      <c r="A11" s="47" t="s">
        <v>1009</v>
      </c>
      <c r="B11" s="1" t="s">
        <v>98</v>
      </c>
      <c r="C11" s="6">
        <v>24328</v>
      </c>
      <c r="D11" s="6">
        <v>0</v>
      </c>
      <c r="E11" s="6">
        <f>SUM(C11:D11)</f>
        <v>24328</v>
      </c>
      <c r="F11" s="40"/>
      <c r="G11" s="6">
        <f>(C11/3)</f>
        <v>8109.333333333333</v>
      </c>
      <c r="H11" s="6">
        <f>G11/2</f>
        <v>4054.6666666666665</v>
      </c>
      <c r="I11" s="6">
        <v>32437.333333333332</v>
      </c>
      <c r="J11" s="6">
        <f>SUM(G11:I11)</f>
        <v>44601.333333333328</v>
      </c>
    </row>
    <row r="12" spans="1:10">
      <c r="A12" s="11"/>
    </row>
    <row r="13" spans="1:10" ht="16.5" thickBot="1">
      <c r="A13" s="4" t="s">
        <v>31</v>
      </c>
    </row>
    <row r="14" spans="1:10" ht="15.75" thickBot="1">
      <c r="A14" s="174" t="s">
        <v>0</v>
      </c>
      <c r="B14" s="174" t="s">
        <v>8</v>
      </c>
      <c r="C14" s="176" t="s">
        <v>9</v>
      </c>
      <c r="D14" s="177"/>
      <c r="E14" s="177"/>
      <c r="G14" s="176" t="s">
        <v>10</v>
      </c>
      <c r="H14" s="177"/>
      <c r="I14" s="177"/>
      <c r="J14" s="178"/>
    </row>
    <row r="15" spans="1:10" ht="22.5">
      <c r="A15" s="175"/>
      <c r="B15" s="175"/>
      <c r="C15" s="5" t="s">
        <v>11</v>
      </c>
      <c r="D15" s="5" t="s">
        <v>17</v>
      </c>
      <c r="E15" s="5" t="s">
        <v>12</v>
      </c>
      <c r="G15" s="56" t="s">
        <v>13</v>
      </c>
      <c r="H15" s="13" t="s">
        <v>18</v>
      </c>
      <c r="I15" s="5" t="s">
        <v>14</v>
      </c>
      <c r="J15" s="5" t="s">
        <v>12</v>
      </c>
    </row>
    <row r="16" spans="1:10">
      <c r="A16" s="47" t="s">
        <v>1010</v>
      </c>
      <c r="B16" s="1" t="s">
        <v>1011</v>
      </c>
      <c r="C16" s="6">
        <v>17258</v>
      </c>
      <c r="D16" s="6">
        <v>975</v>
      </c>
      <c r="E16" s="6">
        <f>SUM(C16:D16)</f>
        <v>18233</v>
      </c>
      <c r="F16" s="40"/>
      <c r="G16" s="6">
        <f>(C16/3)</f>
        <v>5752.666666666667</v>
      </c>
      <c r="H16" s="6">
        <f>G16/2</f>
        <v>2876.3333333333335</v>
      </c>
      <c r="I16" s="6">
        <v>23010.666666666664</v>
      </c>
      <c r="J16" s="6">
        <f>SUM(G16:I16)</f>
        <v>31639.666666666664</v>
      </c>
    </row>
    <row r="17" spans="1:10">
      <c r="A17" s="47" t="s">
        <v>47</v>
      </c>
      <c r="B17" s="1" t="s">
        <v>1011</v>
      </c>
      <c r="C17" s="6">
        <v>10316.780000000001</v>
      </c>
      <c r="D17" s="6">
        <v>975</v>
      </c>
      <c r="E17" s="6">
        <f>SUM(C17:D17)</f>
        <v>11291.78</v>
      </c>
      <c r="F17" s="40"/>
      <c r="G17" s="6">
        <f>(C17/3)</f>
        <v>3438.9266666666667</v>
      </c>
      <c r="H17" s="6">
        <f>G17/2</f>
        <v>1719.4633333333334</v>
      </c>
      <c r="I17" s="6">
        <v>13755.706666666667</v>
      </c>
      <c r="J17" s="6">
        <f>SUM(G17:I17)</f>
        <v>18914.096666666668</v>
      </c>
    </row>
    <row r="18" spans="1:10">
      <c r="A18" s="47" t="s">
        <v>1012</v>
      </c>
      <c r="B18" s="1" t="s">
        <v>63</v>
      </c>
      <c r="C18" s="6">
        <v>6436</v>
      </c>
      <c r="D18" s="6">
        <v>975</v>
      </c>
      <c r="E18" s="6">
        <f>SUM(C18:D18)</f>
        <v>7411</v>
      </c>
      <c r="F18" s="40"/>
      <c r="G18" s="6">
        <f>(C18/3)</f>
        <v>2145.3333333333335</v>
      </c>
      <c r="H18" s="6">
        <f>G18/2</f>
        <v>1072.6666666666667</v>
      </c>
      <c r="I18" s="6">
        <v>8581.3333333333339</v>
      </c>
      <c r="J18" s="6">
        <f>SUM(G18:I18)</f>
        <v>11799.333333333334</v>
      </c>
    </row>
    <row r="19" spans="1:10">
      <c r="A19" s="47" t="s">
        <v>1013</v>
      </c>
      <c r="B19" s="1" t="s">
        <v>1014</v>
      </c>
      <c r="C19" s="6">
        <v>5936</v>
      </c>
      <c r="D19" s="6">
        <v>975</v>
      </c>
      <c r="E19" s="6">
        <f>SUM(C19:D19)</f>
        <v>6911</v>
      </c>
      <c r="F19" s="40"/>
      <c r="G19" s="6">
        <f>(C19/3)</f>
        <v>1978.6666666666667</v>
      </c>
      <c r="H19" s="6">
        <f>G19/2</f>
        <v>989.33333333333337</v>
      </c>
      <c r="I19" s="6">
        <v>7914.666666666667</v>
      </c>
      <c r="J19" s="6">
        <f>SUM(G19:I19)</f>
        <v>10882.666666666668</v>
      </c>
    </row>
    <row r="21" spans="1:10" ht="15.75">
      <c r="B21" s="42" t="s">
        <v>250</v>
      </c>
      <c r="C21" s="43"/>
      <c r="D21" s="43"/>
      <c r="E21" s="43"/>
      <c r="F21" s="43"/>
    </row>
    <row r="22" spans="1:10">
      <c r="B22" s="57" t="s">
        <v>0</v>
      </c>
      <c r="C22" s="191" t="s">
        <v>251</v>
      </c>
      <c r="D22" s="191"/>
      <c r="E22" s="191"/>
      <c r="F22" s="191"/>
    </row>
    <row r="23" spans="1:10">
      <c r="B23" s="45"/>
      <c r="C23" s="201" t="s">
        <v>506</v>
      </c>
      <c r="D23" s="201"/>
      <c r="E23" s="201"/>
      <c r="F23" s="201"/>
    </row>
  </sheetData>
  <mergeCells count="14">
    <mergeCell ref="C23:F23"/>
    <mergeCell ref="A1:J1"/>
    <mergeCell ref="A2:J2"/>
    <mergeCell ref="A3:J3"/>
    <mergeCell ref="A4:J4"/>
    <mergeCell ref="A8:A9"/>
    <mergeCell ref="B8:B9"/>
    <mergeCell ref="C8:E8"/>
    <mergeCell ref="G8:J8"/>
    <mergeCell ref="A14:A15"/>
    <mergeCell ref="B14:B15"/>
    <mergeCell ref="C14:E14"/>
    <mergeCell ref="G14:J14"/>
    <mergeCell ref="C22:F22"/>
  </mergeCells>
  <pageMargins left="0.70866141732283472" right="0.70866141732283472" top="0.74803149606299213" bottom="0.74803149606299213" header="0.31496062992125984" footer="0.31496062992125984"/>
  <pageSetup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CA8B-AFD3-4BEF-A02B-D5F798F48D8D}">
  <dimension ref="A1:I26"/>
  <sheetViews>
    <sheetView showGridLines="0" topLeftCell="A7" workbookViewId="0">
      <selection activeCell="M15" sqref="M15"/>
    </sheetView>
  </sheetViews>
  <sheetFormatPr baseColWidth="10" defaultRowHeight="15"/>
  <cols>
    <col min="1" max="1" width="7.28515625" customWidth="1"/>
    <col min="2" max="2" width="34" customWidth="1"/>
    <col min="6" max="6" width="1.28515625" customWidth="1"/>
  </cols>
  <sheetData>
    <row r="1" spans="1:9" ht="15.75">
      <c r="A1" s="202" t="s">
        <v>1015</v>
      </c>
      <c r="B1" s="202"/>
      <c r="C1" s="202"/>
      <c r="D1" s="202"/>
      <c r="E1" s="202"/>
      <c r="F1" s="202"/>
      <c r="G1" s="202"/>
      <c r="H1" s="202"/>
      <c r="I1" s="202"/>
    </row>
    <row r="2" spans="1:9" ht="15.75">
      <c r="A2" s="202" t="s">
        <v>1</v>
      </c>
      <c r="B2" s="202"/>
      <c r="C2" s="202"/>
      <c r="D2" s="202"/>
      <c r="E2" s="202"/>
      <c r="F2" s="202"/>
      <c r="G2" s="202"/>
      <c r="H2" s="202"/>
      <c r="I2" s="202"/>
    </row>
    <row r="3" spans="1:9" ht="15.75">
      <c r="A3" s="202" t="s">
        <v>2</v>
      </c>
      <c r="B3" s="202"/>
      <c r="C3" s="202"/>
      <c r="D3" s="202"/>
      <c r="E3" s="202"/>
      <c r="F3" s="202"/>
      <c r="G3" s="202"/>
      <c r="H3" s="202"/>
      <c r="I3" s="202"/>
    </row>
    <row r="4" spans="1:9" ht="15.75">
      <c r="A4" s="202" t="s">
        <v>6</v>
      </c>
      <c r="B4" s="202"/>
      <c r="C4" s="202"/>
      <c r="D4" s="202"/>
      <c r="E4" s="202"/>
      <c r="F4" s="202"/>
      <c r="G4" s="202"/>
      <c r="H4" s="202"/>
      <c r="I4" s="202"/>
    </row>
    <row r="6" spans="1:9" ht="16.5" thickBot="1">
      <c r="A6" s="4" t="s">
        <v>7</v>
      </c>
    </row>
    <row r="7" spans="1:9" ht="15.75" thickBot="1">
      <c r="A7" s="174" t="s">
        <v>0</v>
      </c>
      <c r="B7" s="174" t="s">
        <v>8</v>
      </c>
      <c r="C7" s="176" t="s">
        <v>9</v>
      </c>
      <c r="D7" s="177"/>
      <c r="E7" s="177"/>
      <c r="G7" s="176" t="s">
        <v>10</v>
      </c>
      <c r="H7" s="177"/>
      <c r="I7" s="178"/>
    </row>
    <row r="8" spans="1:9" ht="22.5">
      <c r="A8" s="175"/>
      <c r="B8" s="175"/>
      <c r="C8" s="5" t="s">
        <v>11</v>
      </c>
      <c r="D8" s="5" t="s">
        <v>17</v>
      </c>
      <c r="E8" s="5" t="s">
        <v>12</v>
      </c>
      <c r="G8" s="56" t="s">
        <v>13</v>
      </c>
      <c r="H8" s="5" t="s">
        <v>14</v>
      </c>
      <c r="I8" s="5" t="s">
        <v>12</v>
      </c>
    </row>
    <row r="9" spans="1:9">
      <c r="A9" s="1" t="s">
        <v>1016</v>
      </c>
      <c r="B9" s="1" t="s">
        <v>1017</v>
      </c>
      <c r="C9" s="46">
        <v>49386</v>
      </c>
      <c r="D9" s="24">
        <v>2500</v>
      </c>
      <c r="E9" s="24">
        <f>SUM(C9:D9)</f>
        <v>51886</v>
      </c>
      <c r="F9" s="30"/>
      <c r="G9" s="24">
        <v>32924</v>
      </c>
      <c r="H9" s="24">
        <v>65848</v>
      </c>
      <c r="I9" s="24">
        <f>SUM(G9:H9)</f>
        <v>98772</v>
      </c>
    </row>
    <row r="10" spans="1:9">
      <c r="A10" s="1" t="s">
        <v>1018</v>
      </c>
      <c r="B10" s="1" t="s">
        <v>39</v>
      </c>
      <c r="C10" s="46">
        <v>32868</v>
      </c>
      <c r="D10" s="24">
        <v>2000</v>
      </c>
      <c r="E10" s="24">
        <f>SUM(C10:D10)</f>
        <v>34868</v>
      </c>
      <c r="F10" s="30"/>
      <c r="G10" s="24">
        <v>21912</v>
      </c>
      <c r="H10" s="24">
        <v>43824</v>
      </c>
      <c r="I10" s="24">
        <f>SUM(G10:H10)</f>
        <v>65736</v>
      </c>
    </row>
    <row r="11" spans="1:9">
      <c r="A11" s="1" t="s">
        <v>1009</v>
      </c>
      <c r="B11" s="1" t="s">
        <v>39</v>
      </c>
      <c r="C11" s="46">
        <v>24328</v>
      </c>
      <c r="D11" s="24">
        <v>2000</v>
      </c>
      <c r="E11" s="24">
        <f>SUM(C11:D11)</f>
        <v>26328</v>
      </c>
      <c r="F11" s="30"/>
      <c r="G11" s="24">
        <v>16218</v>
      </c>
      <c r="H11" s="24">
        <v>32437</v>
      </c>
      <c r="I11" s="24">
        <f>SUM(G11:H11)</f>
        <v>48655</v>
      </c>
    </row>
    <row r="12" spans="1:9">
      <c r="A12" s="1" t="s">
        <v>40</v>
      </c>
      <c r="B12" s="1" t="s">
        <v>1019</v>
      </c>
      <c r="C12" s="46">
        <v>19370</v>
      </c>
      <c r="D12" s="24">
        <v>2000</v>
      </c>
      <c r="E12" s="24">
        <f>SUM(C12:D12)</f>
        <v>21370</v>
      </c>
      <c r="F12" s="30"/>
      <c r="G12" s="24">
        <v>12913</v>
      </c>
      <c r="H12" s="24">
        <v>25826</v>
      </c>
      <c r="I12" s="24">
        <f>SUM(G12:H12)</f>
        <v>38739</v>
      </c>
    </row>
    <row r="13" spans="1:9">
      <c r="A13" s="1" t="s">
        <v>1020</v>
      </c>
      <c r="B13" s="1" t="s">
        <v>37</v>
      </c>
      <c r="C13" s="46">
        <v>79462</v>
      </c>
      <c r="D13" s="24">
        <v>3000</v>
      </c>
      <c r="E13" s="24">
        <f>SUM(C13:D13)</f>
        <v>82462</v>
      </c>
      <c r="F13" s="30"/>
      <c r="G13" s="24">
        <v>52974</v>
      </c>
      <c r="H13" s="24">
        <v>105949</v>
      </c>
      <c r="I13" s="24">
        <f>SUM(G13:H13)</f>
        <v>158923</v>
      </c>
    </row>
    <row r="14" spans="1:9">
      <c r="A14" s="11"/>
    </row>
    <row r="15" spans="1:9" ht="16.5" thickBot="1">
      <c r="A15" s="4" t="s">
        <v>31</v>
      </c>
    </row>
    <row r="16" spans="1:9" ht="15.75" thickBot="1">
      <c r="A16" s="174" t="s">
        <v>0</v>
      </c>
      <c r="B16" s="174" t="s">
        <v>8</v>
      </c>
      <c r="C16" s="176" t="s">
        <v>9</v>
      </c>
      <c r="D16" s="177"/>
      <c r="E16" s="177"/>
      <c r="G16" s="176" t="s">
        <v>10</v>
      </c>
      <c r="H16" s="177"/>
      <c r="I16" s="178"/>
    </row>
    <row r="17" spans="1:9" ht="22.5">
      <c r="A17" s="175"/>
      <c r="B17" s="175"/>
      <c r="C17" s="5" t="s">
        <v>11</v>
      </c>
      <c r="D17" s="5" t="s">
        <v>17</v>
      </c>
      <c r="E17" s="5" t="s">
        <v>12</v>
      </c>
      <c r="G17" s="56" t="s">
        <v>13</v>
      </c>
      <c r="H17" s="5" t="s">
        <v>14</v>
      </c>
      <c r="I17" s="5" t="s">
        <v>12</v>
      </c>
    </row>
    <row r="18" spans="1:9">
      <c r="A18" s="1" t="s">
        <v>1021</v>
      </c>
      <c r="B18" s="1" t="s">
        <v>46</v>
      </c>
      <c r="C18" s="24">
        <v>11148</v>
      </c>
      <c r="D18" s="24">
        <v>2000</v>
      </c>
      <c r="E18" s="24">
        <f>SUM(C18:D18)</f>
        <v>13148</v>
      </c>
      <c r="F18" s="28"/>
      <c r="G18" s="24">
        <v>7216</v>
      </c>
      <c r="H18" s="24">
        <v>14432</v>
      </c>
      <c r="I18" s="24">
        <f>SUM(G18:H18)</f>
        <v>21648</v>
      </c>
    </row>
    <row r="19" spans="1:9">
      <c r="A19" s="1" t="s">
        <v>1022</v>
      </c>
      <c r="B19" s="1" t="s">
        <v>1023</v>
      </c>
      <c r="C19" s="24">
        <v>9532</v>
      </c>
      <c r="D19" s="24">
        <v>2000</v>
      </c>
      <c r="E19" s="24">
        <f>SUM(C19:D19)</f>
        <v>11532</v>
      </c>
      <c r="F19" s="28"/>
      <c r="G19" s="24">
        <v>6169</v>
      </c>
      <c r="H19" s="24">
        <v>12338</v>
      </c>
      <c r="I19" s="24">
        <f>SUM(G19:H19)</f>
        <v>18507</v>
      </c>
    </row>
    <row r="20" spans="1:9">
      <c r="A20" s="1" t="s">
        <v>1024</v>
      </c>
      <c r="B20" s="1" t="s">
        <v>46</v>
      </c>
      <c r="C20" s="24">
        <v>14956</v>
      </c>
      <c r="D20" s="24">
        <v>2000</v>
      </c>
      <c r="E20" s="24">
        <f>SUM(C20:D20)</f>
        <v>16956</v>
      </c>
      <c r="F20" s="28"/>
      <c r="G20" s="24">
        <v>9680</v>
      </c>
      <c r="H20" s="24">
        <v>19360</v>
      </c>
      <c r="I20" s="24">
        <f>SUM(G20:H20)</f>
        <v>29040</v>
      </c>
    </row>
    <row r="21" spans="1:9">
      <c r="A21" s="1" t="s">
        <v>1025</v>
      </c>
      <c r="B21" s="1" t="s">
        <v>1026</v>
      </c>
      <c r="C21" s="24">
        <v>24328</v>
      </c>
      <c r="D21" s="24">
        <v>2000</v>
      </c>
      <c r="E21" s="24">
        <f>SUM(C21:D21)</f>
        <v>26328</v>
      </c>
      <c r="F21" s="28"/>
      <c r="G21" s="24">
        <v>16218</v>
      </c>
      <c r="H21" s="24">
        <v>32437</v>
      </c>
      <c r="I21" s="24">
        <f>SUM(G21:H21)</f>
        <v>48655</v>
      </c>
    </row>
    <row r="22" spans="1:9">
      <c r="A22" s="1" t="s">
        <v>1010</v>
      </c>
      <c r="B22" s="1" t="s">
        <v>46</v>
      </c>
      <c r="C22" s="24">
        <v>17258</v>
      </c>
      <c r="D22" s="24">
        <v>2000</v>
      </c>
      <c r="E22" s="24">
        <f>SUM(C22:D22)</f>
        <v>19258</v>
      </c>
      <c r="F22" s="28"/>
      <c r="G22" s="24">
        <v>11505</v>
      </c>
      <c r="H22" s="24">
        <v>23010</v>
      </c>
      <c r="I22" s="24">
        <f>SUM(G22:H22)</f>
        <v>34515</v>
      </c>
    </row>
    <row r="24" spans="1:9" ht="15.75">
      <c r="B24" s="42" t="s">
        <v>250</v>
      </c>
      <c r="C24" s="43"/>
      <c r="D24" s="43"/>
      <c r="E24" s="43"/>
      <c r="F24" s="43"/>
    </row>
    <row r="25" spans="1:9">
      <c r="B25" s="57" t="s">
        <v>0</v>
      </c>
      <c r="C25" s="191" t="s">
        <v>251</v>
      </c>
      <c r="D25" s="191"/>
      <c r="E25" s="191"/>
      <c r="F25" s="191"/>
    </row>
    <row r="26" spans="1:9">
      <c r="B26" s="45"/>
      <c r="C26" s="201" t="s">
        <v>252</v>
      </c>
      <c r="D26" s="201"/>
      <c r="E26" s="201"/>
      <c r="F26" s="201"/>
    </row>
  </sheetData>
  <mergeCells count="14">
    <mergeCell ref="C26:F26"/>
    <mergeCell ref="A1:I1"/>
    <mergeCell ref="A2:I2"/>
    <mergeCell ref="A3:I3"/>
    <mergeCell ref="A4:I4"/>
    <mergeCell ref="A7:A8"/>
    <mergeCell ref="B7:B8"/>
    <mergeCell ref="C7:E7"/>
    <mergeCell ref="G7:I7"/>
    <mergeCell ref="A16:A17"/>
    <mergeCell ref="B16:B17"/>
    <mergeCell ref="C16:E16"/>
    <mergeCell ref="G16:I16"/>
    <mergeCell ref="C25:F2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8E1B-3F1C-4843-A13D-06E256A33F7A}">
  <dimension ref="A1:L94"/>
  <sheetViews>
    <sheetView showGridLines="0" topLeftCell="A14" workbookViewId="0">
      <selection activeCell="N22" sqref="N22"/>
    </sheetView>
  </sheetViews>
  <sheetFormatPr baseColWidth="10" defaultRowHeight="15"/>
  <cols>
    <col min="1" max="1" width="6.7109375" customWidth="1"/>
    <col min="2" max="2" width="27.42578125" style="12" customWidth="1"/>
    <col min="3" max="3" width="11.140625" customWidth="1"/>
    <col min="4" max="4" width="12.42578125" customWidth="1"/>
    <col min="5" max="5" width="8.85546875" bestFit="1" customWidth="1"/>
    <col min="6" max="6" width="9.42578125" customWidth="1"/>
    <col min="7" max="7" width="1.28515625" customWidth="1"/>
    <col min="8" max="8" width="10.28515625" customWidth="1"/>
    <col min="9" max="9" width="9.42578125" bestFit="1" customWidth="1"/>
    <col min="10" max="10" width="8.85546875" bestFit="1" customWidth="1"/>
    <col min="11" max="11" width="12.7109375" bestFit="1" customWidth="1"/>
    <col min="12" max="12" width="10" customWidth="1"/>
  </cols>
  <sheetData>
    <row r="1" spans="1:12" ht="15.75">
      <c r="A1" s="173" t="str">
        <f>+'[3]Resumen de Plazas'!A1:I1</f>
        <v>FIDEICOMISO GARANTE DE LA ORQUESTA SINFÓNICA DE YUCATÁN</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6.5" thickBot="1">
      <c r="A7" s="4" t="s">
        <v>7</v>
      </c>
    </row>
    <row r="8" spans="1:12" ht="15.75" thickBot="1">
      <c r="A8" s="174" t="s">
        <v>0</v>
      </c>
      <c r="B8" s="180" t="s">
        <v>8</v>
      </c>
      <c r="C8" s="176" t="s">
        <v>9</v>
      </c>
      <c r="D8" s="177"/>
      <c r="E8" s="177"/>
      <c r="F8" s="177"/>
      <c r="H8" s="176" t="s">
        <v>10</v>
      </c>
      <c r="I8" s="177"/>
      <c r="J8" s="177"/>
      <c r="K8" s="177"/>
      <c r="L8" s="178"/>
    </row>
    <row r="9" spans="1:12" ht="33.75">
      <c r="A9" s="175"/>
      <c r="B9" s="181"/>
      <c r="C9" s="5" t="s">
        <v>11</v>
      </c>
      <c r="D9" s="5" t="s">
        <v>86</v>
      </c>
      <c r="E9" s="5" t="s">
        <v>17</v>
      </c>
      <c r="F9" s="5" t="s">
        <v>12</v>
      </c>
      <c r="H9" s="90" t="s">
        <v>13</v>
      </c>
      <c r="I9" s="13" t="s">
        <v>18</v>
      </c>
      <c r="J9" s="5" t="s">
        <v>14</v>
      </c>
      <c r="K9" s="13" t="s">
        <v>253</v>
      </c>
      <c r="L9" s="5" t="s">
        <v>12</v>
      </c>
    </row>
    <row r="10" spans="1:12">
      <c r="A10" s="1" t="s">
        <v>1027</v>
      </c>
      <c r="B10" s="33" t="s">
        <v>1028</v>
      </c>
      <c r="C10" s="24">
        <v>16484</v>
      </c>
      <c r="D10" s="25">
        <v>0</v>
      </c>
      <c r="E10" s="25">
        <v>975</v>
      </c>
      <c r="F10" s="24">
        <f t="shared" ref="F10:F22" si="0">SUM(C10:E10)</f>
        <v>17459</v>
      </c>
      <c r="G10" s="109"/>
      <c r="H10" s="24">
        <v>5495</v>
      </c>
      <c r="I10" s="24">
        <v>2747</v>
      </c>
      <c r="J10" s="24">
        <v>21979</v>
      </c>
      <c r="K10" s="25">
        <v>0</v>
      </c>
      <c r="L10" s="24">
        <f t="shared" ref="L10:L22" si="1">SUM(H10:K10)</f>
        <v>30221</v>
      </c>
    </row>
    <row r="11" spans="1:12">
      <c r="A11" s="1" t="s">
        <v>1029</v>
      </c>
      <c r="B11" s="33" t="s">
        <v>37</v>
      </c>
      <c r="C11" s="24">
        <v>47468</v>
      </c>
      <c r="D11" s="25">
        <v>0</v>
      </c>
      <c r="E11" s="25">
        <v>0</v>
      </c>
      <c r="F11" s="24">
        <f t="shared" si="0"/>
        <v>47468</v>
      </c>
      <c r="G11" s="109"/>
      <c r="H11" s="24">
        <v>15823</v>
      </c>
      <c r="I11" s="24">
        <v>7911</v>
      </c>
      <c r="J11" s="24">
        <v>63291</v>
      </c>
      <c r="K11" s="25">
        <v>0</v>
      </c>
      <c r="L11" s="24">
        <f t="shared" si="1"/>
        <v>87025</v>
      </c>
    </row>
    <row r="12" spans="1:12" ht="22.5">
      <c r="A12" s="1" t="s">
        <v>1030</v>
      </c>
      <c r="B12" s="33" t="s">
        <v>960</v>
      </c>
      <c r="C12" s="24">
        <v>32867</v>
      </c>
      <c r="D12" s="25">
        <v>0</v>
      </c>
      <c r="E12" s="25">
        <v>0</v>
      </c>
      <c r="F12" s="24">
        <f t="shared" si="0"/>
        <v>32867</v>
      </c>
      <c r="G12" s="109"/>
      <c r="H12" s="24">
        <v>10956</v>
      </c>
      <c r="I12" s="24">
        <v>5478</v>
      </c>
      <c r="J12" s="24">
        <v>43823</v>
      </c>
      <c r="K12" s="25">
        <v>0</v>
      </c>
      <c r="L12" s="24">
        <f t="shared" si="1"/>
        <v>60257</v>
      </c>
    </row>
    <row r="13" spans="1:12">
      <c r="A13" s="1" t="s">
        <v>1031</v>
      </c>
      <c r="B13" s="33" t="s">
        <v>1032</v>
      </c>
      <c r="C13" s="24">
        <v>24327</v>
      </c>
      <c r="D13" s="25">
        <v>0</v>
      </c>
      <c r="E13" s="25">
        <v>0</v>
      </c>
      <c r="F13" s="24">
        <f t="shared" si="0"/>
        <v>24327</v>
      </c>
      <c r="G13" s="109"/>
      <c r="H13" s="24">
        <v>8109</v>
      </c>
      <c r="I13" s="24">
        <v>4055</v>
      </c>
      <c r="J13" s="24">
        <v>32436</v>
      </c>
      <c r="K13" s="25">
        <v>0</v>
      </c>
      <c r="L13" s="24">
        <f t="shared" si="1"/>
        <v>44600</v>
      </c>
    </row>
    <row r="14" spans="1:12" ht="22.5">
      <c r="A14" s="1" t="s">
        <v>1033</v>
      </c>
      <c r="B14" s="33" t="s">
        <v>1034</v>
      </c>
      <c r="C14" s="24">
        <v>24327</v>
      </c>
      <c r="D14" s="25">
        <v>0</v>
      </c>
      <c r="E14" s="25">
        <v>0</v>
      </c>
      <c r="F14" s="24">
        <f t="shared" si="0"/>
        <v>24327</v>
      </c>
      <c r="G14" s="109"/>
      <c r="H14" s="24">
        <v>8109</v>
      </c>
      <c r="I14" s="24">
        <v>4055</v>
      </c>
      <c r="J14" s="24">
        <v>32436</v>
      </c>
      <c r="K14" s="25">
        <v>0</v>
      </c>
      <c r="L14" s="24">
        <f t="shared" si="1"/>
        <v>44600</v>
      </c>
    </row>
    <row r="15" spans="1:12" ht="22.5">
      <c r="A15" s="1" t="s">
        <v>1035</v>
      </c>
      <c r="B15" s="33" t="s">
        <v>1036</v>
      </c>
      <c r="C15" s="24">
        <v>24327</v>
      </c>
      <c r="D15" s="25">
        <v>0</v>
      </c>
      <c r="E15" s="25">
        <v>0</v>
      </c>
      <c r="F15" s="24">
        <f t="shared" si="0"/>
        <v>24327</v>
      </c>
      <c r="G15" s="109"/>
      <c r="H15" s="24">
        <v>8109</v>
      </c>
      <c r="I15" s="24">
        <v>4055</v>
      </c>
      <c r="J15" s="24">
        <v>32436</v>
      </c>
      <c r="K15" s="25">
        <v>0</v>
      </c>
      <c r="L15" s="24">
        <f t="shared" si="1"/>
        <v>44600</v>
      </c>
    </row>
    <row r="16" spans="1:12">
      <c r="A16" s="1" t="s">
        <v>1037</v>
      </c>
      <c r="B16" s="33" t="s">
        <v>1038</v>
      </c>
      <c r="C16" s="24">
        <v>17519</v>
      </c>
      <c r="D16" s="25">
        <v>0</v>
      </c>
      <c r="E16" s="25">
        <v>975</v>
      </c>
      <c r="F16" s="24">
        <f t="shared" si="0"/>
        <v>18494</v>
      </c>
      <c r="G16" s="109"/>
      <c r="H16" s="24">
        <v>5840</v>
      </c>
      <c r="I16" s="24">
        <v>2920</v>
      </c>
      <c r="J16" s="24">
        <v>23359</v>
      </c>
      <c r="K16" s="25">
        <v>0</v>
      </c>
      <c r="L16" s="24">
        <f t="shared" si="1"/>
        <v>32119</v>
      </c>
    </row>
    <row r="17" spans="1:12">
      <c r="A17" s="1" t="s">
        <v>1039</v>
      </c>
      <c r="B17" s="33" t="s">
        <v>1040</v>
      </c>
      <c r="C17" s="24">
        <v>17519</v>
      </c>
      <c r="D17" s="25">
        <v>0</v>
      </c>
      <c r="E17" s="25">
        <v>975</v>
      </c>
      <c r="F17" s="24">
        <f t="shared" si="0"/>
        <v>18494</v>
      </c>
      <c r="G17" s="109"/>
      <c r="H17" s="24">
        <v>5840</v>
      </c>
      <c r="I17" s="24">
        <v>2920</v>
      </c>
      <c r="J17" s="24">
        <v>23359</v>
      </c>
      <c r="K17" s="25">
        <v>6600</v>
      </c>
      <c r="L17" s="24">
        <f t="shared" si="1"/>
        <v>38719</v>
      </c>
    </row>
    <row r="18" spans="1:12">
      <c r="A18" s="1" t="s">
        <v>1041</v>
      </c>
      <c r="B18" s="33" t="s">
        <v>1042</v>
      </c>
      <c r="C18" s="24">
        <v>17519</v>
      </c>
      <c r="D18" s="25">
        <v>0</v>
      </c>
      <c r="E18" s="25">
        <v>975</v>
      </c>
      <c r="F18" s="24">
        <f t="shared" si="0"/>
        <v>18494</v>
      </c>
      <c r="G18" s="109"/>
      <c r="H18" s="24">
        <v>5840</v>
      </c>
      <c r="I18" s="24">
        <v>2920</v>
      </c>
      <c r="J18" s="24">
        <v>23359</v>
      </c>
      <c r="K18" s="25">
        <v>6600</v>
      </c>
      <c r="L18" s="24">
        <f t="shared" si="1"/>
        <v>38719</v>
      </c>
    </row>
    <row r="19" spans="1:12" ht="22.5">
      <c r="A19" s="1" t="s">
        <v>1043</v>
      </c>
      <c r="B19" s="33" t="s">
        <v>1044</v>
      </c>
      <c r="C19" s="24">
        <v>17519</v>
      </c>
      <c r="D19" s="25">
        <v>0</v>
      </c>
      <c r="E19" s="25">
        <v>975</v>
      </c>
      <c r="F19" s="24">
        <f t="shared" si="0"/>
        <v>18494</v>
      </c>
      <c r="G19" s="109"/>
      <c r="H19" s="24">
        <v>5840</v>
      </c>
      <c r="I19" s="24">
        <v>2920</v>
      </c>
      <c r="J19" s="24">
        <v>23359</v>
      </c>
      <c r="K19" s="25">
        <v>0</v>
      </c>
      <c r="L19" s="24">
        <f t="shared" si="1"/>
        <v>32119</v>
      </c>
    </row>
    <row r="20" spans="1:12">
      <c r="A20" s="1" t="s">
        <v>1045</v>
      </c>
      <c r="B20" s="33" t="s">
        <v>1046</v>
      </c>
      <c r="C20" s="24">
        <v>17519</v>
      </c>
      <c r="D20" s="25">
        <v>0</v>
      </c>
      <c r="E20" s="25">
        <v>975</v>
      </c>
      <c r="F20" s="24">
        <f t="shared" si="0"/>
        <v>18494</v>
      </c>
      <c r="G20" s="109"/>
      <c r="H20" s="24">
        <v>5840</v>
      </c>
      <c r="I20" s="24">
        <v>2920</v>
      </c>
      <c r="J20" s="24">
        <v>23359</v>
      </c>
      <c r="K20" s="25">
        <v>0</v>
      </c>
      <c r="L20" s="24">
        <f t="shared" si="1"/>
        <v>32119</v>
      </c>
    </row>
    <row r="21" spans="1:12">
      <c r="A21" s="1" t="s">
        <v>1047</v>
      </c>
      <c r="B21" s="33" t="s">
        <v>1048</v>
      </c>
      <c r="C21" s="24">
        <v>16484</v>
      </c>
      <c r="D21" s="25">
        <v>0</v>
      </c>
      <c r="E21" s="25">
        <v>975</v>
      </c>
      <c r="F21" s="24">
        <f t="shared" si="0"/>
        <v>17459</v>
      </c>
      <c r="G21" s="109"/>
      <c r="H21" s="24">
        <v>5495</v>
      </c>
      <c r="I21" s="24">
        <v>2747</v>
      </c>
      <c r="J21" s="24">
        <v>21979</v>
      </c>
      <c r="K21" s="25">
        <v>0</v>
      </c>
      <c r="L21" s="24">
        <f t="shared" si="1"/>
        <v>30221</v>
      </c>
    </row>
    <row r="22" spans="1:12">
      <c r="A22" s="1" t="s">
        <v>1049</v>
      </c>
      <c r="B22" s="33" t="s">
        <v>1050</v>
      </c>
      <c r="C22" s="24">
        <v>42448</v>
      </c>
      <c r="D22" s="25">
        <v>0</v>
      </c>
      <c r="E22" s="25">
        <v>0</v>
      </c>
      <c r="F22" s="24">
        <f t="shared" si="0"/>
        <v>42448</v>
      </c>
      <c r="G22" s="109"/>
      <c r="H22" s="24">
        <v>14149</v>
      </c>
      <c r="I22" s="24">
        <v>7075</v>
      </c>
      <c r="J22" s="24">
        <v>56597</v>
      </c>
      <c r="K22" s="25">
        <v>0</v>
      </c>
      <c r="L22" s="24">
        <f t="shared" si="1"/>
        <v>77821</v>
      </c>
    </row>
    <row r="23" spans="1:12" ht="15.75">
      <c r="A23" s="11"/>
      <c r="C23" s="110"/>
      <c r="D23" s="110"/>
      <c r="E23" s="110"/>
      <c r="F23" s="110"/>
      <c r="G23" s="110"/>
      <c r="H23" s="110"/>
      <c r="I23" s="110"/>
      <c r="J23" s="110"/>
      <c r="K23" s="110"/>
      <c r="L23" s="110"/>
    </row>
    <row r="24" spans="1:12" ht="16.5" thickBot="1">
      <c r="A24" s="4" t="s">
        <v>31</v>
      </c>
    </row>
    <row r="25" spans="1:12" ht="15.75" thickBot="1">
      <c r="A25" s="174" t="s">
        <v>0</v>
      </c>
      <c r="B25" s="180" t="s">
        <v>8</v>
      </c>
      <c r="C25" s="176" t="s">
        <v>9</v>
      </c>
      <c r="D25" s="177"/>
      <c r="E25" s="177"/>
      <c r="F25" s="177"/>
      <c r="H25" s="176" t="s">
        <v>10</v>
      </c>
      <c r="I25" s="177"/>
      <c r="J25" s="177"/>
      <c r="K25" s="177"/>
      <c r="L25" s="178"/>
    </row>
    <row r="26" spans="1:12" ht="33.75">
      <c r="A26" s="175"/>
      <c r="B26" s="181"/>
      <c r="C26" s="5" t="s">
        <v>11</v>
      </c>
      <c r="D26" s="5" t="s">
        <v>86</v>
      </c>
      <c r="E26" s="5" t="s">
        <v>17</v>
      </c>
      <c r="F26" s="5" t="s">
        <v>12</v>
      </c>
      <c r="H26" s="90" t="s">
        <v>13</v>
      </c>
      <c r="I26" s="13" t="s">
        <v>18</v>
      </c>
      <c r="J26" s="5" t="s">
        <v>14</v>
      </c>
      <c r="K26" s="13" t="s">
        <v>293</v>
      </c>
      <c r="L26" s="5" t="s">
        <v>12</v>
      </c>
    </row>
    <row r="27" spans="1:12">
      <c r="A27" s="1" t="s">
        <v>1051</v>
      </c>
      <c r="B27" s="33" t="s">
        <v>1052</v>
      </c>
      <c r="C27" s="34">
        <v>23755</v>
      </c>
      <c r="D27" s="34">
        <v>975</v>
      </c>
      <c r="E27" s="111">
        <v>0</v>
      </c>
      <c r="F27" s="112">
        <f>SUM(C27:E27)</f>
        <v>24730</v>
      </c>
      <c r="G27" s="109"/>
      <c r="H27" s="24">
        <v>7918</v>
      </c>
      <c r="I27" s="24">
        <v>3959</v>
      </c>
      <c r="J27" s="24">
        <v>31673</v>
      </c>
      <c r="K27" s="25">
        <v>4000</v>
      </c>
      <c r="L27" s="24">
        <f>SUM(H27:K27)</f>
        <v>47550</v>
      </c>
    </row>
    <row r="28" spans="1:12">
      <c r="A28" s="1" t="s">
        <v>1053</v>
      </c>
      <c r="B28" s="33" t="s">
        <v>1054</v>
      </c>
      <c r="C28" s="34">
        <v>22093</v>
      </c>
      <c r="D28" s="34">
        <v>975</v>
      </c>
      <c r="E28" s="111">
        <v>0</v>
      </c>
      <c r="F28" s="112">
        <f t="shared" ref="F28:F45" si="2">SUM(C28:E28)</f>
        <v>23068</v>
      </c>
      <c r="G28" s="109"/>
      <c r="H28" s="24">
        <v>7364</v>
      </c>
      <c r="I28" s="24">
        <v>3682</v>
      </c>
      <c r="J28" s="24">
        <v>29457</v>
      </c>
      <c r="K28" s="25">
        <v>4000</v>
      </c>
      <c r="L28" s="24">
        <f t="shared" ref="L28:L45" si="3">SUM(H28:K28)</f>
        <v>44503</v>
      </c>
    </row>
    <row r="29" spans="1:12">
      <c r="A29" s="1" t="s">
        <v>1055</v>
      </c>
      <c r="B29" s="33" t="s">
        <v>1056</v>
      </c>
      <c r="C29" s="34">
        <v>17910</v>
      </c>
      <c r="D29" s="34">
        <v>0</v>
      </c>
      <c r="E29" s="34">
        <v>975</v>
      </c>
      <c r="F29" s="112">
        <f t="shared" si="2"/>
        <v>18885</v>
      </c>
      <c r="G29" s="109"/>
      <c r="H29" s="24">
        <v>5970</v>
      </c>
      <c r="I29" s="24">
        <v>2985</v>
      </c>
      <c r="J29" s="24">
        <v>23880</v>
      </c>
      <c r="K29" s="25">
        <v>28552</v>
      </c>
      <c r="L29" s="24">
        <f t="shared" si="3"/>
        <v>61387</v>
      </c>
    </row>
    <row r="30" spans="1:12">
      <c r="A30" s="1" t="s">
        <v>1057</v>
      </c>
      <c r="B30" s="33" t="s">
        <v>1058</v>
      </c>
      <c r="C30" s="34">
        <v>17332</v>
      </c>
      <c r="D30" s="34">
        <v>0</v>
      </c>
      <c r="E30" s="34">
        <v>975</v>
      </c>
      <c r="F30" s="112">
        <f t="shared" si="2"/>
        <v>18307</v>
      </c>
      <c r="G30" s="109"/>
      <c r="H30" s="24">
        <v>5777</v>
      </c>
      <c r="I30" s="24">
        <v>2889</v>
      </c>
      <c r="J30" s="24">
        <v>23109</v>
      </c>
      <c r="K30" s="25">
        <v>13244</v>
      </c>
      <c r="L30" s="24">
        <f t="shared" si="3"/>
        <v>45019</v>
      </c>
    </row>
    <row r="31" spans="1:12">
      <c r="A31" s="1" t="s">
        <v>1059</v>
      </c>
      <c r="B31" s="33" t="s">
        <v>1060</v>
      </c>
      <c r="C31" s="34">
        <v>16984</v>
      </c>
      <c r="D31" s="34">
        <v>0</v>
      </c>
      <c r="E31" s="34">
        <v>975</v>
      </c>
      <c r="F31" s="112">
        <f t="shared" si="2"/>
        <v>17959</v>
      </c>
      <c r="G31" s="109"/>
      <c r="H31" s="24">
        <v>5661</v>
      </c>
      <c r="I31" s="24">
        <v>2831</v>
      </c>
      <c r="J31" s="24">
        <v>22645</v>
      </c>
      <c r="K31" s="25">
        <v>13058</v>
      </c>
      <c r="L31" s="24">
        <f t="shared" si="3"/>
        <v>44195</v>
      </c>
    </row>
    <row r="32" spans="1:12">
      <c r="A32" s="1" t="s">
        <v>1061</v>
      </c>
      <c r="B32" s="33" t="s">
        <v>1026</v>
      </c>
      <c r="C32" s="34">
        <v>16484</v>
      </c>
      <c r="D32" s="34">
        <v>0</v>
      </c>
      <c r="E32" s="34">
        <v>975</v>
      </c>
      <c r="F32" s="112">
        <f t="shared" si="2"/>
        <v>17459</v>
      </c>
      <c r="G32" s="109"/>
      <c r="H32" s="24">
        <v>5495</v>
      </c>
      <c r="I32" s="24">
        <v>2747</v>
      </c>
      <c r="J32" s="24">
        <v>21979</v>
      </c>
      <c r="K32" s="25">
        <v>0</v>
      </c>
      <c r="L32" s="24">
        <f t="shared" si="3"/>
        <v>30221</v>
      </c>
    </row>
    <row r="33" spans="1:12">
      <c r="A33" s="1" t="s">
        <v>1062</v>
      </c>
      <c r="B33" s="33" t="s">
        <v>1063</v>
      </c>
      <c r="C33" s="34">
        <v>12100</v>
      </c>
      <c r="D33" s="34">
        <v>0</v>
      </c>
      <c r="E33" s="34">
        <v>975</v>
      </c>
      <c r="F33" s="112">
        <f t="shared" si="2"/>
        <v>13075</v>
      </c>
      <c r="G33" s="109"/>
      <c r="H33" s="24">
        <v>4033</v>
      </c>
      <c r="I33" s="24">
        <v>2017</v>
      </c>
      <c r="J33" s="24">
        <v>16133</v>
      </c>
      <c r="K33" s="25">
        <v>10453</v>
      </c>
      <c r="L33" s="24">
        <f t="shared" si="3"/>
        <v>32636</v>
      </c>
    </row>
    <row r="34" spans="1:12">
      <c r="A34" s="1" t="s">
        <v>1064</v>
      </c>
      <c r="B34" s="33" t="s">
        <v>1065</v>
      </c>
      <c r="C34" s="34">
        <v>9940</v>
      </c>
      <c r="D34" s="34">
        <v>0</v>
      </c>
      <c r="E34" s="34">
        <v>975</v>
      </c>
      <c r="F34" s="112">
        <f t="shared" si="2"/>
        <v>10915</v>
      </c>
      <c r="G34" s="109"/>
      <c r="H34" s="24">
        <v>3313</v>
      </c>
      <c r="I34" s="24">
        <v>1657</v>
      </c>
      <c r="J34" s="24">
        <v>13253</v>
      </c>
      <c r="K34" s="25">
        <v>6627</v>
      </c>
      <c r="L34" s="24">
        <f t="shared" si="3"/>
        <v>24850</v>
      </c>
    </row>
    <row r="35" spans="1:12">
      <c r="A35" s="1" t="s">
        <v>1066</v>
      </c>
      <c r="B35" s="33" t="s">
        <v>1067</v>
      </c>
      <c r="C35" s="34">
        <v>9194</v>
      </c>
      <c r="D35" s="34">
        <v>0</v>
      </c>
      <c r="E35" s="34">
        <v>975</v>
      </c>
      <c r="F35" s="112">
        <f t="shared" si="2"/>
        <v>10169</v>
      </c>
      <c r="G35" s="109"/>
      <c r="H35" s="24">
        <v>3065</v>
      </c>
      <c r="I35" s="24">
        <v>1532</v>
      </c>
      <c r="J35" s="24">
        <v>12259</v>
      </c>
      <c r="K35" s="25">
        <v>6129</v>
      </c>
      <c r="L35" s="24">
        <f t="shared" si="3"/>
        <v>22985</v>
      </c>
    </row>
    <row r="36" spans="1:12">
      <c r="A36" s="1" t="s">
        <v>1068</v>
      </c>
      <c r="B36" s="33" t="s">
        <v>1069</v>
      </c>
      <c r="C36" s="34">
        <v>9165</v>
      </c>
      <c r="D36" s="34">
        <v>0</v>
      </c>
      <c r="E36" s="34">
        <v>975</v>
      </c>
      <c r="F36" s="112">
        <f t="shared" si="2"/>
        <v>10140</v>
      </c>
      <c r="G36" s="109"/>
      <c r="H36" s="24">
        <v>3055</v>
      </c>
      <c r="I36" s="24">
        <v>1528</v>
      </c>
      <c r="J36" s="24">
        <v>12220</v>
      </c>
      <c r="K36" s="25">
        <v>6110</v>
      </c>
      <c r="L36" s="24">
        <f t="shared" si="3"/>
        <v>22913</v>
      </c>
    </row>
    <row r="37" spans="1:12">
      <c r="A37" s="1" t="s">
        <v>1070</v>
      </c>
      <c r="B37" s="33" t="s">
        <v>1071</v>
      </c>
      <c r="C37" s="34">
        <v>9165</v>
      </c>
      <c r="D37" s="34">
        <v>0</v>
      </c>
      <c r="E37" s="34">
        <v>975</v>
      </c>
      <c r="F37" s="112">
        <f t="shared" si="2"/>
        <v>10140</v>
      </c>
      <c r="G37" s="109"/>
      <c r="H37" s="24">
        <v>3055</v>
      </c>
      <c r="I37" s="24">
        <v>1528</v>
      </c>
      <c r="J37" s="24">
        <v>12220</v>
      </c>
      <c r="K37" s="25">
        <v>0</v>
      </c>
      <c r="L37" s="24">
        <f t="shared" si="3"/>
        <v>16803</v>
      </c>
    </row>
    <row r="38" spans="1:12">
      <c r="A38" s="1" t="s">
        <v>1072</v>
      </c>
      <c r="B38" s="33" t="s">
        <v>1073</v>
      </c>
      <c r="C38" s="34">
        <v>9165</v>
      </c>
      <c r="D38" s="34">
        <v>0</v>
      </c>
      <c r="E38" s="34">
        <v>975</v>
      </c>
      <c r="F38" s="112">
        <f t="shared" si="2"/>
        <v>10140</v>
      </c>
      <c r="G38" s="109"/>
      <c r="H38" s="24">
        <v>3055</v>
      </c>
      <c r="I38" s="24">
        <v>1528</v>
      </c>
      <c r="J38" s="24">
        <v>12220</v>
      </c>
      <c r="K38" s="25">
        <v>6110</v>
      </c>
      <c r="L38" s="24">
        <f t="shared" si="3"/>
        <v>22913</v>
      </c>
    </row>
    <row r="39" spans="1:12" ht="22.5">
      <c r="A39" s="1" t="s">
        <v>1074</v>
      </c>
      <c r="B39" s="33" t="s">
        <v>1075</v>
      </c>
      <c r="C39" s="34">
        <v>9165</v>
      </c>
      <c r="D39" s="34">
        <v>0</v>
      </c>
      <c r="E39" s="34">
        <v>975</v>
      </c>
      <c r="F39" s="112">
        <f t="shared" si="2"/>
        <v>10140</v>
      </c>
      <c r="G39" s="109"/>
      <c r="H39" s="24">
        <v>3055</v>
      </c>
      <c r="I39" s="24">
        <v>1528</v>
      </c>
      <c r="J39" s="24">
        <v>12220</v>
      </c>
      <c r="K39" s="25">
        <v>6110</v>
      </c>
      <c r="L39" s="24">
        <f t="shared" si="3"/>
        <v>22913</v>
      </c>
    </row>
    <row r="40" spans="1:12">
      <c r="A40" s="1" t="s">
        <v>1076</v>
      </c>
      <c r="B40" s="33" t="s">
        <v>1077</v>
      </c>
      <c r="C40" s="34">
        <v>9165</v>
      </c>
      <c r="D40" s="34">
        <v>0</v>
      </c>
      <c r="E40" s="34">
        <v>975</v>
      </c>
      <c r="F40" s="112">
        <f t="shared" si="2"/>
        <v>10140</v>
      </c>
      <c r="G40" s="109"/>
      <c r="H40" s="24">
        <v>3055</v>
      </c>
      <c r="I40" s="24">
        <v>1528</v>
      </c>
      <c r="J40" s="24">
        <v>12220</v>
      </c>
      <c r="K40" s="25">
        <v>6110</v>
      </c>
      <c r="L40" s="24">
        <f t="shared" si="3"/>
        <v>22913</v>
      </c>
    </row>
    <row r="41" spans="1:12">
      <c r="A41" s="1" t="s">
        <v>1078</v>
      </c>
      <c r="B41" s="33" t="s">
        <v>1079</v>
      </c>
      <c r="C41" s="34">
        <v>9165</v>
      </c>
      <c r="D41" s="34">
        <v>0</v>
      </c>
      <c r="E41" s="34">
        <v>975</v>
      </c>
      <c r="F41" s="112">
        <f t="shared" si="2"/>
        <v>10140</v>
      </c>
      <c r="G41" s="109"/>
      <c r="H41" s="24">
        <v>3055</v>
      </c>
      <c r="I41" s="24">
        <v>1528</v>
      </c>
      <c r="J41" s="24">
        <v>12220</v>
      </c>
      <c r="K41" s="25">
        <v>0</v>
      </c>
      <c r="L41" s="24">
        <f t="shared" si="3"/>
        <v>16803</v>
      </c>
    </row>
    <row r="42" spans="1:12">
      <c r="A42" s="1" t="s">
        <v>1080</v>
      </c>
      <c r="B42" s="33" t="s">
        <v>1081</v>
      </c>
      <c r="C42" s="34">
        <v>9165</v>
      </c>
      <c r="D42" s="34">
        <v>0</v>
      </c>
      <c r="E42" s="34">
        <v>975</v>
      </c>
      <c r="F42" s="112">
        <f t="shared" si="2"/>
        <v>10140</v>
      </c>
      <c r="G42" s="109"/>
      <c r="H42" s="24">
        <v>3055</v>
      </c>
      <c r="I42" s="24">
        <v>1528</v>
      </c>
      <c r="J42" s="24">
        <v>12220</v>
      </c>
      <c r="K42" s="25">
        <v>6110</v>
      </c>
      <c r="L42" s="24">
        <f t="shared" si="3"/>
        <v>22913</v>
      </c>
    </row>
    <row r="43" spans="1:12">
      <c r="A43" s="1" t="s">
        <v>1082</v>
      </c>
      <c r="B43" s="33" t="s">
        <v>1083</v>
      </c>
      <c r="C43" s="34">
        <v>8942</v>
      </c>
      <c r="D43" s="34">
        <v>0</v>
      </c>
      <c r="E43" s="34">
        <v>975</v>
      </c>
      <c r="F43" s="112">
        <f t="shared" si="2"/>
        <v>9917</v>
      </c>
      <c r="G43" s="109"/>
      <c r="H43" s="24">
        <v>2981</v>
      </c>
      <c r="I43" s="24">
        <v>1490</v>
      </c>
      <c r="J43" s="24">
        <v>11923</v>
      </c>
      <c r="K43" s="25">
        <v>0</v>
      </c>
      <c r="L43" s="24">
        <f t="shared" si="3"/>
        <v>16394</v>
      </c>
    </row>
    <row r="44" spans="1:12">
      <c r="A44" s="1" t="s">
        <v>1084</v>
      </c>
      <c r="B44" s="33" t="s">
        <v>42</v>
      </c>
      <c r="C44" s="34">
        <v>8382</v>
      </c>
      <c r="D44" s="34">
        <v>783</v>
      </c>
      <c r="E44" s="34">
        <v>975</v>
      </c>
      <c r="F44" s="112">
        <f t="shared" si="2"/>
        <v>10140</v>
      </c>
      <c r="G44" s="109"/>
      <c r="H44" s="24">
        <v>2794</v>
      </c>
      <c r="I44" s="24">
        <v>1397</v>
      </c>
      <c r="J44" s="24">
        <v>11176</v>
      </c>
      <c r="K44" s="25">
        <v>5588</v>
      </c>
      <c r="L44" s="24">
        <f t="shared" si="3"/>
        <v>20955</v>
      </c>
    </row>
    <row r="45" spans="1:12">
      <c r="A45" s="1" t="s">
        <v>1085</v>
      </c>
      <c r="B45" s="33" t="s">
        <v>1086</v>
      </c>
      <c r="C45" s="34">
        <v>5895</v>
      </c>
      <c r="D45" s="34">
        <v>1900</v>
      </c>
      <c r="E45" s="34">
        <v>975</v>
      </c>
      <c r="F45" s="112">
        <f t="shared" si="2"/>
        <v>8770</v>
      </c>
      <c r="G45" s="109"/>
      <c r="H45" s="24">
        <v>1965</v>
      </c>
      <c r="I45" s="24">
        <v>983</v>
      </c>
      <c r="J45" s="24">
        <v>7860</v>
      </c>
      <c r="K45" s="25">
        <v>0</v>
      </c>
      <c r="L45" s="24">
        <f t="shared" si="3"/>
        <v>10808</v>
      </c>
    </row>
    <row r="47" spans="1:12" ht="15.75">
      <c r="B47" s="221" t="s">
        <v>1087</v>
      </c>
      <c r="C47" s="221"/>
      <c r="D47" s="221"/>
      <c r="E47" s="221"/>
      <c r="F47" s="221"/>
      <c r="G47" s="221"/>
    </row>
    <row r="48" spans="1:12">
      <c r="B48" s="103" t="s">
        <v>0</v>
      </c>
      <c r="C48" s="191" t="s">
        <v>251</v>
      </c>
      <c r="D48" s="191"/>
      <c r="E48" s="191"/>
      <c r="F48" s="191"/>
      <c r="G48" s="191"/>
    </row>
    <row r="49" spans="2:7">
      <c r="B49" s="113" t="s">
        <v>1088</v>
      </c>
      <c r="C49" s="203" t="s">
        <v>1089</v>
      </c>
      <c r="D49" s="204"/>
      <c r="E49" s="204"/>
      <c r="F49" s="204"/>
      <c r="G49" s="205"/>
    </row>
    <row r="50" spans="2:7" ht="63" customHeight="1">
      <c r="B50" s="113" t="s">
        <v>1090</v>
      </c>
      <c r="C50" s="203" t="s">
        <v>1091</v>
      </c>
      <c r="D50" s="204"/>
      <c r="E50" s="204"/>
      <c r="F50" s="204"/>
      <c r="G50" s="205"/>
    </row>
    <row r="51" spans="2:7" ht="63" customHeight="1">
      <c r="B51" s="113" t="s">
        <v>1055</v>
      </c>
      <c r="C51" s="203" t="s">
        <v>1092</v>
      </c>
      <c r="D51" s="204"/>
      <c r="E51" s="204"/>
      <c r="F51" s="204"/>
      <c r="G51" s="205"/>
    </row>
    <row r="52" spans="2:7" ht="48">
      <c r="B52" s="113" t="s">
        <v>1093</v>
      </c>
      <c r="C52" s="203" t="s">
        <v>1094</v>
      </c>
      <c r="D52" s="204"/>
      <c r="E52" s="204"/>
      <c r="F52" s="204"/>
      <c r="G52" s="205"/>
    </row>
    <row r="54" spans="2:7" ht="15" customHeight="1">
      <c r="B54" s="206" t="s">
        <v>1095</v>
      </c>
      <c r="C54" s="207"/>
      <c r="D54" s="207"/>
      <c r="E54" s="207"/>
      <c r="F54" s="207"/>
      <c r="G54" s="208"/>
    </row>
    <row r="55" spans="2:7" ht="15" customHeight="1">
      <c r="B55" s="209"/>
      <c r="C55" s="210"/>
      <c r="D55" s="210"/>
      <c r="E55" s="210"/>
      <c r="F55" s="210"/>
      <c r="G55" s="211"/>
    </row>
    <row r="56" spans="2:7" ht="15" customHeight="1">
      <c r="B56" s="209"/>
      <c r="C56" s="210"/>
      <c r="D56" s="210"/>
      <c r="E56" s="210"/>
      <c r="F56" s="210"/>
      <c r="G56" s="211"/>
    </row>
    <row r="57" spans="2:7" ht="15" customHeight="1">
      <c r="B57" s="209"/>
      <c r="C57" s="210"/>
      <c r="D57" s="210"/>
      <c r="E57" s="210"/>
      <c r="F57" s="210"/>
      <c r="G57" s="211"/>
    </row>
    <row r="58" spans="2:7" ht="15" customHeight="1">
      <c r="B58" s="212"/>
      <c r="C58" s="213"/>
      <c r="D58" s="213"/>
      <c r="E58" s="213"/>
      <c r="F58" s="213"/>
      <c r="G58" s="214"/>
    </row>
    <row r="59" spans="2:7">
      <c r="B59" s="114"/>
      <c r="C59" s="115"/>
      <c r="D59" s="115"/>
      <c r="E59" s="115"/>
      <c r="F59" s="115"/>
      <c r="G59" s="115"/>
    </row>
    <row r="60" spans="2:7" ht="15" customHeight="1">
      <c r="B60" s="215" t="s">
        <v>1096</v>
      </c>
      <c r="C60" s="216"/>
      <c r="D60" s="216"/>
      <c r="E60" s="216"/>
      <c r="F60" s="216"/>
      <c r="G60" s="217"/>
    </row>
    <row r="61" spans="2:7" ht="15" customHeight="1">
      <c r="B61" s="218"/>
      <c r="C61" s="219"/>
      <c r="D61" s="219"/>
      <c r="E61" s="219"/>
      <c r="F61" s="219"/>
      <c r="G61" s="220"/>
    </row>
    <row r="62" spans="2:7" ht="15" customHeight="1"/>
    <row r="63" spans="2:7" ht="15" customHeight="1"/>
    <row r="64" spans="2:7" ht="15" customHeight="1"/>
    <row r="65" ht="15" customHeight="1"/>
    <row r="67" ht="15" customHeight="1"/>
    <row r="69" ht="15" customHeight="1"/>
    <row r="70" ht="15" customHeight="1"/>
    <row r="71" ht="15" customHeight="1"/>
    <row r="72" ht="15" customHeight="1"/>
    <row r="73" ht="15" customHeight="1"/>
    <row r="74" ht="15" customHeight="1"/>
    <row r="75" ht="15" customHeight="1"/>
    <row r="77" ht="15" customHeight="1"/>
    <row r="78" ht="15" customHeight="1"/>
    <row r="79" ht="15" customHeight="1"/>
    <row r="81" ht="15" customHeight="1"/>
    <row r="83" ht="15" customHeight="1"/>
    <row r="84" ht="15" customHeight="1"/>
    <row r="85" ht="15" customHeight="1"/>
    <row r="86" ht="15" customHeight="1"/>
    <row r="87" ht="15" customHeight="1"/>
    <row r="88" ht="15" customHeight="1"/>
    <row r="89" ht="15" customHeight="1"/>
    <row r="91" ht="15" customHeight="1"/>
    <row r="93" ht="15" customHeight="1"/>
    <row r="94" ht="15.75" customHeight="1"/>
  </sheetData>
  <mergeCells count="20">
    <mergeCell ref="A1:L1"/>
    <mergeCell ref="A2:L2"/>
    <mergeCell ref="A3:L3"/>
    <mergeCell ref="A4:L4"/>
    <mergeCell ref="A8:A9"/>
    <mergeCell ref="B8:B9"/>
    <mergeCell ref="C8:F8"/>
    <mergeCell ref="H8:L8"/>
    <mergeCell ref="B60:G61"/>
    <mergeCell ref="A25:A26"/>
    <mergeCell ref="B25:B26"/>
    <mergeCell ref="C25:F25"/>
    <mergeCell ref="H25:L25"/>
    <mergeCell ref="B47:G47"/>
    <mergeCell ref="C48:G48"/>
    <mergeCell ref="C49:G49"/>
    <mergeCell ref="C50:G50"/>
    <mergeCell ref="C51:G51"/>
    <mergeCell ref="C52:G52"/>
    <mergeCell ref="B54:G5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4C99-3149-4333-8610-D39CB65A58FC}">
  <dimension ref="A1:K31"/>
  <sheetViews>
    <sheetView showGridLines="0" topLeftCell="A4" zoomScaleNormal="100" workbookViewId="0">
      <selection activeCell="N10" sqref="N10"/>
    </sheetView>
  </sheetViews>
  <sheetFormatPr baseColWidth="10" defaultRowHeight="15"/>
  <cols>
    <col min="1" max="1" width="7.7109375" customWidth="1"/>
    <col min="2" max="2" width="30.42578125" customWidth="1"/>
    <col min="6" max="6" width="0.85546875" customWidth="1"/>
    <col min="8" max="8" width="0" hidden="1" customWidth="1"/>
  </cols>
  <sheetData>
    <row r="1" spans="1:11" ht="15.75">
      <c r="A1" s="202" t="s">
        <v>1097</v>
      </c>
      <c r="B1" s="202"/>
      <c r="C1" s="202"/>
      <c r="D1" s="202"/>
      <c r="E1" s="202"/>
      <c r="F1" s="202"/>
      <c r="G1" s="202"/>
      <c r="H1" s="202"/>
      <c r="I1" s="202"/>
      <c r="J1" s="202"/>
      <c r="K1" s="202"/>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6.5" thickBot="1">
      <c r="A7" s="4" t="s">
        <v>7</v>
      </c>
    </row>
    <row r="8" spans="1:11" ht="15.75" thickBot="1">
      <c r="A8" s="174" t="s">
        <v>0</v>
      </c>
      <c r="B8" s="174" t="s">
        <v>8</v>
      </c>
      <c r="C8" s="176" t="s">
        <v>9</v>
      </c>
      <c r="D8" s="177"/>
      <c r="E8" s="177"/>
      <c r="G8" s="176" t="s">
        <v>10</v>
      </c>
      <c r="H8" s="177"/>
      <c r="I8" s="177"/>
      <c r="J8" s="177"/>
      <c r="K8" s="178"/>
    </row>
    <row r="9" spans="1:11" ht="22.5">
      <c r="A9" s="175"/>
      <c r="B9" s="175"/>
      <c r="C9" s="5" t="s">
        <v>11</v>
      </c>
      <c r="D9" s="5" t="s">
        <v>17</v>
      </c>
      <c r="E9" s="5" t="s">
        <v>12</v>
      </c>
      <c r="G9" s="90" t="s">
        <v>13</v>
      </c>
      <c r="H9" s="13" t="s">
        <v>1098</v>
      </c>
      <c r="I9" s="13" t="s">
        <v>18</v>
      </c>
      <c r="J9" s="5" t="s">
        <v>14</v>
      </c>
      <c r="K9" s="5" t="s">
        <v>12</v>
      </c>
    </row>
    <row r="10" spans="1:11">
      <c r="A10" s="1" t="s">
        <v>1099</v>
      </c>
      <c r="B10" s="1" t="s">
        <v>1100</v>
      </c>
      <c r="C10" s="6">
        <v>66140</v>
      </c>
      <c r="D10" s="116" t="s">
        <v>1101</v>
      </c>
      <c r="E10" s="6">
        <f t="shared" ref="E10:E16" si="0">SUM(C10:D10)</f>
        <v>66140</v>
      </c>
      <c r="F10" s="40"/>
      <c r="G10" s="6">
        <v>22047</v>
      </c>
      <c r="H10" s="117" t="s">
        <v>1101</v>
      </c>
      <c r="I10" s="6">
        <v>11023</v>
      </c>
      <c r="J10" s="6">
        <v>88186.666666666657</v>
      </c>
      <c r="K10" s="6">
        <f t="shared" ref="K10:K16" si="1">SUM(G10:J10)</f>
        <v>121256.66666666666</v>
      </c>
    </row>
    <row r="11" spans="1:11">
      <c r="A11" s="1" t="s">
        <v>1102</v>
      </c>
      <c r="B11" s="1" t="s">
        <v>118</v>
      </c>
      <c r="C11" s="6">
        <v>24328</v>
      </c>
      <c r="D11" s="116" t="s">
        <v>1101</v>
      </c>
      <c r="E11" s="6">
        <f t="shared" si="0"/>
        <v>24328</v>
      </c>
      <c r="F11" s="40"/>
      <c r="G11" s="6">
        <v>8109</v>
      </c>
      <c r="H11" s="117" t="s">
        <v>1101</v>
      </c>
      <c r="I11" s="6">
        <v>4055</v>
      </c>
      <c r="J11" s="6">
        <v>32437.333333333332</v>
      </c>
      <c r="K11" s="6">
        <f t="shared" si="1"/>
        <v>44601.333333333328</v>
      </c>
    </row>
    <row r="12" spans="1:11" ht="22.5">
      <c r="A12" s="1" t="s">
        <v>1103</v>
      </c>
      <c r="B12" s="33" t="s">
        <v>1104</v>
      </c>
      <c r="C12" s="6">
        <v>17258</v>
      </c>
      <c r="D12" s="6">
        <v>975</v>
      </c>
      <c r="E12" s="6">
        <f t="shared" si="0"/>
        <v>18233</v>
      </c>
      <c r="F12" s="40"/>
      <c r="G12" s="6">
        <v>5753</v>
      </c>
      <c r="H12" s="117" t="s">
        <v>1101</v>
      </c>
      <c r="I12" s="6">
        <v>2876</v>
      </c>
      <c r="J12" s="6">
        <v>23010.666666666664</v>
      </c>
      <c r="K12" s="6">
        <f t="shared" si="1"/>
        <v>31639.666666666664</v>
      </c>
    </row>
    <row r="13" spans="1:11" ht="22.5">
      <c r="A13" s="1" t="s">
        <v>1103</v>
      </c>
      <c r="B13" s="33" t="s">
        <v>1105</v>
      </c>
      <c r="C13" s="6">
        <v>17258</v>
      </c>
      <c r="D13" s="6">
        <v>975</v>
      </c>
      <c r="E13" s="6">
        <f t="shared" si="0"/>
        <v>18233</v>
      </c>
      <c r="F13" s="40"/>
      <c r="G13" s="6">
        <v>5753</v>
      </c>
      <c r="H13" s="117" t="s">
        <v>1101</v>
      </c>
      <c r="I13" s="6">
        <v>2876</v>
      </c>
      <c r="J13" s="6">
        <v>23010.666666666664</v>
      </c>
      <c r="K13" s="6">
        <f t="shared" si="1"/>
        <v>31639.666666666664</v>
      </c>
    </row>
    <row r="14" spans="1:11" ht="22.5">
      <c r="A14" s="1" t="s">
        <v>1103</v>
      </c>
      <c r="B14" s="33" t="s">
        <v>1106</v>
      </c>
      <c r="C14" s="6">
        <v>17258</v>
      </c>
      <c r="D14" s="6">
        <v>975</v>
      </c>
      <c r="E14" s="6">
        <f t="shared" si="0"/>
        <v>18233</v>
      </c>
      <c r="F14" s="40"/>
      <c r="G14" s="6">
        <v>5753</v>
      </c>
      <c r="H14" s="117" t="s">
        <v>1101</v>
      </c>
      <c r="I14" s="6">
        <v>2876</v>
      </c>
      <c r="J14" s="6">
        <v>23010.666666666664</v>
      </c>
      <c r="K14" s="6">
        <f t="shared" si="1"/>
        <v>31639.666666666664</v>
      </c>
    </row>
    <row r="15" spans="1:11" ht="22.5">
      <c r="A15" s="1" t="s">
        <v>1107</v>
      </c>
      <c r="B15" s="33" t="s">
        <v>1108</v>
      </c>
      <c r="C15" s="6">
        <v>14761.96</v>
      </c>
      <c r="D15" s="6">
        <v>975</v>
      </c>
      <c r="E15" s="6">
        <f t="shared" si="0"/>
        <v>15736.96</v>
      </c>
      <c r="F15" s="40"/>
      <c r="G15" s="6">
        <v>4921</v>
      </c>
      <c r="H15" s="117" t="s">
        <v>1101</v>
      </c>
      <c r="I15" s="6">
        <v>2460</v>
      </c>
      <c r="J15" s="6">
        <v>19682.613333333331</v>
      </c>
      <c r="K15" s="6">
        <f t="shared" si="1"/>
        <v>27063.613333333331</v>
      </c>
    </row>
    <row r="16" spans="1:11" ht="22.5">
      <c r="A16" s="1" t="s">
        <v>1107</v>
      </c>
      <c r="B16" s="33" t="s">
        <v>1109</v>
      </c>
      <c r="C16" s="6">
        <v>14761.96</v>
      </c>
      <c r="D16" s="6">
        <v>975</v>
      </c>
      <c r="E16" s="6">
        <f t="shared" si="0"/>
        <v>15736.96</v>
      </c>
      <c r="F16" s="40"/>
      <c r="G16" s="6">
        <v>4921</v>
      </c>
      <c r="H16" s="117" t="s">
        <v>1101</v>
      </c>
      <c r="I16" s="6">
        <v>2460</v>
      </c>
      <c r="J16" s="6">
        <v>19682.613333333331</v>
      </c>
      <c r="K16" s="6">
        <f t="shared" si="1"/>
        <v>27063.613333333331</v>
      </c>
    </row>
    <row r="17" spans="1:11">
      <c r="A17" s="11"/>
    </row>
    <row r="18" spans="1:11" ht="16.5" thickBot="1">
      <c r="A18" s="4" t="s">
        <v>31</v>
      </c>
    </row>
    <row r="19" spans="1:11" ht="15.75" thickBot="1">
      <c r="A19" s="174" t="s">
        <v>0</v>
      </c>
      <c r="B19" s="174" t="s">
        <v>8</v>
      </c>
      <c r="C19" s="176" t="s">
        <v>9</v>
      </c>
      <c r="D19" s="177"/>
      <c r="E19" s="177"/>
      <c r="G19" s="176" t="s">
        <v>10</v>
      </c>
      <c r="H19" s="177"/>
      <c r="I19" s="177"/>
      <c r="J19" s="177"/>
      <c r="K19" s="178"/>
    </row>
    <row r="20" spans="1:11" ht="22.5">
      <c r="A20" s="175"/>
      <c r="B20" s="175"/>
      <c r="C20" s="5" t="s">
        <v>11</v>
      </c>
      <c r="D20" s="5" t="s">
        <v>17</v>
      </c>
      <c r="E20" s="5" t="s">
        <v>12</v>
      </c>
      <c r="G20" s="90" t="s">
        <v>13</v>
      </c>
      <c r="H20" s="13" t="s">
        <v>1098</v>
      </c>
      <c r="I20" s="13" t="s">
        <v>18</v>
      </c>
      <c r="J20" s="5" t="s">
        <v>14</v>
      </c>
      <c r="K20" s="5" t="s">
        <v>12</v>
      </c>
    </row>
    <row r="21" spans="1:11">
      <c r="A21" s="21" t="s">
        <v>1107</v>
      </c>
      <c r="B21" s="21" t="s">
        <v>1110</v>
      </c>
      <c r="C21" s="6">
        <v>14761.96</v>
      </c>
      <c r="D21" s="6">
        <v>975</v>
      </c>
      <c r="E21" s="6">
        <f>SUM(C21:D21)</f>
        <v>15736.96</v>
      </c>
      <c r="F21" s="40"/>
      <c r="G21" s="6">
        <v>4921</v>
      </c>
      <c r="H21" s="117" t="s">
        <v>1101</v>
      </c>
      <c r="I21" s="6">
        <v>2460</v>
      </c>
      <c r="J21" s="6">
        <v>19682.613333333331</v>
      </c>
      <c r="K21" s="6">
        <f t="shared" ref="K21:K27" si="2">SUM(G21:J21)</f>
        <v>27063.613333333331</v>
      </c>
    </row>
    <row r="22" spans="1:11">
      <c r="A22" s="21" t="s">
        <v>1107</v>
      </c>
      <c r="B22" s="21" t="s">
        <v>1111</v>
      </c>
      <c r="C22" s="6">
        <v>14761.96</v>
      </c>
      <c r="D22" s="6">
        <v>975</v>
      </c>
      <c r="E22" s="6">
        <f>SUM(C22:D22)</f>
        <v>15736.96</v>
      </c>
      <c r="F22" s="40"/>
      <c r="G22" s="6">
        <v>4921</v>
      </c>
      <c r="H22" s="117" t="s">
        <v>1101</v>
      </c>
      <c r="I22" s="6">
        <v>2460</v>
      </c>
      <c r="J22" s="6">
        <v>19682.613333333331</v>
      </c>
      <c r="K22" s="6">
        <f t="shared" si="2"/>
        <v>27063.613333333331</v>
      </c>
    </row>
    <row r="23" spans="1:11">
      <c r="A23" s="21" t="s">
        <v>1112</v>
      </c>
      <c r="B23" s="21" t="s">
        <v>1113</v>
      </c>
      <c r="C23" s="6">
        <v>11148.72</v>
      </c>
      <c r="D23" s="6">
        <v>975</v>
      </c>
      <c r="E23" s="6">
        <f>SUM(C23:D23)</f>
        <v>12123.72</v>
      </c>
      <c r="F23" s="40"/>
      <c r="G23" s="6">
        <v>3716</v>
      </c>
      <c r="H23" s="117" t="s">
        <v>1101</v>
      </c>
      <c r="I23" s="6">
        <v>1858</v>
      </c>
      <c r="J23" s="6">
        <v>14864.96</v>
      </c>
      <c r="K23" s="6">
        <f t="shared" si="2"/>
        <v>20438.96</v>
      </c>
    </row>
    <row r="24" spans="1:11">
      <c r="A24" s="21" t="s">
        <v>1114</v>
      </c>
      <c r="B24" s="21" t="s">
        <v>1115</v>
      </c>
      <c r="C24" s="6">
        <v>5800.7</v>
      </c>
      <c r="D24" s="6">
        <v>975</v>
      </c>
      <c r="E24" s="6">
        <f t="shared" ref="E24:E27" si="3">SUM(C24:D24)</f>
        <v>6775.7</v>
      </c>
      <c r="F24" s="40"/>
      <c r="G24" s="6">
        <v>1908</v>
      </c>
      <c r="H24" s="117" t="s">
        <v>1101</v>
      </c>
      <c r="I24" s="6">
        <v>954</v>
      </c>
      <c r="J24" s="6">
        <v>7734.2666666666664</v>
      </c>
      <c r="K24" s="6">
        <f t="shared" si="2"/>
        <v>10596.266666666666</v>
      </c>
    </row>
    <row r="25" spans="1:11">
      <c r="A25" s="21" t="s">
        <v>1116</v>
      </c>
      <c r="B25" s="21" t="s">
        <v>1117</v>
      </c>
      <c r="C25" s="6">
        <v>11148.72</v>
      </c>
      <c r="D25" s="6">
        <v>975</v>
      </c>
      <c r="E25" s="6">
        <f t="shared" si="3"/>
        <v>12123.72</v>
      </c>
      <c r="F25" s="40"/>
      <c r="G25" s="6">
        <v>3716</v>
      </c>
      <c r="H25" s="117" t="s">
        <v>1101</v>
      </c>
      <c r="I25" s="6">
        <v>1858</v>
      </c>
      <c r="J25" s="6">
        <v>14864.96</v>
      </c>
      <c r="K25" s="6">
        <f t="shared" si="2"/>
        <v>20438.96</v>
      </c>
    </row>
    <row r="26" spans="1:11">
      <c r="A26" s="21" t="s">
        <v>1118</v>
      </c>
      <c r="B26" s="21" t="s">
        <v>1119</v>
      </c>
      <c r="C26" s="6">
        <v>9422.44</v>
      </c>
      <c r="D26" s="6">
        <v>975</v>
      </c>
      <c r="E26" s="6">
        <f t="shared" si="3"/>
        <v>10397.44</v>
      </c>
      <c r="F26" s="40"/>
      <c r="G26" s="6">
        <v>3141</v>
      </c>
      <c r="H26" s="117" t="s">
        <v>1101</v>
      </c>
      <c r="I26" s="6">
        <v>1570</v>
      </c>
      <c r="J26" s="6">
        <v>12563.253333333334</v>
      </c>
      <c r="K26" s="6">
        <f t="shared" si="2"/>
        <v>17274.253333333334</v>
      </c>
    </row>
    <row r="27" spans="1:11">
      <c r="A27" s="21" t="s">
        <v>1118</v>
      </c>
      <c r="B27" s="21" t="s">
        <v>1120</v>
      </c>
      <c r="C27" s="6">
        <v>9422.44</v>
      </c>
      <c r="D27" s="6">
        <v>975</v>
      </c>
      <c r="E27" s="6">
        <f t="shared" si="3"/>
        <v>10397.44</v>
      </c>
      <c r="F27" s="40"/>
      <c r="G27" s="6">
        <v>3141</v>
      </c>
      <c r="H27" s="117" t="s">
        <v>1101</v>
      </c>
      <c r="I27" s="6">
        <v>1570</v>
      </c>
      <c r="J27" s="6">
        <v>12563.253333333334</v>
      </c>
      <c r="K27" s="6">
        <f t="shared" si="2"/>
        <v>17274.253333333334</v>
      </c>
    </row>
    <row r="29" spans="1:11" ht="15.75">
      <c r="B29" s="42" t="s">
        <v>250</v>
      </c>
      <c r="C29" s="43"/>
      <c r="D29" s="43"/>
      <c r="E29" s="43"/>
      <c r="F29" s="43"/>
    </row>
    <row r="30" spans="1:11">
      <c r="B30" s="93" t="s">
        <v>0</v>
      </c>
      <c r="C30" s="191" t="s">
        <v>251</v>
      </c>
      <c r="D30" s="191"/>
      <c r="E30" s="191"/>
      <c r="F30" s="191"/>
    </row>
    <row r="31" spans="1:11">
      <c r="B31" s="45"/>
      <c r="C31" s="201" t="s">
        <v>252</v>
      </c>
      <c r="D31" s="201"/>
      <c r="E31" s="201"/>
      <c r="F31" s="201"/>
    </row>
  </sheetData>
  <mergeCells count="14">
    <mergeCell ref="C31:F31"/>
    <mergeCell ref="A1:K1"/>
    <mergeCell ref="A2:K2"/>
    <mergeCell ref="A3:K3"/>
    <mergeCell ref="A4:K4"/>
    <mergeCell ref="A8:A9"/>
    <mergeCell ref="B8:B9"/>
    <mergeCell ref="C8:E8"/>
    <mergeCell ref="G8:K8"/>
    <mergeCell ref="A19:A20"/>
    <mergeCell ref="B19:B20"/>
    <mergeCell ref="C19:E19"/>
    <mergeCell ref="G19:K19"/>
    <mergeCell ref="C30:F3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FCCE0-62B3-426B-9DB1-6B1418BB2BA9}">
  <dimension ref="A1:J55"/>
  <sheetViews>
    <sheetView showGridLines="0" zoomScaleNormal="100" workbookViewId="0">
      <selection activeCell="L9" sqref="L9"/>
    </sheetView>
  </sheetViews>
  <sheetFormatPr baseColWidth="10" defaultRowHeight="15"/>
  <cols>
    <col min="1" max="1" width="14.42578125" customWidth="1"/>
    <col min="2" max="2" width="29.7109375" style="12" customWidth="1"/>
    <col min="6" max="6" width="0.5703125" customWidth="1"/>
  </cols>
  <sheetData>
    <row r="1" spans="1:10" ht="15.75">
      <c r="A1" s="173" t="s">
        <v>1121</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6.5" thickBot="1">
      <c r="A7" s="4" t="s">
        <v>7</v>
      </c>
    </row>
    <row r="8" spans="1:10" ht="15.75" thickBot="1">
      <c r="A8" s="174" t="s">
        <v>0</v>
      </c>
      <c r="B8" s="180" t="s">
        <v>8</v>
      </c>
      <c r="C8" s="176" t="s">
        <v>9</v>
      </c>
      <c r="D8" s="177"/>
      <c r="E8" s="177"/>
      <c r="G8" s="176" t="s">
        <v>10</v>
      </c>
      <c r="H8" s="177"/>
      <c r="I8" s="177"/>
      <c r="J8" s="178"/>
    </row>
    <row r="9" spans="1:10" ht="22.5">
      <c r="A9" s="175"/>
      <c r="B9" s="181"/>
      <c r="C9" s="5" t="s">
        <v>11</v>
      </c>
      <c r="D9" s="5" t="s">
        <v>17</v>
      </c>
      <c r="E9" s="5" t="s">
        <v>12</v>
      </c>
      <c r="G9" s="90" t="s">
        <v>13</v>
      </c>
      <c r="H9" s="13" t="s">
        <v>18</v>
      </c>
      <c r="I9" s="5" t="s">
        <v>14</v>
      </c>
      <c r="J9" s="5" t="s">
        <v>12</v>
      </c>
    </row>
    <row r="10" spans="1:10">
      <c r="A10" s="1" t="s">
        <v>1122</v>
      </c>
      <c r="B10" s="33" t="s">
        <v>37</v>
      </c>
      <c r="C10" s="6">
        <v>48196.2</v>
      </c>
      <c r="D10" s="6">
        <v>0</v>
      </c>
      <c r="E10" s="6">
        <f t="shared" ref="E10:E25" si="0">SUM(C10:D10)</f>
        <v>48196.2</v>
      </c>
      <c r="F10" s="40"/>
      <c r="G10" s="6">
        <f t="shared" ref="G10:G25" si="1">C10/30*10</f>
        <v>16065.4</v>
      </c>
      <c r="H10" s="6">
        <f t="shared" ref="H10:H25" si="2">C10/30*5</f>
        <v>8032.7</v>
      </c>
      <c r="I10" s="6">
        <f t="shared" ref="I10:I25" si="3">C10/30*40</f>
        <v>64261.599999999999</v>
      </c>
      <c r="J10" s="6">
        <f t="shared" ref="J10:J25" si="4">SUM(G10:I10)</f>
        <v>88359.7</v>
      </c>
    </row>
    <row r="11" spans="1:10">
      <c r="A11" s="1" t="s">
        <v>1123</v>
      </c>
      <c r="B11" s="33" t="s">
        <v>1124</v>
      </c>
      <c r="C11" s="6">
        <v>39490.199999999997</v>
      </c>
      <c r="D11" s="6">
        <v>0</v>
      </c>
      <c r="E11" s="6">
        <f t="shared" si="0"/>
        <v>39490.199999999997</v>
      </c>
      <c r="F11" s="40"/>
      <c r="G11" s="6">
        <f t="shared" si="1"/>
        <v>13163.4</v>
      </c>
      <c r="H11" s="6">
        <f t="shared" si="2"/>
        <v>6581.7</v>
      </c>
      <c r="I11" s="6">
        <f t="shared" si="3"/>
        <v>52653.599999999999</v>
      </c>
      <c r="J11" s="6">
        <f t="shared" si="4"/>
        <v>72398.7</v>
      </c>
    </row>
    <row r="12" spans="1:10">
      <c r="A12" s="1" t="s">
        <v>1125</v>
      </c>
      <c r="B12" s="33" t="s">
        <v>1126</v>
      </c>
      <c r="C12" s="6">
        <v>39490.199999999997</v>
      </c>
      <c r="D12" s="6">
        <v>0</v>
      </c>
      <c r="E12" s="6">
        <f t="shared" si="0"/>
        <v>39490.199999999997</v>
      </c>
      <c r="F12" s="40"/>
      <c r="G12" s="6">
        <f t="shared" si="1"/>
        <v>13163.4</v>
      </c>
      <c r="H12" s="6">
        <f t="shared" si="2"/>
        <v>6581.7</v>
      </c>
      <c r="I12" s="6">
        <f t="shared" si="3"/>
        <v>52653.599999999999</v>
      </c>
      <c r="J12" s="6">
        <f t="shared" si="4"/>
        <v>72398.7</v>
      </c>
    </row>
    <row r="13" spans="1:10" ht="22.5">
      <c r="A13" s="1" t="s">
        <v>1127</v>
      </c>
      <c r="B13" s="33" t="s">
        <v>1128</v>
      </c>
      <c r="C13" s="6">
        <v>27816</v>
      </c>
      <c r="D13" s="6">
        <v>0</v>
      </c>
      <c r="E13" s="6">
        <f t="shared" si="0"/>
        <v>27816</v>
      </c>
      <c r="F13" s="40"/>
      <c r="G13" s="6">
        <f t="shared" si="1"/>
        <v>9272</v>
      </c>
      <c r="H13" s="6">
        <f t="shared" si="2"/>
        <v>4636</v>
      </c>
      <c r="I13" s="6">
        <f t="shared" si="3"/>
        <v>37088</v>
      </c>
      <c r="J13" s="6">
        <f t="shared" si="4"/>
        <v>50996</v>
      </c>
    </row>
    <row r="14" spans="1:10">
      <c r="A14" s="1" t="s">
        <v>1129</v>
      </c>
      <c r="B14" s="33" t="s">
        <v>1130</v>
      </c>
      <c r="C14" s="6">
        <v>27816</v>
      </c>
      <c r="D14" s="6">
        <v>0</v>
      </c>
      <c r="E14" s="6">
        <f t="shared" si="0"/>
        <v>27816</v>
      </c>
      <c r="F14" s="40"/>
      <c r="G14" s="6">
        <f t="shared" si="1"/>
        <v>9272</v>
      </c>
      <c r="H14" s="6">
        <f t="shared" si="2"/>
        <v>4636</v>
      </c>
      <c r="I14" s="6">
        <f t="shared" si="3"/>
        <v>37088</v>
      </c>
      <c r="J14" s="6">
        <f t="shared" si="4"/>
        <v>50996</v>
      </c>
    </row>
    <row r="15" spans="1:10">
      <c r="A15" s="1" t="s">
        <v>1131</v>
      </c>
      <c r="B15" s="33" t="s">
        <v>1132</v>
      </c>
      <c r="C15" s="6">
        <v>23406.9</v>
      </c>
      <c r="D15" s="6">
        <v>0</v>
      </c>
      <c r="E15" s="6">
        <f t="shared" si="0"/>
        <v>23406.9</v>
      </c>
      <c r="F15" s="40"/>
      <c r="G15" s="6">
        <f t="shared" si="1"/>
        <v>7802.3</v>
      </c>
      <c r="H15" s="6">
        <f t="shared" si="2"/>
        <v>3901.15</v>
      </c>
      <c r="I15" s="6">
        <f t="shared" si="3"/>
        <v>31209.200000000001</v>
      </c>
      <c r="J15" s="6">
        <f t="shared" si="4"/>
        <v>42912.65</v>
      </c>
    </row>
    <row r="16" spans="1:10">
      <c r="A16" s="1" t="s">
        <v>1133</v>
      </c>
      <c r="B16" s="33" t="s">
        <v>1134</v>
      </c>
      <c r="C16" s="6">
        <v>23396.7</v>
      </c>
      <c r="D16" s="6">
        <v>0</v>
      </c>
      <c r="E16" s="6">
        <f t="shared" si="0"/>
        <v>23396.7</v>
      </c>
      <c r="F16" s="40"/>
      <c r="G16" s="6">
        <f t="shared" si="1"/>
        <v>7798.9</v>
      </c>
      <c r="H16" s="6">
        <f t="shared" si="2"/>
        <v>3899.45</v>
      </c>
      <c r="I16" s="6">
        <f t="shared" si="3"/>
        <v>31195.599999999999</v>
      </c>
      <c r="J16" s="6">
        <f t="shared" si="4"/>
        <v>42893.95</v>
      </c>
    </row>
    <row r="17" spans="1:10" ht="22.5">
      <c r="A17" s="1" t="s">
        <v>1135</v>
      </c>
      <c r="B17" s="33" t="s">
        <v>1136</v>
      </c>
      <c r="C17" s="6">
        <v>21000</v>
      </c>
      <c r="D17" s="6">
        <v>975</v>
      </c>
      <c r="E17" s="6">
        <f t="shared" si="0"/>
        <v>21975</v>
      </c>
      <c r="F17" s="40"/>
      <c r="G17" s="6">
        <f t="shared" si="1"/>
        <v>7000</v>
      </c>
      <c r="H17" s="6">
        <f t="shared" si="2"/>
        <v>3500</v>
      </c>
      <c r="I17" s="6">
        <f t="shared" si="3"/>
        <v>28000</v>
      </c>
      <c r="J17" s="6">
        <f t="shared" si="4"/>
        <v>38500</v>
      </c>
    </row>
    <row r="18" spans="1:10">
      <c r="A18" s="1" t="s">
        <v>1137</v>
      </c>
      <c r="B18" s="33" t="s">
        <v>1138</v>
      </c>
      <c r="C18" s="6">
        <v>20287.8</v>
      </c>
      <c r="D18" s="6">
        <v>975</v>
      </c>
      <c r="E18" s="6">
        <f t="shared" si="0"/>
        <v>21262.799999999999</v>
      </c>
      <c r="F18" s="40"/>
      <c r="G18" s="6">
        <f t="shared" si="1"/>
        <v>6762.6</v>
      </c>
      <c r="H18" s="6">
        <f t="shared" si="2"/>
        <v>3381.3</v>
      </c>
      <c r="I18" s="6">
        <f t="shared" si="3"/>
        <v>27050.400000000001</v>
      </c>
      <c r="J18" s="6">
        <f t="shared" si="4"/>
        <v>37194.300000000003</v>
      </c>
    </row>
    <row r="19" spans="1:10">
      <c r="A19" s="1" t="s">
        <v>1139</v>
      </c>
      <c r="B19" s="33" t="s">
        <v>1140</v>
      </c>
      <c r="C19" s="6">
        <v>17829.900000000001</v>
      </c>
      <c r="D19" s="6">
        <v>975</v>
      </c>
      <c r="E19" s="6">
        <f t="shared" si="0"/>
        <v>18804.900000000001</v>
      </c>
      <c r="F19" s="40"/>
      <c r="G19" s="6">
        <f t="shared" si="1"/>
        <v>5943.3</v>
      </c>
      <c r="H19" s="6">
        <f t="shared" si="2"/>
        <v>2971.65</v>
      </c>
      <c r="I19" s="6">
        <f t="shared" si="3"/>
        <v>23773.200000000001</v>
      </c>
      <c r="J19" s="6">
        <f t="shared" si="4"/>
        <v>32688.15</v>
      </c>
    </row>
    <row r="20" spans="1:10">
      <c r="A20" s="1" t="s">
        <v>1141</v>
      </c>
      <c r="B20" s="33" t="s">
        <v>1142</v>
      </c>
      <c r="C20" s="6">
        <v>17829.900000000001</v>
      </c>
      <c r="D20" s="6">
        <v>975</v>
      </c>
      <c r="E20" s="6">
        <f t="shared" si="0"/>
        <v>18804.900000000001</v>
      </c>
      <c r="F20" s="40"/>
      <c r="G20" s="6">
        <f t="shared" si="1"/>
        <v>5943.3</v>
      </c>
      <c r="H20" s="6">
        <f t="shared" si="2"/>
        <v>2971.65</v>
      </c>
      <c r="I20" s="6">
        <f t="shared" si="3"/>
        <v>23773.200000000001</v>
      </c>
      <c r="J20" s="6">
        <f t="shared" si="4"/>
        <v>32688.15</v>
      </c>
    </row>
    <row r="21" spans="1:10">
      <c r="A21" s="1" t="s">
        <v>1143</v>
      </c>
      <c r="B21" s="33" t="s">
        <v>1144</v>
      </c>
      <c r="C21" s="6">
        <v>17829.900000000001</v>
      </c>
      <c r="D21" s="6">
        <v>975</v>
      </c>
      <c r="E21" s="6">
        <f t="shared" si="0"/>
        <v>18804.900000000001</v>
      </c>
      <c r="F21" s="40"/>
      <c r="G21" s="6">
        <f t="shared" si="1"/>
        <v>5943.3</v>
      </c>
      <c r="H21" s="6">
        <f t="shared" si="2"/>
        <v>2971.65</v>
      </c>
      <c r="I21" s="6">
        <f t="shared" si="3"/>
        <v>23773.200000000001</v>
      </c>
      <c r="J21" s="6">
        <f t="shared" si="4"/>
        <v>32688.15</v>
      </c>
    </row>
    <row r="22" spans="1:10">
      <c r="A22" s="1" t="s">
        <v>1145</v>
      </c>
      <c r="B22" s="33" t="s">
        <v>1146</v>
      </c>
      <c r="C22" s="6">
        <v>16397.400000000001</v>
      </c>
      <c r="D22" s="6">
        <v>975</v>
      </c>
      <c r="E22" s="6">
        <f t="shared" si="0"/>
        <v>17372.400000000001</v>
      </c>
      <c r="F22" s="40"/>
      <c r="G22" s="6">
        <f t="shared" si="1"/>
        <v>5465.8</v>
      </c>
      <c r="H22" s="6">
        <f t="shared" si="2"/>
        <v>2732.9</v>
      </c>
      <c r="I22" s="6">
        <f t="shared" si="3"/>
        <v>21863.200000000001</v>
      </c>
      <c r="J22" s="6">
        <f t="shared" si="4"/>
        <v>30061.9</v>
      </c>
    </row>
    <row r="23" spans="1:10">
      <c r="A23" s="1" t="s">
        <v>1147</v>
      </c>
      <c r="B23" s="33" t="s">
        <v>1148</v>
      </c>
      <c r="C23" s="6">
        <v>15450</v>
      </c>
      <c r="D23" s="6">
        <v>975</v>
      </c>
      <c r="E23" s="6">
        <f t="shared" si="0"/>
        <v>16425</v>
      </c>
      <c r="F23" s="40"/>
      <c r="G23" s="6">
        <f t="shared" si="1"/>
        <v>5150</v>
      </c>
      <c r="H23" s="6">
        <f t="shared" si="2"/>
        <v>2575</v>
      </c>
      <c r="I23" s="6">
        <f t="shared" si="3"/>
        <v>20600</v>
      </c>
      <c r="J23" s="6">
        <f t="shared" si="4"/>
        <v>28325</v>
      </c>
    </row>
    <row r="24" spans="1:10">
      <c r="A24" s="1" t="s">
        <v>1149</v>
      </c>
      <c r="B24" s="33" t="s">
        <v>1150</v>
      </c>
      <c r="C24" s="6">
        <v>13442.4</v>
      </c>
      <c r="D24" s="6">
        <v>975</v>
      </c>
      <c r="E24" s="6">
        <f t="shared" si="0"/>
        <v>14417.4</v>
      </c>
      <c r="F24" s="40"/>
      <c r="G24" s="6">
        <f t="shared" si="1"/>
        <v>4480.8</v>
      </c>
      <c r="H24" s="6">
        <f t="shared" si="2"/>
        <v>2240.4</v>
      </c>
      <c r="I24" s="6">
        <f t="shared" si="3"/>
        <v>17923.2</v>
      </c>
      <c r="J24" s="6">
        <f t="shared" si="4"/>
        <v>24644.400000000001</v>
      </c>
    </row>
    <row r="25" spans="1:10">
      <c r="A25" s="1" t="s">
        <v>1151</v>
      </c>
      <c r="B25" s="33" t="s">
        <v>1152</v>
      </c>
      <c r="C25" s="6">
        <v>27816</v>
      </c>
      <c r="D25" s="6">
        <v>975</v>
      </c>
      <c r="E25" s="6">
        <f t="shared" si="0"/>
        <v>28791</v>
      </c>
      <c r="F25" s="40"/>
      <c r="G25" s="6">
        <f t="shared" si="1"/>
        <v>9272</v>
      </c>
      <c r="H25" s="6">
        <f t="shared" si="2"/>
        <v>4636</v>
      </c>
      <c r="I25" s="6">
        <f t="shared" si="3"/>
        <v>37088</v>
      </c>
      <c r="J25" s="6">
        <f t="shared" si="4"/>
        <v>50996</v>
      </c>
    </row>
    <row r="26" spans="1:10">
      <c r="A26" s="11"/>
    </row>
    <row r="27" spans="1:10" ht="16.5" thickBot="1">
      <c r="A27" s="4" t="s">
        <v>31</v>
      </c>
    </row>
    <row r="28" spans="1:10" ht="15.75" thickBot="1">
      <c r="A28" s="174" t="s">
        <v>0</v>
      </c>
      <c r="B28" s="180" t="s">
        <v>8</v>
      </c>
      <c r="C28" s="176" t="s">
        <v>9</v>
      </c>
      <c r="D28" s="177"/>
      <c r="E28" s="177"/>
      <c r="G28" s="176" t="s">
        <v>10</v>
      </c>
      <c r="H28" s="177"/>
      <c r="I28" s="177"/>
      <c r="J28" s="178"/>
    </row>
    <row r="29" spans="1:10" ht="22.5">
      <c r="A29" s="175"/>
      <c r="B29" s="181"/>
      <c r="C29" s="5" t="s">
        <v>11</v>
      </c>
      <c r="D29" s="5" t="s">
        <v>17</v>
      </c>
      <c r="E29" s="5" t="s">
        <v>12</v>
      </c>
      <c r="G29" s="90" t="s">
        <v>13</v>
      </c>
      <c r="H29" s="13" t="s">
        <v>18</v>
      </c>
      <c r="I29" s="5" t="s">
        <v>14</v>
      </c>
      <c r="J29" s="5" t="s">
        <v>12</v>
      </c>
    </row>
    <row r="30" spans="1:10">
      <c r="A30" s="1" t="s">
        <v>1153</v>
      </c>
      <c r="B30" s="33" t="s">
        <v>1154</v>
      </c>
      <c r="C30" s="6">
        <v>27816</v>
      </c>
      <c r="D30" s="118">
        <v>0</v>
      </c>
      <c r="E30" s="6">
        <f>SUM(C30:D30)</f>
        <v>27816</v>
      </c>
      <c r="F30" s="40"/>
      <c r="G30" s="6">
        <f t="shared" ref="G30:G51" si="5">C30/30*10</f>
        <v>9272</v>
      </c>
      <c r="H30" s="6">
        <f t="shared" ref="H30:H51" si="6">C30/30*5</f>
        <v>4636</v>
      </c>
      <c r="I30" s="6">
        <f t="shared" ref="I30:I51" si="7">C30/30*40</f>
        <v>37088</v>
      </c>
      <c r="J30" s="6">
        <f t="shared" ref="J30:J51" si="8">SUM(G30:I30)</f>
        <v>50996</v>
      </c>
    </row>
    <row r="31" spans="1:10">
      <c r="A31" s="1" t="s">
        <v>1155</v>
      </c>
      <c r="B31" s="33" t="s">
        <v>1156</v>
      </c>
      <c r="C31" s="6">
        <v>20287.8</v>
      </c>
      <c r="D31" s="6">
        <v>975</v>
      </c>
      <c r="E31" s="6">
        <f t="shared" ref="E31:E51" si="9">SUM(C31:D31)</f>
        <v>21262.799999999999</v>
      </c>
      <c r="F31" s="40"/>
      <c r="G31" s="6">
        <f t="shared" si="5"/>
        <v>6762.6</v>
      </c>
      <c r="H31" s="6">
        <f t="shared" si="6"/>
        <v>3381.3</v>
      </c>
      <c r="I31" s="6">
        <f t="shared" si="7"/>
        <v>27050.400000000001</v>
      </c>
      <c r="J31" s="6">
        <f t="shared" si="8"/>
        <v>37194.300000000003</v>
      </c>
    </row>
    <row r="32" spans="1:10">
      <c r="A32" s="1" t="s">
        <v>1157</v>
      </c>
      <c r="B32" s="33" t="s">
        <v>1158</v>
      </c>
      <c r="C32" s="6">
        <v>17192.7</v>
      </c>
      <c r="D32" s="6">
        <v>975</v>
      </c>
      <c r="E32" s="6">
        <f t="shared" si="9"/>
        <v>18167.7</v>
      </c>
      <c r="F32" s="40"/>
      <c r="G32" s="6">
        <f t="shared" si="5"/>
        <v>5730.9000000000005</v>
      </c>
      <c r="H32" s="6">
        <f t="shared" si="6"/>
        <v>2865.4500000000003</v>
      </c>
      <c r="I32" s="6">
        <f t="shared" si="7"/>
        <v>22923.600000000002</v>
      </c>
      <c r="J32" s="6">
        <f t="shared" si="8"/>
        <v>31519.950000000004</v>
      </c>
    </row>
    <row r="33" spans="1:10">
      <c r="A33" s="1" t="s">
        <v>1159</v>
      </c>
      <c r="B33" s="33" t="s">
        <v>1160</v>
      </c>
      <c r="C33" s="6">
        <v>17027.099999999999</v>
      </c>
      <c r="D33" s="6">
        <v>975</v>
      </c>
      <c r="E33" s="6">
        <f t="shared" si="9"/>
        <v>18002.099999999999</v>
      </c>
      <c r="F33" s="40"/>
      <c r="G33" s="6">
        <f t="shared" si="5"/>
        <v>5675.6999999999989</v>
      </c>
      <c r="H33" s="6">
        <f t="shared" si="6"/>
        <v>2837.8499999999995</v>
      </c>
      <c r="I33" s="6">
        <f t="shared" si="7"/>
        <v>22702.799999999996</v>
      </c>
      <c r="J33" s="6">
        <f t="shared" si="8"/>
        <v>31216.349999999995</v>
      </c>
    </row>
    <row r="34" spans="1:10">
      <c r="A34" s="1" t="s">
        <v>1161</v>
      </c>
      <c r="B34" s="33" t="s">
        <v>1162</v>
      </c>
      <c r="C34" s="6">
        <v>16397.400000000001</v>
      </c>
      <c r="D34" s="6">
        <v>975</v>
      </c>
      <c r="E34" s="6">
        <f t="shared" si="9"/>
        <v>17372.400000000001</v>
      </c>
      <c r="F34" s="40"/>
      <c r="G34" s="6">
        <f t="shared" si="5"/>
        <v>5465.8</v>
      </c>
      <c r="H34" s="6">
        <f t="shared" si="6"/>
        <v>2732.9</v>
      </c>
      <c r="I34" s="6">
        <f t="shared" si="7"/>
        <v>21863.200000000001</v>
      </c>
      <c r="J34" s="6">
        <f t="shared" si="8"/>
        <v>30061.9</v>
      </c>
    </row>
    <row r="35" spans="1:10">
      <c r="A35" s="1" t="s">
        <v>1163</v>
      </c>
      <c r="B35" s="33" t="s">
        <v>1164</v>
      </c>
      <c r="C35" s="6">
        <v>15513.6</v>
      </c>
      <c r="D35" s="6">
        <v>975</v>
      </c>
      <c r="E35" s="6">
        <f t="shared" si="9"/>
        <v>16488.599999999999</v>
      </c>
      <c r="F35" s="40"/>
      <c r="G35" s="6">
        <f t="shared" si="5"/>
        <v>5171.2</v>
      </c>
      <c r="H35" s="6">
        <f t="shared" si="6"/>
        <v>2585.6</v>
      </c>
      <c r="I35" s="6">
        <f t="shared" si="7"/>
        <v>20684.8</v>
      </c>
      <c r="J35" s="6">
        <f t="shared" si="8"/>
        <v>28441.599999999999</v>
      </c>
    </row>
    <row r="36" spans="1:10">
      <c r="A36" s="1" t="s">
        <v>1165</v>
      </c>
      <c r="B36" s="33" t="s">
        <v>1166</v>
      </c>
      <c r="C36" s="6">
        <v>14808.3</v>
      </c>
      <c r="D36" s="6">
        <v>975</v>
      </c>
      <c r="E36" s="6">
        <f t="shared" si="9"/>
        <v>15783.3</v>
      </c>
      <c r="F36" s="40"/>
      <c r="G36" s="6">
        <f t="shared" si="5"/>
        <v>4936.0999999999995</v>
      </c>
      <c r="H36" s="6">
        <f t="shared" si="6"/>
        <v>2468.0499999999997</v>
      </c>
      <c r="I36" s="6">
        <f t="shared" si="7"/>
        <v>19744.399999999998</v>
      </c>
      <c r="J36" s="6">
        <f t="shared" si="8"/>
        <v>27148.549999999996</v>
      </c>
    </row>
    <row r="37" spans="1:10">
      <c r="A37" s="1" t="s">
        <v>1167</v>
      </c>
      <c r="B37" s="33" t="s">
        <v>1168</v>
      </c>
      <c r="C37" s="6">
        <v>13442.4</v>
      </c>
      <c r="D37" s="6">
        <v>975</v>
      </c>
      <c r="E37" s="6">
        <f t="shared" si="9"/>
        <v>14417.4</v>
      </c>
      <c r="F37" s="40"/>
      <c r="G37" s="6">
        <f t="shared" si="5"/>
        <v>4480.8</v>
      </c>
      <c r="H37" s="6">
        <f t="shared" si="6"/>
        <v>2240.4</v>
      </c>
      <c r="I37" s="6">
        <f t="shared" si="7"/>
        <v>17923.2</v>
      </c>
      <c r="J37" s="6">
        <f t="shared" si="8"/>
        <v>24644.400000000001</v>
      </c>
    </row>
    <row r="38" spans="1:10">
      <c r="A38" s="1" t="s">
        <v>1169</v>
      </c>
      <c r="B38" s="33" t="s">
        <v>1170</v>
      </c>
      <c r="C38" s="6">
        <v>13439.4</v>
      </c>
      <c r="D38" s="6">
        <v>975</v>
      </c>
      <c r="E38" s="6">
        <f t="shared" si="9"/>
        <v>14414.4</v>
      </c>
      <c r="F38" s="40"/>
      <c r="G38" s="6">
        <f t="shared" si="5"/>
        <v>4479.7999999999993</v>
      </c>
      <c r="H38" s="6">
        <f t="shared" si="6"/>
        <v>2239.8999999999996</v>
      </c>
      <c r="I38" s="6">
        <f t="shared" si="7"/>
        <v>17919.199999999997</v>
      </c>
      <c r="J38" s="6">
        <f t="shared" si="8"/>
        <v>24638.899999999994</v>
      </c>
    </row>
    <row r="39" spans="1:10">
      <c r="A39" s="1" t="s">
        <v>1171</v>
      </c>
      <c r="B39" s="33" t="s">
        <v>1172</v>
      </c>
      <c r="C39" s="6">
        <v>12965</v>
      </c>
      <c r="D39" s="6">
        <v>975</v>
      </c>
      <c r="E39" s="6">
        <f t="shared" si="9"/>
        <v>13940</v>
      </c>
      <c r="F39" s="40"/>
      <c r="G39" s="6">
        <f t="shared" si="5"/>
        <v>4321.666666666667</v>
      </c>
      <c r="H39" s="6">
        <f t="shared" si="6"/>
        <v>2160.8333333333335</v>
      </c>
      <c r="I39" s="6">
        <f t="shared" si="7"/>
        <v>17286.666666666668</v>
      </c>
      <c r="J39" s="6">
        <f t="shared" si="8"/>
        <v>23769.166666666668</v>
      </c>
    </row>
    <row r="40" spans="1:10">
      <c r="A40" s="1" t="s">
        <v>1173</v>
      </c>
      <c r="B40" s="33" t="s">
        <v>1174</v>
      </c>
      <c r="C40" s="6">
        <v>12965</v>
      </c>
      <c r="D40" s="6">
        <v>975</v>
      </c>
      <c r="E40" s="6">
        <f t="shared" si="9"/>
        <v>13940</v>
      </c>
      <c r="F40" s="40"/>
      <c r="G40" s="6">
        <f t="shared" si="5"/>
        <v>4321.666666666667</v>
      </c>
      <c r="H40" s="6">
        <f t="shared" si="6"/>
        <v>2160.8333333333335</v>
      </c>
      <c r="I40" s="6">
        <f t="shared" si="7"/>
        <v>17286.666666666668</v>
      </c>
      <c r="J40" s="6">
        <f t="shared" si="8"/>
        <v>23769.166666666668</v>
      </c>
    </row>
    <row r="41" spans="1:10">
      <c r="A41" s="1" t="s">
        <v>1175</v>
      </c>
      <c r="B41" s="33" t="s">
        <v>1176</v>
      </c>
      <c r="C41" s="6">
        <v>11096.1</v>
      </c>
      <c r="D41" s="6">
        <v>975</v>
      </c>
      <c r="E41" s="6">
        <f t="shared" si="9"/>
        <v>12071.1</v>
      </c>
      <c r="F41" s="40"/>
      <c r="G41" s="6">
        <f t="shared" si="5"/>
        <v>3698.7</v>
      </c>
      <c r="H41" s="6">
        <f t="shared" si="6"/>
        <v>1849.35</v>
      </c>
      <c r="I41" s="6">
        <f t="shared" si="7"/>
        <v>14794.8</v>
      </c>
      <c r="J41" s="6">
        <f t="shared" si="8"/>
        <v>20342.849999999999</v>
      </c>
    </row>
    <row r="42" spans="1:10">
      <c r="A42" s="1" t="s">
        <v>1177</v>
      </c>
      <c r="B42" s="33" t="s">
        <v>1023</v>
      </c>
      <c r="C42" s="6">
        <v>10642.2</v>
      </c>
      <c r="D42" s="6">
        <v>975</v>
      </c>
      <c r="E42" s="6">
        <f t="shared" si="9"/>
        <v>11617.2</v>
      </c>
      <c r="F42" s="40"/>
      <c r="G42" s="6">
        <f t="shared" si="5"/>
        <v>3547.4</v>
      </c>
      <c r="H42" s="6">
        <f t="shared" si="6"/>
        <v>1773.7</v>
      </c>
      <c r="I42" s="6">
        <f t="shared" si="7"/>
        <v>14189.6</v>
      </c>
      <c r="J42" s="6">
        <f t="shared" si="8"/>
        <v>19510.7</v>
      </c>
    </row>
    <row r="43" spans="1:10">
      <c r="A43" s="1" t="s">
        <v>1178</v>
      </c>
      <c r="B43" s="33" t="s">
        <v>1065</v>
      </c>
      <c r="C43" s="6">
        <v>10351.5</v>
      </c>
      <c r="D43" s="6">
        <v>975</v>
      </c>
      <c r="E43" s="6">
        <f t="shared" si="9"/>
        <v>11326.5</v>
      </c>
      <c r="F43" s="40"/>
      <c r="G43" s="6">
        <f t="shared" si="5"/>
        <v>3450.5</v>
      </c>
      <c r="H43" s="6">
        <f t="shared" si="6"/>
        <v>1725.25</v>
      </c>
      <c r="I43" s="6">
        <f t="shared" si="7"/>
        <v>13802</v>
      </c>
      <c r="J43" s="6">
        <f t="shared" si="8"/>
        <v>18977.75</v>
      </c>
    </row>
    <row r="44" spans="1:10">
      <c r="A44" s="1" t="s">
        <v>1179</v>
      </c>
      <c r="B44" s="33" t="s">
        <v>1180</v>
      </c>
      <c r="C44" s="6">
        <v>10351.5</v>
      </c>
      <c r="D44" s="6">
        <v>975</v>
      </c>
      <c r="E44" s="6">
        <f t="shared" si="9"/>
        <v>11326.5</v>
      </c>
      <c r="F44" s="40"/>
      <c r="G44" s="6">
        <f t="shared" si="5"/>
        <v>3450.5</v>
      </c>
      <c r="H44" s="6">
        <f t="shared" si="6"/>
        <v>1725.25</v>
      </c>
      <c r="I44" s="6">
        <f t="shared" si="7"/>
        <v>13802</v>
      </c>
      <c r="J44" s="6">
        <f t="shared" si="8"/>
        <v>18977.75</v>
      </c>
    </row>
    <row r="45" spans="1:10">
      <c r="A45" s="1" t="s">
        <v>1181</v>
      </c>
      <c r="B45" s="33" t="s">
        <v>1182</v>
      </c>
      <c r="C45" s="6">
        <v>10351.5</v>
      </c>
      <c r="D45" s="6">
        <v>975</v>
      </c>
      <c r="E45" s="6">
        <f t="shared" si="9"/>
        <v>11326.5</v>
      </c>
      <c r="F45" s="40"/>
      <c r="G45" s="6">
        <f t="shared" si="5"/>
        <v>3450.5</v>
      </c>
      <c r="H45" s="6">
        <f t="shared" si="6"/>
        <v>1725.25</v>
      </c>
      <c r="I45" s="6">
        <f t="shared" si="7"/>
        <v>13802</v>
      </c>
      <c r="J45" s="6">
        <f t="shared" si="8"/>
        <v>18977.75</v>
      </c>
    </row>
    <row r="46" spans="1:10">
      <c r="A46" s="1" t="s">
        <v>1183</v>
      </c>
      <c r="B46" s="33" t="s">
        <v>1184</v>
      </c>
      <c r="C46" s="6">
        <v>10287.9</v>
      </c>
      <c r="D46" s="6">
        <v>975</v>
      </c>
      <c r="E46" s="6">
        <f t="shared" si="9"/>
        <v>11262.9</v>
      </c>
      <c r="F46" s="40"/>
      <c r="G46" s="6">
        <f t="shared" si="5"/>
        <v>3429.3</v>
      </c>
      <c r="H46" s="6">
        <f t="shared" si="6"/>
        <v>1714.65</v>
      </c>
      <c r="I46" s="6">
        <f t="shared" si="7"/>
        <v>13717.2</v>
      </c>
      <c r="J46" s="6">
        <f t="shared" si="8"/>
        <v>18861.150000000001</v>
      </c>
    </row>
    <row r="47" spans="1:10">
      <c r="A47" s="1" t="s">
        <v>1185</v>
      </c>
      <c r="B47" s="33" t="s">
        <v>1186</v>
      </c>
      <c r="C47" s="6">
        <v>9823.2000000000007</v>
      </c>
      <c r="D47" s="6">
        <v>975</v>
      </c>
      <c r="E47" s="6">
        <f t="shared" si="9"/>
        <v>10798.2</v>
      </c>
      <c r="F47" s="40"/>
      <c r="G47" s="6">
        <f t="shared" si="5"/>
        <v>3274.4</v>
      </c>
      <c r="H47" s="6">
        <f t="shared" si="6"/>
        <v>1637.2</v>
      </c>
      <c r="I47" s="6">
        <f t="shared" si="7"/>
        <v>13097.6</v>
      </c>
      <c r="J47" s="6">
        <f t="shared" si="8"/>
        <v>18009.2</v>
      </c>
    </row>
    <row r="48" spans="1:10">
      <c r="A48" s="1" t="s">
        <v>1187</v>
      </c>
      <c r="B48" s="33" t="s">
        <v>1188</v>
      </c>
      <c r="C48" s="6">
        <v>9823.2000000000007</v>
      </c>
      <c r="D48" s="6">
        <v>975</v>
      </c>
      <c r="E48" s="6">
        <f t="shared" si="9"/>
        <v>10798.2</v>
      </c>
      <c r="F48" s="40"/>
      <c r="G48" s="6">
        <f t="shared" si="5"/>
        <v>3274.4</v>
      </c>
      <c r="H48" s="6">
        <f t="shared" si="6"/>
        <v>1637.2</v>
      </c>
      <c r="I48" s="6">
        <f t="shared" si="7"/>
        <v>13097.6</v>
      </c>
      <c r="J48" s="6">
        <f t="shared" si="8"/>
        <v>18009.2</v>
      </c>
    </row>
    <row r="49" spans="1:10">
      <c r="A49" s="1" t="s">
        <v>1189</v>
      </c>
      <c r="B49" s="33" t="s">
        <v>1190</v>
      </c>
      <c r="C49" s="6">
        <v>9823.2000000000007</v>
      </c>
      <c r="D49" s="6">
        <v>975</v>
      </c>
      <c r="E49" s="6">
        <f t="shared" si="9"/>
        <v>10798.2</v>
      </c>
      <c r="F49" s="40"/>
      <c r="G49" s="6">
        <f t="shared" si="5"/>
        <v>3274.4</v>
      </c>
      <c r="H49" s="6">
        <f t="shared" si="6"/>
        <v>1637.2</v>
      </c>
      <c r="I49" s="6">
        <f t="shared" si="7"/>
        <v>13097.6</v>
      </c>
      <c r="J49" s="6">
        <f t="shared" si="8"/>
        <v>18009.2</v>
      </c>
    </row>
    <row r="50" spans="1:10">
      <c r="A50" s="1" t="s">
        <v>1191</v>
      </c>
      <c r="B50" s="33" t="s">
        <v>1192</v>
      </c>
      <c r="C50" s="6">
        <v>9798</v>
      </c>
      <c r="D50" s="6">
        <v>975</v>
      </c>
      <c r="E50" s="6">
        <f t="shared" si="9"/>
        <v>10773</v>
      </c>
      <c r="F50" s="40"/>
      <c r="G50" s="6">
        <f t="shared" si="5"/>
        <v>3266</v>
      </c>
      <c r="H50" s="6">
        <f t="shared" si="6"/>
        <v>1633</v>
      </c>
      <c r="I50" s="6">
        <f t="shared" si="7"/>
        <v>13064</v>
      </c>
      <c r="J50" s="6">
        <f t="shared" si="8"/>
        <v>17963</v>
      </c>
    </row>
    <row r="51" spans="1:10">
      <c r="A51" s="1" t="s">
        <v>1193</v>
      </c>
      <c r="B51" s="33" t="s">
        <v>1194</v>
      </c>
      <c r="C51" s="6">
        <v>18000</v>
      </c>
      <c r="D51" s="6">
        <v>975</v>
      </c>
      <c r="E51" s="6">
        <f t="shared" si="9"/>
        <v>18975</v>
      </c>
      <c r="F51" s="40"/>
      <c r="G51" s="6">
        <f t="shared" si="5"/>
        <v>6000</v>
      </c>
      <c r="H51" s="6">
        <f t="shared" si="6"/>
        <v>3000</v>
      </c>
      <c r="I51" s="6">
        <f t="shared" si="7"/>
        <v>24000</v>
      </c>
      <c r="J51" s="6">
        <f t="shared" si="8"/>
        <v>33000</v>
      </c>
    </row>
    <row r="53" spans="1:10" ht="31.5">
      <c r="B53" s="119" t="s">
        <v>250</v>
      </c>
      <c r="C53" s="43"/>
      <c r="D53" s="43"/>
      <c r="E53" s="43"/>
      <c r="F53" s="43"/>
    </row>
    <row r="54" spans="1:10">
      <c r="B54" s="103" t="s">
        <v>0</v>
      </c>
      <c r="C54" s="191" t="s">
        <v>251</v>
      </c>
      <c r="D54" s="191"/>
      <c r="E54" s="191"/>
      <c r="F54" s="191"/>
    </row>
    <row r="55" spans="1:10">
      <c r="B55" s="104"/>
      <c r="C55" s="201" t="s">
        <v>252</v>
      </c>
      <c r="D55" s="201"/>
      <c r="E55" s="201"/>
      <c r="F55" s="201"/>
    </row>
  </sheetData>
  <mergeCells count="14">
    <mergeCell ref="C55:F55"/>
    <mergeCell ref="A1:J1"/>
    <mergeCell ref="A2:J2"/>
    <mergeCell ref="A3:J3"/>
    <mergeCell ref="A4:J4"/>
    <mergeCell ref="A8:A9"/>
    <mergeCell ref="B8:B9"/>
    <mergeCell ref="C8:E8"/>
    <mergeCell ref="G8:J8"/>
    <mergeCell ref="A28:A29"/>
    <mergeCell ref="B28:B29"/>
    <mergeCell ref="C28:E28"/>
    <mergeCell ref="G28:J28"/>
    <mergeCell ref="C54:F54"/>
  </mergeCells>
  <pageMargins left="0.7" right="0.7" top="0.75" bottom="0.75" header="0.3" footer="0.3"/>
  <pageSetup scale="4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FA1E-B403-49C4-B8F3-0427DE04C346}">
  <sheetPr>
    <pageSetUpPr fitToPage="1"/>
  </sheetPr>
  <dimension ref="A1:I16"/>
  <sheetViews>
    <sheetView showGridLines="0" topLeftCell="A4" workbookViewId="0">
      <selection activeCell="H24" sqref="H24"/>
    </sheetView>
  </sheetViews>
  <sheetFormatPr baseColWidth="10" defaultRowHeight="15"/>
  <cols>
    <col min="1" max="1" width="7.85546875" customWidth="1"/>
    <col min="2" max="2" width="19.28515625" bestFit="1" customWidth="1"/>
    <col min="5" max="5" width="3.7109375" customWidth="1"/>
  </cols>
  <sheetData>
    <row r="1" spans="1:9" ht="15.75">
      <c r="A1" s="173" t="s">
        <v>1195</v>
      </c>
      <c r="B1" s="173"/>
      <c r="C1" s="173"/>
      <c r="D1" s="173"/>
      <c r="E1" s="173"/>
      <c r="F1" s="173"/>
      <c r="G1" s="173"/>
      <c r="H1" s="173"/>
      <c r="I1" s="173"/>
    </row>
    <row r="2" spans="1:9" ht="15.75">
      <c r="A2" s="173" t="s">
        <v>1</v>
      </c>
      <c r="B2" s="173"/>
      <c r="C2" s="173"/>
      <c r="D2" s="173"/>
      <c r="E2" s="173"/>
      <c r="F2" s="173"/>
      <c r="G2" s="173"/>
      <c r="H2" s="173"/>
      <c r="I2" s="173"/>
    </row>
    <row r="3" spans="1:9" ht="15.75">
      <c r="A3" s="173" t="s">
        <v>2</v>
      </c>
      <c r="B3" s="173"/>
      <c r="C3" s="173"/>
      <c r="D3" s="173"/>
      <c r="E3" s="173"/>
      <c r="F3" s="173"/>
      <c r="G3" s="173"/>
      <c r="H3" s="173"/>
      <c r="I3" s="173"/>
    </row>
    <row r="4" spans="1:9" ht="15.75">
      <c r="A4" s="173" t="s">
        <v>6</v>
      </c>
      <c r="B4" s="173"/>
      <c r="C4" s="173"/>
      <c r="D4" s="173"/>
      <c r="E4" s="173"/>
      <c r="F4" s="173"/>
      <c r="G4" s="173"/>
      <c r="H4" s="173"/>
      <c r="I4" s="173"/>
    </row>
    <row r="7" spans="1:9" ht="16.5" thickBot="1">
      <c r="A7" s="4" t="s">
        <v>7</v>
      </c>
    </row>
    <row r="8" spans="1:9" ht="15.75" thickBot="1">
      <c r="A8" s="174" t="s">
        <v>0</v>
      </c>
      <c r="B8" s="174" t="s">
        <v>8</v>
      </c>
      <c r="C8" s="176" t="s">
        <v>9</v>
      </c>
      <c r="D8" s="177"/>
      <c r="F8" s="176" t="s">
        <v>10</v>
      </c>
      <c r="G8" s="177"/>
      <c r="H8" s="177"/>
      <c r="I8" s="178"/>
    </row>
    <row r="9" spans="1:9" ht="22.5">
      <c r="A9" s="175"/>
      <c r="B9" s="175"/>
      <c r="C9" s="5" t="s">
        <v>11</v>
      </c>
      <c r="D9" s="5" t="s">
        <v>12</v>
      </c>
      <c r="F9" s="90" t="s">
        <v>13</v>
      </c>
      <c r="G9" s="13" t="s">
        <v>18</v>
      </c>
      <c r="H9" s="5" t="s">
        <v>14</v>
      </c>
      <c r="I9" s="5" t="s">
        <v>12</v>
      </c>
    </row>
    <row r="10" spans="1:9">
      <c r="A10" s="1" t="s">
        <v>1196</v>
      </c>
      <c r="B10" s="1" t="s">
        <v>37</v>
      </c>
      <c r="C10" s="24">
        <v>50500</v>
      </c>
      <c r="D10" s="24">
        <f>SUM(C10:C10)</f>
        <v>50500</v>
      </c>
      <c r="E10" s="28"/>
      <c r="F10" s="24">
        <v>16834</v>
      </c>
      <c r="G10" s="24">
        <v>8416</v>
      </c>
      <c r="H10" s="24">
        <v>67333.333333333328</v>
      </c>
      <c r="I10" s="24">
        <f>SUM(F10:H10)</f>
        <v>92583.333333333328</v>
      </c>
    </row>
    <row r="11" spans="1:9">
      <c r="A11" s="1" t="s">
        <v>1197</v>
      </c>
      <c r="B11" s="1" t="s">
        <v>1198</v>
      </c>
      <c r="C11" s="24">
        <v>31159</v>
      </c>
      <c r="D11" s="24">
        <f>SUM(C11:C11)</f>
        <v>31159</v>
      </c>
      <c r="E11" s="28"/>
      <c r="F11" s="24">
        <v>10386</v>
      </c>
      <c r="G11" s="24">
        <v>5193</v>
      </c>
      <c r="H11" s="24">
        <v>41545.333333333336</v>
      </c>
      <c r="I11" s="24">
        <f>SUM(F11:H11)</f>
        <v>57124.333333333336</v>
      </c>
    </row>
    <row r="12" spans="1:9">
      <c r="A12" s="1" t="s">
        <v>1197</v>
      </c>
      <c r="B12" s="1" t="s">
        <v>1199</v>
      </c>
      <c r="C12" s="24">
        <v>31159</v>
      </c>
      <c r="D12" s="24">
        <f>SUM(C12:C12)</f>
        <v>31159</v>
      </c>
      <c r="E12" s="28"/>
      <c r="F12" s="24">
        <v>10386</v>
      </c>
      <c r="G12" s="24">
        <v>5193</v>
      </c>
      <c r="H12" s="24">
        <v>41545.333333333336</v>
      </c>
      <c r="I12" s="24">
        <f>SUM(F12:H12)</f>
        <v>57124.333333333336</v>
      </c>
    </row>
    <row r="13" spans="1:9">
      <c r="A13" s="11"/>
    </row>
    <row r="14" spans="1:9" ht="15.75">
      <c r="B14" s="42" t="s">
        <v>250</v>
      </c>
      <c r="C14" s="43"/>
      <c r="D14" s="43"/>
      <c r="E14" s="43"/>
    </row>
    <row r="15" spans="1:9">
      <c r="B15" s="93" t="s">
        <v>0</v>
      </c>
      <c r="C15" s="191" t="s">
        <v>251</v>
      </c>
      <c r="D15" s="191"/>
      <c r="E15" s="191"/>
    </row>
    <row r="16" spans="1:9">
      <c r="B16" s="45"/>
      <c r="C16" s="201" t="s">
        <v>252</v>
      </c>
      <c r="D16" s="201"/>
      <c r="E16" s="201"/>
    </row>
  </sheetData>
  <mergeCells count="10">
    <mergeCell ref="C15:E15"/>
    <mergeCell ref="C16:E16"/>
    <mergeCell ref="A1:I1"/>
    <mergeCell ref="A2:I2"/>
    <mergeCell ref="A3:I3"/>
    <mergeCell ref="A4:I4"/>
    <mergeCell ref="A8:A9"/>
    <mergeCell ref="B8:B9"/>
    <mergeCell ref="C8:D8"/>
    <mergeCell ref="F8:I8"/>
  </mergeCells>
  <pageMargins left="0.70866141732283472" right="0.70866141732283472" top="0.74803149606299213" bottom="0.74803149606299213" header="0.31496062992125984" footer="0.31496062992125984"/>
  <pageSetup scale="67" orientation="landscape"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93885-80AC-4DD5-BB61-3FF6D39D60D8}">
  <dimension ref="A1:I13"/>
  <sheetViews>
    <sheetView showGridLines="0" workbookViewId="0">
      <selection activeCell="H18" sqref="H18"/>
    </sheetView>
  </sheetViews>
  <sheetFormatPr baseColWidth="10" defaultRowHeight="15"/>
  <cols>
    <col min="1" max="1" width="4.85546875" customWidth="1"/>
    <col min="2" max="2" width="20.28515625" customWidth="1"/>
    <col min="3" max="3" width="14.140625" bestFit="1" customWidth="1"/>
    <col min="5" max="5" width="1.140625" customWidth="1"/>
  </cols>
  <sheetData>
    <row r="1" spans="1:9" ht="15.75">
      <c r="A1" s="173" t="s">
        <v>1200</v>
      </c>
      <c r="B1" s="173"/>
      <c r="C1" s="173"/>
      <c r="D1" s="173"/>
      <c r="E1" s="173"/>
      <c r="F1" s="173"/>
      <c r="G1" s="173"/>
      <c r="H1" s="173"/>
      <c r="I1" s="173"/>
    </row>
    <row r="2" spans="1:9" ht="15.75">
      <c r="A2" s="173" t="s">
        <v>1</v>
      </c>
      <c r="B2" s="173"/>
      <c r="C2" s="173"/>
      <c r="D2" s="173"/>
      <c r="E2" s="173"/>
      <c r="F2" s="173"/>
      <c r="G2" s="173"/>
      <c r="H2" s="173"/>
      <c r="I2" s="173"/>
    </row>
    <row r="3" spans="1:9" ht="15.75">
      <c r="A3" s="173" t="s">
        <v>2</v>
      </c>
      <c r="B3" s="173"/>
      <c r="C3" s="173"/>
      <c r="D3" s="173"/>
      <c r="E3" s="173"/>
      <c r="F3" s="173"/>
      <c r="G3" s="173"/>
      <c r="H3" s="173"/>
      <c r="I3" s="173"/>
    </row>
    <row r="4" spans="1:9" ht="15.75">
      <c r="A4" s="173" t="s">
        <v>6</v>
      </c>
      <c r="B4" s="173"/>
      <c r="C4" s="173"/>
      <c r="D4" s="173"/>
      <c r="E4" s="173"/>
      <c r="F4" s="173"/>
      <c r="G4" s="173"/>
      <c r="H4" s="173"/>
      <c r="I4" s="173"/>
    </row>
    <row r="7" spans="1:9" ht="15.75">
      <c r="A7" s="4" t="s">
        <v>7</v>
      </c>
    </row>
    <row r="8" spans="1:9">
      <c r="A8" s="185" t="s">
        <v>0</v>
      </c>
      <c r="B8" s="185" t="s">
        <v>8</v>
      </c>
      <c r="C8" s="186" t="s">
        <v>9</v>
      </c>
      <c r="D8" s="186"/>
      <c r="F8" s="186" t="s">
        <v>10</v>
      </c>
      <c r="G8" s="186"/>
      <c r="H8" s="186"/>
      <c r="I8" s="186"/>
    </row>
    <row r="9" spans="1:9" ht="22.5">
      <c r="A9" s="185"/>
      <c r="B9" s="185"/>
      <c r="C9" s="91" t="s">
        <v>11</v>
      </c>
      <c r="D9" s="91" t="s">
        <v>12</v>
      </c>
      <c r="F9" s="92" t="s">
        <v>13</v>
      </c>
      <c r="G9" s="92" t="s">
        <v>18</v>
      </c>
      <c r="H9" s="91" t="s">
        <v>14</v>
      </c>
      <c r="I9" s="91" t="s">
        <v>12</v>
      </c>
    </row>
    <row r="10" spans="1:9">
      <c r="A10" s="1" t="s">
        <v>1201</v>
      </c>
      <c r="B10" s="1" t="s">
        <v>93</v>
      </c>
      <c r="C10" s="51">
        <v>43561</v>
      </c>
      <c r="D10" s="51">
        <f>SUM(C10:C10)</f>
        <v>43561</v>
      </c>
      <c r="E10" s="120"/>
      <c r="F10" s="51">
        <v>14520.353333333333</v>
      </c>
      <c r="G10" s="51">
        <v>7260.1766666666663</v>
      </c>
      <c r="H10" s="51">
        <v>58081.41333333333</v>
      </c>
      <c r="I10" s="51">
        <f>SUM(F10:H10)</f>
        <v>79861.943333333329</v>
      </c>
    </row>
    <row r="11" spans="1:9">
      <c r="A11" s="1" t="s">
        <v>1202</v>
      </c>
      <c r="B11" s="1" t="s">
        <v>1203</v>
      </c>
      <c r="C11" s="51">
        <v>27739.040000000001</v>
      </c>
      <c r="D11" s="51">
        <f>SUM(C11:C11)</f>
        <v>27739.040000000001</v>
      </c>
      <c r="E11" s="120"/>
      <c r="F11" s="51">
        <v>9246.3466666666664</v>
      </c>
      <c r="G11" s="51">
        <v>4623.1733333333332</v>
      </c>
      <c r="H11" s="51">
        <v>36985.386666666665</v>
      </c>
      <c r="I11" s="51">
        <f>SUM(F11:H11)</f>
        <v>50854.906666666662</v>
      </c>
    </row>
    <row r="12" spans="1:9">
      <c r="A12" s="1" t="s">
        <v>1202</v>
      </c>
      <c r="B12" s="1" t="s">
        <v>1204</v>
      </c>
      <c r="C12" s="51">
        <v>27739.040000000001</v>
      </c>
      <c r="D12" s="51">
        <f>SUM(C12:C12)</f>
        <v>27739.040000000001</v>
      </c>
      <c r="E12" s="120"/>
      <c r="F12" s="51">
        <v>9246.3466666666664</v>
      </c>
      <c r="G12" s="51">
        <v>4623.1733333333332</v>
      </c>
      <c r="H12" s="51">
        <v>36985.386666666665</v>
      </c>
      <c r="I12" s="51">
        <f>SUM(F12:H12)</f>
        <v>50854.906666666662</v>
      </c>
    </row>
    <row r="13" spans="1:9">
      <c r="A13" s="11"/>
    </row>
  </sheetData>
  <mergeCells count="8">
    <mergeCell ref="A1:I1"/>
    <mergeCell ref="A2:I2"/>
    <mergeCell ref="A3:I3"/>
    <mergeCell ref="A4:I4"/>
    <mergeCell ref="A8:A9"/>
    <mergeCell ref="B8:B9"/>
    <mergeCell ref="C8:D8"/>
    <mergeCell ref="F8:I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2807-C27E-40D1-8662-5502688468BF}">
  <dimension ref="A1:I22"/>
  <sheetViews>
    <sheetView showGridLines="0" workbookViewId="0">
      <selection activeCell="L14" sqref="L14"/>
    </sheetView>
  </sheetViews>
  <sheetFormatPr baseColWidth="10" defaultRowHeight="15"/>
  <cols>
    <col min="1" max="1" width="7.140625" customWidth="1"/>
    <col min="2" max="2" width="37.140625" customWidth="1"/>
    <col min="5" max="5" width="3.7109375" customWidth="1"/>
  </cols>
  <sheetData>
    <row r="1" spans="1:9" ht="15.75">
      <c r="A1" s="173" t="s">
        <v>1216</v>
      </c>
      <c r="B1" s="173"/>
      <c r="C1" s="173"/>
      <c r="D1" s="173"/>
      <c r="E1" s="173"/>
      <c r="F1" s="173"/>
      <c r="G1" s="173"/>
      <c r="H1" s="173"/>
      <c r="I1" s="173"/>
    </row>
    <row r="2" spans="1:9" ht="15.75">
      <c r="A2" s="173" t="s">
        <v>1</v>
      </c>
      <c r="B2" s="173"/>
      <c r="C2" s="173"/>
      <c r="D2" s="173"/>
      <c r="E2" s="173"/>
      <c r="F2" s="173"/>
      <c r="G2" s="173"/>
      <c r="H2" s="173"/>
      <c r="I2" s="173"/>
    </row>
    <row r="3" spans="1:9" ht="15.75">
      <c r="A3" s="173" t="s">
        <v>2</v>
      </c>
      <c r="B3" s="173"/>
      <c r="C3" s="173"/>
      <c r="D3" s="173"/>
      <c r="E3" s="173"/>
      <c r="F3" s="173"/>
      <c r="G3" s="173"/>
      <c r="H3" s="173"/>
      <c r="I3" s="173"/>
    </row>
    <row r="4" spans="1:9" ht="15.75">
      <c r="A4" s="173" t="s">
        <v>6</v>
      </c>
      <c r="B4" s="173"/>
      <c r="C4" s="173"/>
      <c r="D4" s="173"/>
      <c r="E4" s="173"/>
      <c r="F4" s="173"/>
      <c r="G4" s="173"/>
      <c r="H4" s="173"/>
      <c r="I4" s="173"/>
    </row>
    <row r="7" spans="1:9" ht="16.5" thickBot="1">
      <c r="A7" s="4" t="s">
        <v>7</v>
      </c>
    </row>
    <row r="8" spans="1:9" ht="15.75" thickBot="1">
      <c r="A8" s="174" t="s">
        <v>0</v>
      </c>
      <c r="B8" s="174" t="s">
        <v>8</v>
      </c>
      <c r="C8" s="176" t="s">
        <v>9</v>
      </c>
      <c r="D8" s="177"/>
      <c r="F8" s="176" t="s">
        <v>10</v>
      </c>
      <c r="G8" s="177"/>
      <c r="H8" s="177"/>
      <c r="I8" s="178"/>
    </row>
    <row r="9" spans="1:9" ht="22.5">
      <c r="A9" s="175"/>
      <c r="B9" s="175"/>
      <c r="C9" s="5" t="s">
        <v>11</v>
      </c>
      <c r="D9" s="5" t="s">
        <v>12</v>
      </c>
      <c r="F9" s="90" t="s">
        <v>13</v>
      </c>
      <c r="G9" s="13" t="s">
        <v>18</v>
      </c>
      <c r="H9" s="5" t="s">
        <v>14</v>
      </c>
      <c r="I9" s="5" t="s">
        <v>12</v>
      </c>
    </row>
    <row r="10" spans="1:9">
      <c r="A10" s="121" t="s">
        <v>1215</v>
      </c>
      <c r="B10" s="121" t="s">
        <v>93</v>
      </c>
      <c r="C10" s="24">
        <v>49173.04</v>
      </c>
      <c r="D10" s="24">
        <f t="shared" ref="D10:D18" si="0">SUM(C10:C10)</f>
        <v>49173.04</v>
      </c>
      <c r="E10" s="28"/>
      <c r="F10" s="24">
        <v>16391</v>
      </c>
      <c r="G10" s="24">
        <v>8196</v>
      </c>
      <c r="H10" s="24">
        <v>65564.05333333333</v>
      </c>
      <c r="I10" s="24">
        <f t="shared" ref="I10:I18" si="1">SUM(F10:H10)</f>
        <v>90151.05333333333</v>
      </c>
    </row>
    <row r="11" spans="1:9">
      <c r="A11" s="121" t="s">
        <v>1213</v>
      </c>
      <c r="B11" s="121" t="s">
        <v>1214</v>
      </c>
      <c r="C11" s="24">
        <v>36590.44</v>
      </c>
      <c r="D11" s="24">
        <f t="shared" si="0"/>
        <v>36590.44</v>
      </c>
      <c r="E11" s="28"/>
      <c r="F11" s="24">
        <v>12197</v>
      </c>
      <c r="G11" s="24">
        <v>6098</v>
      </c>
      <c r="H11" s="24">
        <v>48787.253333333341</v>
      </c>
      <c r="I11" s="24">
        <f t="shared" si="1"/>
        <v>67082.253333333341</v>
      </c>
    </row>
    <row r="12" spans="1:9">
      <c r="A12" s="121" t="s">
        <v>1213</v>
      </c>
      <c r="B12" s="121" t="s">
        <v>1212</v>
      </c>
      <c r="C12" s="24">
        <v>36590.44</v>
      </c>
      <c r="D12" s="24">
        <f t="shared" si="0"/>
        <v>36590.44</v>
      </c>
      <c r="E12" s="28"/>
      <c r="F12" s="24">
        <v>12197</v>
      </c>
      <c r="G12" s="24">
        <v>6098</v>
      </c>
      <c r="H12" s="24">
        <v>48787.253333333341</v>
      </c>
      <c r="I12" s="24">
        <f t="shared" si="1"/>
        <v>67082.253333333341</v>
      </c>
    </row>
    <row r="13" spans="1:9">
      <c r="A13" s="121" t="s">
        <v>1206</v>
      </c>
      <c r="B13" s="121" t="s">
        <v>1211</v>
      </c>
      <c r="C13" s="24">
        <v>25173.040000000001</v>
      </c>
      <c r="D13" s="24">
        <f t="shared" si="0"/>
        <v>25173.040000000001</v>
      </c>
      <c r="E13" s="28"/>
      <c r="F13" s="24">
        <v>8391</v>
      </c>
      <c r="G13" s="24">
        <v>4196</v>
      </c>
      <c r="H13" s="24">
        <v>33564.053333333337</v>
      </c>
      <c r="I13" s="24">
        <f t="shared" si="1"/>
        <v>46151.053333333337</v>
      </c>
    </row>
    <row r="14" spans="1:9">
      <c r="A14" s="121" t="s">
        <v>1206</v>
      </c>
      <c r="B14" s="121" t="s">
        <v>1210</v>
      </c>
      <c r="C14" s="24">
        <v>25173.040000000001</v>
      </c>
      <c r="D14" s="24">
        <f t="shared" si="0"/>
        <v>25173.040000000001</v>
      </c>
      <c r="E14" s="28"/>
      <c r="F14" s="24">
        <v>8391</v>
      </c>
      <c r="G14" s="24">
        <v>4196</v>
      </c>
      <c r="H14" s="24">
        <v>33564.053333333337</v>
      </c>
      <c r="I14" s="24">
        <f t="shared" si="1"/>
        <v>46151.053333333337</v>
      </c>
    </row>
    <row r="15" spans="1:9">
      <c r="A15" s="121" t="s">
        <v>1206</v>
      </c>
      <c r="B15" s="121" t="s">
        <v>1209</v>
      </c>
      <c r="C15" s="24">
        <v>30515.66</v>
      </c>
      <c r="D15" s="24">
        <f t="shared" si="0"/>
        <v>30515.66</v>
      </c>
      <c r="E15" s="28"/>
      <c r="F15" s="24">
        <v>10172</v>
      </c>
      <c r="G15" s="24">
        <v>5086</v>
      </c>
      <c r="H15" s="24">
        <v>40687.546666666669</v>
      </c>
      <c r="I15" s="24">
        <f t="shared" si="1"/>
        <v>55945.546666666669</v>
      </c>
    </row>
    <row r="16" spans="1:9">
      <c r="A16" s="121" t="s">
        <v>1206</v>
      </c>
      <c r="B16" s="121" t="s">
        <v>1208</v>
      </c>
      <c r="C16" s="24">
        <v>25173.040000000001</v>
      </c>
      <c r="D16" s="24">
        <f t="shared" si="0"/>
        <v>25173.040000000001</v>
      </c>
      <c r="E16" s="28"/>
      <c r="F16" s="24">
        <v>8391</v>
      </c>
      <c r="G16" s="24">
        <v>4196</v>
      </c>
      <c r="H16" s="24">
        <v>33564.053333333337</v>
      </c>
      <c r="I16" s="24">
        <f t="shared" si="1"/>
        <v>46151.053333333337</v>
      </c>
    </row>
    <row r="17" spans="1:9">
      <c r="A17" s="121" t="s">
        <v>1206</v>
      </c>
      <c r="B17" s="121" t="s">
        <v>1207</v>
      </c>
      <c r="C17" s="24">
        <v>25173.040000000001</v>
      </c>
      <c r="D17" s="24">
        <f t="shared" si="0"/>
        <v>25173.040000000001</v>
      </c>
      <c r="E17" s="28"/>
      <c r="F17" s="24">
        <v>8391</v>
      </c>
      <c r="G17" s="24">
        <v>4196</v>
      </c>
      <c r="H17" s="24">
        <v>33564.053333333337</v>
      </c>
      <c r="I17" s="24">
        <f t="shared" si="1"/>
        <v>46151.053333333337</v>
      </c>
    </row>
    <row r="18" spans="1:9">
      <c r="A18" s="121" t="s">
        <v>1206</v>
      </c>
      <c r="B18" s="121" t="s">
        <v>1205</v>
      </c>
      <c r="C18" s="24">
        <v>25173.040000000001</v>
      </c>
      <c r="D18" s="24">
        <f t="shared" si="0"/>
        <v>25173.040000000001</v>
      </c>
      <c r="E18" s="49"/>
      <c r="F18" s="24">
        <v>8391</v>
      </c>
      <c r="G18" s="24">
        <v>4196</v>
      </c>
      <c r="H18" s="24">
        <v>33564.053333333337</v>
      </c>
      <c r="I18" s="24">
        <f t="shared" si="1"/>
        <v>46151.053333333337</v>
      </c>
    </row>
    <row r="19" spans="1:9">
      <c r="A19" s="11"/>
    </row>
    <row r="20" spans="1:9" ht="15.75">
      <c r="B20" s="42" t="s">
        <v>250</v>
      </c>
      <c r="C20" s="43"/>
      <c r="D20" s="43"/>
      <c r="E20" s="43"/>
    </row>
    <row r="21" spans="1:9">
      <c r="B21" s="93" t="s">
        <v>0</v>
      </c>
      <c r="C21" s="191" t="s">
        <v>251</v>
      </c>
      <c r="D21" s="191"/>
      <c r="E21" s="191"/>
    </row>
    <row r="22" spans="1:9">
      <c r="B22" s="45"/>
      <c r="C22" s="201" t="s">
        <v>252</v>
      </c>
      <c r="D22" s="201"/>
      <c r="E22" s="201"/>
    </row>
  </sheetData>
  <mergeCells count="10">
    <mergeCell ref="C21:E21"/>
    <mergeCell ref="C22:E22"/>
    <mergeCell ref="A1:I1"/>
    <mergeCell ref="A2:I2"/>
    <mergeCell ref="A3:I3"/>
    <mergeCell ref="A4:I4"/>
    <mergeCell ref="A8:A9"/>
    <mergeCell ref="B8:B9"/>
    <mergeCell ref="C8:D8"/>
    <mergeCell ref="F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449F-BF2E-4ED1-BA2F-B6F2CCB512E1}">
  <dimension ref="A1:J23"/>
  <sheetViews>
    <sheetView showGridLines="0" zoomScale="90" zoomScaleNormal="90" workbookViewId="0">
      <selection activeCell="L7" sqref="L7"/>
    </sheetView>
  </sheetViews>
  <sheetFormatPr baseColWidth="10" defaultRowHeight="15"/>
  <cols>
    <col min="1" max="1" width="9.5703125" style="12" customWidth="1"/>
    <col min="2" max="2" width="41.85546875" style="12" bestFit="1" customWidth="1"/>
    <col min="3" max="3" width="12.140625" style="12" customWidth="1"/>
    <col min="4" max="5" width="11.42578125" style="12" customWidth="1"/>
    <col min="6" max="6" width="0.85546875" style="12" customWidth="1"/>
    <col min="7" max="8" width="11.42578125" style="12" customWidth="1"/>
    <col min="9" max="16384" width="11.42578125" style="12"/>
  </cols>
  <sheetData>
    <row r="1" spans="1:10" ht="15.75">
      <c r="A1" s="182" t="s">
        <v>16</v>
      </c>
      <c r="B1" s="182"/>
      <c r="C1" s="182"/>
      <c r="D1" s="182"/>
      <c r="E1" s="182"/>
      <c r="F1" s="182"/>
      <c r="G1" s="182"/>
      <c r="H1" s="182"/>
      <c r="I1" s="182"/>
      <c r="J1" s="182"/>
    </row>
    <row r="2" spans="1:10" ht="15.75">
      <c r="A2" s="182" t="s">
        <v>1</v>
      </c>
      <c r="B2" s="182"/>
      <c r="C2" s="182"/>
      <c r="D2" s="182"/>
      <c r="E2" s="182"/>
      <c r="F2" s="182"/>
      <c r="G2" s="182"/>
      <c r="H2" s="182"/>
      <c r="I2" s="182"/>
      <c r="J2" s="182"/>
    </row>
    <row r="3" spans="1:10" ht="15.75">
      <c r="A3" s="182" t="s">
        <v>2</v>
      </c>
      <c r="B3" s="182"/>
      <c r="C3" s="182"/>
      <c r="D3" s="182"/>
      <c r="E3" s="182"/>
      <c r="F3" s="182"/>
      <c r="G3" s="182"/>
      <c r="H3" s="182"/>
      <c r="I3" s="182"/>
      <c r="J3" s="182"/>
    </row>
    <row r="4" spans="1:10" ht="15.75">
      <c r="A4" s="182" t="s">
        <v>6</v>
      </c>
      <c r="B4" s="182"/>
      <c r="C4" s="182"/>
      <c r="D4" s="182"/>
      <c r="E4" s="182"/>
      <c r="F4" s="182"/>
      <c r="G4" s="182"/>
      <c r="H4" s="182"/>
      <c r="I4" s="182"/>
      <c r="J4" s="182"/>
    </row>
    <row r="7" spans="1:10" ht="16.5" thickBot="1">
      <c r="A7" s="183" t="s">
        <v>7</v>
      </c>
      <c r="B7" s="183"/>
    </row>
    <row r="8" spans="1:10" ht="15.75" thickBot="1">
      <c r="A8" s="180" t="s">
        <v>0</v>
      </c>
      <c r="B8" s="180" t="s">
        <v>8</v>
      </c>
      <c r="C8" s="176" t="s">
        <v>9</v>
      </c>
      <c r="D8" s="177"/>
      <c r="E8" s="177"/>
      <c r="G8" s="176" t="s">
        <v>10</v>
      </c>
      <c r="H8" s="177"/>
      <c r="I8" s="177"/>
      <c r="J8" s="178"/>
    </row>
    <row r="9" spans="1:10" ht="22.5">
      <c r="A9" s="181"/>
      <c r="B9" s="181"/>
      <c r="C9" s="13" t="s">
        <v>11</v>
      </c>
      <c r="D9" s="13" t="s">
        <v>17</v>
      </c>
      <c r="E9" s="13" t="s">
        <v>12</v>
      </c>
      <c r="G9" s="2" t="s">
        <v>13</v>
      </c>
      <c r="H9" s="13" t="s">
        <v>18</v>
      </c>
      <c r="I9" s="13" t="s">
        <v>14</v>
      </c>
      <c r="J9" s="13" t="s">
        <v>12</v>
      </c>
    </row>
    <row r="10" spans="1:10" ht="18" customHeight="1">
      <c r="A10" s="14" t="s">
        <v>19</v>
      </c>
      <c r="B10" s="15" t="s">
        <v>20</v>
      </c>
      <c r="C10" s="16">
        <v>79462</v>
      </c>
      <c r="D10" s="17"/>
      <c r="E10" s="17">
        <f t="shared" ref="E10:E15" si="0">SUM(C10:D10)</f>
        <v>79462</v>
      </c>
      <c r="G10" s="17">
        <v>26487.33</v>
      </c>
      <c r="H10" s="17">
        <v>13243.67</v>
      </c>
      <c r="I10" s="17">
        <v>105949.33333333333</v>
      </c>
      <c r="J10" s="17">
        <f t="shared" ref="J10:J15" si="1">SUM(G10:I10)</f>
        <v>145680.33333333331</v>
      </c>
    </row>
    <row r="11" spans="1:10" ht="18.75" customHeight="1">
      <c r="A11" s="14" t="s">
        <v>21</v>
      </c>
      <c r="B11" s="15" t="s">
        <v>22</v>
      </c>
      <c r="C11" s="16">
        <v>49386</v>
      </c>
      <c r="D11" s="17"/>
      <c r="E11" s="17">
        <f t="shared" si="0"/>
        <v>49386</v>
      </c>
      <c r="G11" s="17">
        <v>16462</v>
      </c>
      <c r="H11" s="17">
        <v>8231</v>
      </c>
      <c r="I11" s="17">
        <v>65848</v>
      </c>
      <c r="J11" s="17">
        <f t="shared" si="1"/>
        <v>90541</v>
      </c>
    </row>
    <row r="12" spans="1:10" ht="18" customHeight="1">
      <c r="A12" s="14" t="s">
        <v>23</v>
      </c>
      <c r="B12" s="15" t="s">
        <v>24</v>
      </c>
      <c r="C12" s="16">
        <v>39498</v>
      </c>
      <c r="D12" s="17"/>
      <c r="E12" s="17">
        <f t="shared" si="0"/>
        <v>39498</v>
      </c>
      <c r="G12" s="17">
        <v>13166</v>
      </c>
      <c r="H12" s="17">
        <v>6583</v>
      </c>
      <c r="I12" s="17">
        <v>52664</v>
      </c>
      <c r="J12" s="17">
        <f t="shared" si="1"/>
        <v>72413</v>
      </c>
    </row>
    <row r="13" spans="1:10">
      <c r="A13" s="14" t="s">
        <v>25</v>
      </c>
      <c r="B13" s="15" t="s">
        <v>26</v>
      </c>
      <c r="C13" s="16">
        <v>32200</v>
      </c>
      <c r="D13" s="17"/>
      <c r="E13" s="17">
        <f t="shared" si="0"/>
        <v>32200</v>
      </c>
      <c r="G13" s="17">
        <v>10733.33</v>
      </c>
      <c r="H13" s="17">
        <v>5366.67</v>
      </c>
      <c r="I13" s="17">
        <v>42933.333333333328</v>
      </c>
      <c r="J13" s="17">
        <f t="shared" si="1"/>
        <v>59033.333333333328</v>
      </c>
    </row>
    <row r="14" spans="1:10">
      <c r="A14" s="14" t="s">
        <v>27</v>
      </c>
      <c r="B14" s="15" t="s">
        <v>28</v>
      </c>
      <c r="C14" s="16">
        <v>24327</v>
      </c>
      <c r="D14" s="17"/>
      <c r="E14" s="17">
        <f t="shared" si="0"/>
        <v>24327</v>
      </c>
      <c r="G14" s="17">
        <v>8109</v>
      </c>
      <c r="H14" s="17">
        <v>4054.5</v>
      </c>
      <c r="I14" s="17">
        <v>32436</v>
      </c>
      <c r="J14" s="17">
        <f t="shared" si="1"/>
        <v>44599.5</v>
      </c>
    </row>
    <row r="15" spans="1:10" ht="24">
      <c r="A15" s="14" t="s">
        <v>29</v>
      </c>
      <c r="B15" s="15" t="s">
        <v>30</v>
      </c>
      <c r="C15" s="16">
        <v>32200</v>
      </c>
      <c r="D15" s="17"/>
      <c r="E15" s="17">
        <f t="shared" si="0"/>
        <v>32200</v>
      </c>
      <c r="G15" s="17">
        <v>10733.33</v>
      </c>
      <c r="H15" s="17">
        <v>5366.67</v>
      </c>
      <c r="I15" s="17">
        <v>42933.333333333328</v>
      </c>
      <c r="J15" s="17">
        <f t="shared" si="1"/>
        <v>59033.333333333328</v>
      </c>
    </row>
    <row r="16" spans="1:10">
      <c r="A16" s="18"/>
    </row>
    <row r="17" spans="1:10" ht="16.5" thickBot="1">
      <c r="A17" s="179" t="s">
        <v>31</v>
      </c>
      <c r="B17" s="179"/>
    </row>
    <row r="18" spans="1:10" ht="15.75" thickBot="1">
      <c r="A18" s="180" t="s">
        <v>0</v>
      </c>
      <c r="B18" s="180" t="s">
        <v>8</v>
      </c>
      <c r="C18" s="176" t="s">
        <v>9</v>
      </c>
      <c r="D18" s="177"/>
      <c r="E18" s="177"/>
      <c r="G18" s="176" t="s">
        <v>10</v>
      </c>
      <c r="H18" s="177"/>
      <c r="I18" s="177"/>
      <c r="J18" s="178"/>
    </row>
    <row r="19" spans="1:10" ht="22.5">
      <c r="A19" s="181"/>
      <c r="B19" s="181"/>
      <c r="C19" s="13" t="s">
        <v>11</v>
      </c>
      <c r="D19" s="13" t="s">
        <v>17</v>
      </c>
      <c r="E19" s="13" t="s">
        <v>12</v>
      </c>
      <c r="G19" s="2" t="s">
        <v>13</v>
      </c>
      <c r="H19" s="13" t="s">
        <v>18</v>
      </c>
      <c r="I19" s="13" t="s">
        <v>14</v>
      </c>
      <c r="J19" s="13" t="s">
        <v>12</v>
      </c>
    </row>
    <row r="20" spans="1:10">
      <c r="A20" s="14" t="s">
        <v>32</v>
      </c>
      <c r="B20" s="15" t="s">
        <v>33</v>
      </c>
      <c r="C20" s="19">
        <v>17258</v>
      </c>
      <c r="D20" s="19">
        <v>975</v>
      </c>
      <c r="E20" s="17">
        <f t="shared" ref="E20:E21" si="2">SUM(C20:D20)</f>
        <v>18233</v>
      </c>
      <c r="G20" s="17">
        <v>5752.67</v>
      </c>
      <c r="H20" s="17">
        <v>2876.33</v>
      </c>
      <c r="I20" s="17">
        <v>23010.666666666664</v>
      </c>
      <c r="J20" s="17">
        <f>SUM(G20:I20)</f>
        <v>31639.666666666664</v>
      </c>
    </row>
    <row r="21" spans="1:10">
      <c r="A21" s="14" t="s">
        <v>34</v>
      </c>
      <c r="B21" s="15" t="s">
        <v>33</v>
      </c>
      <c r="C21" s="19">
        <v>13390</v>
      </c>
      <c r="D21" s="19">
        <v>975</v>
      </c>
      <c r="E21" s="17">
        <f t="shared" si="2"/>
        <v>14365</v>
      </c>
      <c r="G21" s="17">
        <v>4463.33</v>
      </c>
      <c r="H21" s="17">
        <v>2231.67</v>
      </c>
      <c r="I21" s="17">
        <v>17853.333333333332</v>
      </c>
      <c r="J21" s="17">
        <f>SUM(G21:I21)</f>
        <v>24548.333333333332</v>
      </c>
    </row>
    <row r="23" spans="1:10">
      <c r="E23" s="20"/>
    </row>
  </sheetData>
  <mergeCells count="14">
    <mergeCell ref="A8:A9"/>
    <mergeCell ref="B8:B9"/>
    <mergeCell ref="C8:E8"/>
    <mergeCell ref="G8:J8"/>
    <mergeCell ref="A1:J1"/>
    <mergeCell ref="A2:J2"/>
    <mergeCell ref="A3:J3"/>
    <mergeCell ref="A4:J4"/>
    <mergeCell ref="A7:B7"/>
    <mergeCell ref="A17:B17"/>
    <mergeCell ref="A18:A19"/>
    <mergeCell ref="B18:B19"/>
    <mergeCell ref="C18:E18"/>
    <mergeCell ref="G18:J1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BFAC9-D723-4144-85A3-47F7D9DC5C6E}">
  <dimension ref="A1:J28"/>
  <sheetViews>
    <sheetView showGridLines="0" topLeftCell="A13" workbookViewId="0">
      <selection activeCell="I16" sqref="I16"/>
    </sheetView>
  </sheetViews>
  <sheetFormatPr baseColWidth="10" defaultRowHeight="15"/>
  <cols>
    <col min="1" max="1" width="7.7109375" customWidth="1"/>
    <col min="2" max="2" width="20.42578125" customWidth="1"/>
    <col min="3" max="5" width="9.7109375" customWidth="1"/>
    <col min="6" max="6" width="0.5703125" customWidth="1"/>
    <col min="7" max="10" width="9.7109375" customWidth="1"/>
  </cols>
  <sheetData>
    <row r="1" spans="1:10" ht="15.75">
      <c r="A1" s="173" t="s">
        <v>1217</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6.5" thickBot="1">
      <c r="A7" s="4" t="s">
        <v>7</v>
      </c>
    </row>
    <row r="8" spans="1:10" ht="15.75" thickBot="1">
      <c r="A8" s="174" t="s">
        <v>0</v>
      </c>
      <c r="B8" s="174" t="s">
        <v>8</v>
      </c>
      <c r="C8" s="176" t="s">
        <v>9</v>
      </c>
      <c r="D8" s="177"/>
      <c r="E8" s="177"/>
      <c r="G8" s="176" t="s">
        <v>10</v>
      </c>
      <c r="H8" s="177"/>
      <c r="I8" s="177"/>
      <c r="J8" s="178"/>
    </row>
    <row r="9" spans="1:10" ht="22.5">
      <c r="A9" s="175"/>
      <c r="B9" s="175"/>
      <c r="C9" s="5" t="s">
        <v>11</v>
      </c>
      <c r="D9" s="5" t="s">
        <v>17</v>
      </c>
      <c r="E9" s="5" t="s">
        <v>12</v>
      </c>
      <c r="G9" s="90" t="s">
        <v>13</v>
      </c>
      <c r="H9" s="13" t="s">
        <v>18</v>
      </c>
      <c r="I9" s="5" t="s">
        <v>14</v>
      </c>
      <c r="J9" s="5" t="s">
        <v>12</v>
      </c>
    </row>
    <row r="10" spans="1:10">
      <c r="A10" s="1" t="s">
        <v>1020</v>
      </c>
      <c r="B10" s="1" t="s">
        <v>1218</v>
      </c>
      <c r="C10" s="24">
        <v>76380</v>
      </c>
      <c r="D10" s="24"/>
      <c r="E10" s="24">
        <f>SUM(C10:D10)</f>
        <v>76380</v>
      </c>
      <c r="F10" s="28"/>
      <c r="G10" s="24">
        <v>25460</v>
      </c>
      <c r="H10" s="24">
        <v>12730</v>
      </c>
      <c r="I10" s="24">
        <v>101840</v>
      </c>
      <c r="J10" s="24">
        <f>SUM(G10:I10)</f>
        <v>140030</v>
      </c>
    </row>
    <row r="11" spans="1:10">
      <c r="A11" s="1" t="s">
        <v>113</v>
      </c>
      <c r="B11" s="1" t="s">
        <v>114</v>
      </c>
      <c r="C11" s="24">
        <v>24330</v>
      </c>
      <c r="D11" s="24"/>
      <c r="E11" s="24">
        <f>SUM(C11:D11)</f>
        <v>24330</v>
      </c>
      <c r="F11" s="28"/>
      <c r="G11" s="24">
        <v>8110</v>
      </c>
      <c r="H11" s="24">
        <v>4055</v>
      </c>
      <c r="I11" s="24">
        <v>32440</v>
      </c>
      <c r="J11" s="24">
        <f>SUM(G11:I11)</f>
        <v>44605</v>
      </c>
    </row>
    <row r="12" spans="1:10">
      <c r="A12" s="1" t="s">
        <v>1009</v>
      </c>
      <c r="B12" s="1" t="s">
        <v>98</v>
      </c>
      <c r="C12" s="24">
        <v>24330</v>
      </c>
      <c r="D12" s="24"/>
      <c r="E12" s="24">
        <f>SUM(C12:D12)</f>
        <v>24330</v>
      </c>
      <c r="F12" s="28"/>
      <c r="G12" s="24">
        <v>8110</v>
      </c>
      <c r="H12" s="24">
        <v>4055</v>
      </c>
      <c r="I12" s="24">
        <v>32440</v>
      </c>
      <c r="J12" s="24">
        <f>SUM(G12:I12)</f>
        <v>44605</v>
      </c>
    </row>
    <row r="13" spans="1:10">
      <c r="A13" s="11"/>
    </row>
    <row r="14" spans="1:10" ht="16.5" thickBot="1">
      <c r="A14" s="4" t="s">
        <v>31</v>
      </c>
    </row>
    <row r="15" spans="1:10" ht="15.75" thickBot="1">
      <c r="A15" s="174" t="s">
        <v>0</v>
      </c>
      <c r="B15" s="174" t="s">
        <v>8</v>
      </c>
      <c r="C15" s="176" t="s">
        <v>9</v>
      </c>
      <c r="D15" s="177"/>
      <c r="E15" s="177"/>
      <c r="G15" s="176" t="s">
        <v>10</v>
      </c>
      <c r="H15" s="177"/>
      <c r="I15" s="177"/>
      <c r="J15" s="178"/>
    </row>
    <row r="16" spans="1:10" ht="22.5">
      <c r="A16" s="175"/>
      <c r="B16" s="175"/>
      <c r="C16" s="5" t="s">
        <v>11</v>
      </c>
      <c r="D16" s="5" t="s">
        <v>17</v>
      </c>
      <c r="E16" s="5" t="s">
        <v>12</v>
      </c>
      <c r="G16" s="90" t="s">
        <v>13</v>
      </c>
      <c r="H16" s="13" t="s">
        <v>18</v>
      </c>
      <c r="I16" s="5" t="s">
        <v>14</v>
      </c>
      <c r="J16" s="5" t="s">
        <v>12</v>
      </c>
    </row>
    <row r="17" spans="1:10">
      <c r="A17" s="1" t="s">
        <v>1219</v>
      </c>
      <c r="B17" s="1" t="s">
        <v>116</v>
      </c>
      <c r="C17" s="24">
        <v>17640</v>
      </c>
      <c r="D17" s="24">
        <v>975</v>
      </c>
      <c r="E17" s="24">
        <f t="shared" ref="E17:E24" si="0">SUM(C17:D17)</f>
        <v>18615</v>
      </c>
      <c r="F17" s="28"/>
      <c r="G17" s="24">
        <v>5880</v>
      </c>
      <c r="H17" s="24">
        <v>2940</v>
      </c>
      <c r="I17" s="24">
        <f t="shared" ref="I17:I24" si="1">(C17/30)*40</f>
        <v>23520</v>
      </c>
      <c r="J17" s="24">
        <f t="shared" ref="J17:J24" si="2">SUM(G17:I17)</f>
        <v>32340</v>
      </c>
    </row>
    <row r="18" spans="1:10">
      <c r="A18" s="1" t="s">
        <v>1220</v>
      </c>
      <c r="B18" s="1" t="s">
        <v>1221</v>
      </c>
      <c r="C18" s="24">
        <v>16560</v>
      </c>
      <c r="D18" s="24">
        <v>975</v>
      </c>
      <c r="E18" s="24">
        <f t="shared" si="0"/>
        <v>17535</v>
      </c>
      <c r="F18" s="28"/>
      <c r="G18" s="24">
        <v>5520</v>
      </c>
      <c r="H18" s="24">
        <v>2760</v>
      </c>
      <c r="I18" s="24">
        <f t="shared" si="1"/>
        <v>22080</v>
      </c>
      <c r="J18" s="24">
        <f t="shared" si="2"/>
        <v>30360</v>
      </c>
    </row>
    <row r="19" spans="1:10">
      <c r="A19" s="1" t="s">
        <v>50</v>
      </c>
      <c r="B19" s="1" t="s">
        <v>1222</v>
      </c>
      <c r="C19" s="24">
        <v>16440</v>
      </c>
      <c r="D19" s="24">
        <v>975</v>
      </c>
      <c r="E19" s="24">
        <f t="shared" si="0"/>
        <v>17415</v>
      </c>
      <c r="F19" s="28"/>
      <c r="G19" s="24">
        <v>5480</v>
      </c>
      <c r="H19" s="24">
        <v>2740</v>
      </c>
      <c r="I19" s="24">
        <f t="shared" si="1"/>
        <v>21920</v>
      </c>
      <c r="J19" s="24">
        <f t="shared" si="2"/>
        <v>30140</v>
      </c>
    </row>
    <row r="20" spans="1:10">
      <c r="A20" s="1" t="s">
        <v>51</v>
      </c>
      <c r="B20" s="1" t="s">
        <v>1223</v>
      </c>
      <c r="C20" s="24">
        <v>14460</v>
      </c>
      <c r="D20" s="24">
        <v>975</v>
      </c>
      <c r="E20" s="24">
        <f t="shared" si="0"/>
        <v>15435</v>
      </c>
      <c r="F20" s="28"/>
      <c r="G20" s="24">
        <v>4820</v>
      </c>
      <c r="H20" s="24">
        <v>2410</v>
      </c>
      <c r="I20" s="24">
        <f t="shared" si="1"/>
        <v>19280</v>
      </c>
      <c r="J20" s="24">
        <f t="shared" si="2"/>
        <v>26510</v>
      </c>
    </row>
    <row r="21" spans="1:10">
      <c r="A21" s="1" t="s">
        <v>1224</v>
      </c>
      <c r="B21" s="1" t="s">
        <v>1225</v>
      </c>
      <c r="C21" s="24">
        <v>11700</v>
      </c>
      <c r="D21" s="24">
        <v>975</v>
      </c>
      <c r="E21" s="24">
        <f t="shared" si="0"/>
        <v>12675</v>
      </c>
      <c r="F21" s="28"/>
      <c r="G21" s="24">
        <v>3900</v>
      </c>
      <c r="H21" s="24">
        <v>1950</v>
      </c>
      <c r="I21" s="24">
        <f t="shared" si="1"/>
        <v>15600</v>
      </c>
      <c r="J21" s="24">
        <f t="shared" si="2"/>
        <v>21450</v>
      </c>
    </row>
    <row r="22" spans="1:10">
      <c r="A22" s="1" t="s">
        <v>1226</v>
      </c>
      <c r="B22" s="1" t="s">
        <v>1227</v>
      </c>
      <c r="C22" s="24">
        <v>10650</v>
      </c>
      <c r="D22" s="24">
        <v>975</v>
      </c>
      <c r="E22" s="24">
        <f t="shared" si="0"/>
        <v>11625</v>
      </c>
      <c r="F22" s="28"/>
      <c r="G22" s="24">
        <v>3550</v>
      </c>
      <c r="H22" s="24">
        <v>1775</v>
      </c>
      <c r="I22" s="24">
        <f t="shared" si="1"/>
        <v>14200</v>
      </c>
      <c r="J22" s="24">
        <f t="shared" si="2"/>
        <v>19525</v>
      </c>
    </row>
    <row r="23" spans="1:10">
      <c r="A23" s="1" t="s">
        <v>1228</v>
      </c>
      <c r="B23" s="1" t="s">
        <v>1229</v>
      </c>
      <c r="C23" s="24">
        <v>10200</v>
      </c>
      <c r="D23" s="24">
        <v>975</v>
      </c>
      <c r="E23" s="24">
        <f t="shared" si="0"/>
        <v>11175</v>
      </c>
      <c r="F23" s="28"/>
      <c r="G23" s="24">
        <v>3400</v>
      </c>
      <c r="H23" s="24">
        <v>1700</v>
      </c>
      <c r="I23" s="24">
        <f t="shared" si="1"/>
        <v>13600</v>
      </c>
      <c r="J23" s="24">
        <f t="shared" si="2"/>
        <v>18700</v>
      </c>
    </row>
    <row r="24" spans="1:10">
      <c r="A24" s="1" t="s">
        <v>1230</v>
      </c>
      <c r="B24" s="1" t="s">
        <v>63</v>
      </c>
      <c r="C24" s="24">
        <v>10200</v>
      </c>
      <c r="D24" s="24">
        <v>975</v>
      </c>
      <c r="E24" s="24">
        <f t="shared" si="0"/>
        <v>11175</v>
      </c>
      <c r="F24" s="28"/>
      <c r="G24" s="24">
        <v>3400</v>
      </c>
      <c r="H24" s="24">
        <v>1700</v>
      </c>
      <c r="I24" s="24">
        <f t="shared" si="1"/>
        <v>13600</v>
      </c>
      <c r="J24" s="24">
        <f t="shared" si="2"/>
        <v>18700</v>
      </c>
    </row>
    <row r="26" spans="1:10" ht="15.75">
      <c r="B26" s="42" t="s">
        <v>250</v>
      </c>
      <c r="C26" s="43"/>
      <c r="D26" s="43"/>
      <c r="E26" s="43"/>
      <c r="F26" s="43"/>
    </row>
    <row r="27" spans="1:10">
      <c r="B27" s="93" t="s">
        <v>0</v>
      </c>
      <c r="C27" s="191" t="s">
        <v>251</v>
      </c>
      <c r="D27" s="191"/>
      <c r="E27" s="191"/>
      <c r="F27" s="191"/>
    </row>
    <row r="28" spans="1:10">
      <c r="B28" s="45"/>
      <c r="C28" s="201" t="s">
        <v>252</v>
      </c>
      <c r="D28" s="201"/>
      <c r="E28" s="201"/>
      <c r="F28" s="201"/>
    </row>
  </sheetData>
  <mergeCells count="14">
    <mergeCell ref="C28:F28"/>
    <mergeCell ref="A1:J1"/>
    <mergeCell ref="A2:J2"/>
    <mergeCell ref="A3:J3"/>
    <mergeCell ref="A4:J4"/>
    <mergeCell ref="A8:A9"/>
    <mergeCell ref="B8:B9"/>
    <mergeCell ref="C8:E8"/>
    <mergeCell ref="G8:J8"/>
    <mergeCell ref="A15:A16"/>
    <mergeCell ref="B15:B16"/>
    <mergeCell ref="C15:E15"/>
    <mergeCell ref="G15:J15"/>
    <mergeCell ref="C27:F27"/>
  </mergeCells>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5E47-91F8-4D13-B023-3DF28C4C1DE4}">
  <dimension ref="A1:J42"/>
  <sheetViews>
    <sheetView showGridLines="0" topLeftCell="A10" zoomScaleNormal="100" zoomScaleSheetLayoutView="100" workbookViewId="0">
      <selection activeCell="L23" sqref="L23"/>
    </sheetView>
  </sheetViews>
  <sheetFormatPr baseColWidth="10" defaultRowHeight="15"/>
  <cols>
    <col min="1" max="1" width="7.7109375" customWidth="1"/>
    <col min="2" max="2" width="27.42578125" customWidth="1"/>
    <col min="4" max="4" width="12.85546875" bestFit="1" customWidth="1"/>
    <col min="6" max="6" width="0.7109375" customWidth="1"/>
  </cols>
  <sheetData>
    <row r="1" spans="1:10" ht="15.75">
      <c r="A1" s="173" t="s">
        <v>1231</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6.5" thickBot="1">
      <c r="A7" s="4" t="s">
        <v>7</v>
      </c>
    </row>
    <row r="8" spans="1:10" ht="15.75" thickBot="1">
      <c r="A8" s="174" t="s">
        <v>0</v>
      </c>
      <c r="B8" s="174" t="s">
        <v>8</v>
      </c>
      <c r="C8" s="176" t="s">
        <v>9</v>
      </c>
      <c r="D8" s="177"/>
      <c r="E8" s="177"/>
      <c r="G8" s="176" t="s">
        <v>10</v>
      </c>
      <c r="H8" s="177"/>
      <c r="I8" s="177"/>
      <c r="J8" s="178"/>
    </row>
    <row r="9" spans="1:10" ht="22.5">
      <c r="A9" s="175"/>
      <c r="B9" s="175"/>
      <c r="C9" s="5" t="s">
        <v>11</v>
      </c>
      <c r="D9" s="5" t="s">
        <v>86</v>
      </c>
      <c r="E9" s="5" t="s">
        <v>12</v>
      </c>
      <c r="G9" s="90" t="s">
        <v>13</v>
      </c>
      <c r="H9" s="13" t="s">
        <v>18</v>
      </c>
      <c r="I9" s="5" t="s">
        <v>14</v>
      </c>
      <c r="J9" s="5" t="s">
        <v>12</v>
      </c>
    </row>
    <row r="10" spans="1:10">
      <c r="A10" s="122" t="s">
        <v>1232</v>
      </c>
      <c r="B10" s="122" t="s">
        <v>37</v>
      </c>
      <c r="C10" s="34">
        <v>45451.75</v>
      </c>
      <c r="D10" s="34">
        <v>0</v>
      </c>
      <c r="E10" s="34">
        <f>SUM(C10:D10)</f>
        <v>45451.75</v>
      </c>
      <c r="F10" s="40"/>
      <c r="G10" s="34">
        <v>14951.23</v>
      </c>
      <c r="H10" s="34">
        <v>7475.62</v>
      </c>
      <c r="I10" s="34">
        <v>60602.333333333336</v>
      </c>
      <c r="J10" s="34">
        <f>SUM(G10:I10)</f>
        <v>83029.183333333334</v>
      </c>
    </row>
    <row r="11" spans="1:10">
      <c r="A11" s="122" t="s">
        <v>1233</v>
      </c>
      <c r="B11" s="122" t="s">
        <v>962</v>
      </c>
      <c r="C11" s="34">
        <v>35148.550000000003</v>
      </c>
      <c r="D11" s="34">
        <v>0</v>
      </c>
      <c r="E11" s="34">
        <f>SUM(C11:D11)</f>
        <v>35148.550000000003</v>
      </c>
      <c r="F11" s="40"/>
      <c r="G11" s="34">
        <v>11562.02</v>
      </c>
      <c r="H11" s="34">
        <v>5781.01</v>
      </c>
      <c r="I11" s="34">
        <v>46864.733333333337</v>
      </c>
      <c r="J11" s="34">
        <f>SUM(G11:I11)</f>
        <v>64207.763333333336</v>
      </c>
    </row>
    <row r="12" spans="1:10">
      <c r="A12" s="122" t="s">
        <v>1234</v>
      </c>
      <c r="B12" s="122" t="s">
        <v>39</v>
      </c>
      <c r="C12" s="34">
        <v>24968.75</v>
      </c>
      <c r="D12" s="34">
        <v>0</v>
      </c>
      <c r="E12" s="34">
        <f>SUM(C12:D12)</f>
        <v>24968.75</v>
      </c>
      <c r="F12" s="40"/>
      <c r="G12" s="34">
        <v>8213.4</v>
      </c>
      <c r="H12" s="34">
        <v>4106.7</v>
      </c>
      <c r="I12" s="34">
        <v>33291.666666666664</v>
      </c>
      <c r="J12" s="34">
        <f>SUM(G12:I12)</f>
        <v>45611.766666666663</v>
      </c>
    </row>
    <row r="13" spans="1:10">
      <c r="A13" s="122" t="s">
        <v>1235</v>
      </c>
      <c r="B13" s="122" t="s">
        <v>1236</v>
      </c>
      <c r="C13" s="34">
        <v>23459.3</v>
      </c>
      <c r="D13" s="34">
        <v>0</v>
      </c>
      <c r="E13" s="34">
        <f>SUM(C13:D13)</f>
        <v>23459.3</v>
      </c>
      <c r="F13" s="40"/>
      <c r="G13" s="34">
        <v>7716.88</v>
      </c>
      <c r="H13" s="34">
        <v>3858.44</v>
      </c>
      <c r="I13" s="34">
        <v>31279.066666666666</v>
      </c>
      <c r="J13" s="34">
        <f>SUM(G13:I13)</f>
        <v>42854.386666666665</v>
      </c>
    </row>
    <row r="14" spans="1:10">
      <c r="A14" s="122" t="s">
        <v>1237</v>
      </c>
      <c r="B14" s="122" t="s">
        <v>1238</v>
      </c>
      <c r="C14" s="34">
        <v>23459.3</v>
      </c>
      <c r="D14" s="34">
        <v>0</v>
      </c>
      <c r="E14" s="34">
        <f>SUM(C14:D14)</f>
        <v>23459.3</v>
      </c>
      <c r="F14" s="123"/>
      <c r="G14" s="34">
        <v>7716.88</v>
      </c>
      <c r="H14" s="34">
        <v>3858.44</v>
      </c>
      <c r="I14" s="34">
        <v>31279.066666666666</v>
      </c>
      <c r="J14" s="34">
        <f>SUM(G14:I14)</f>
        <v>42854.386666666665</v>
      </c>
    </row>
    <row r="15" spans="1:10">
      <c r="A15" s="124"/>
    </row>
    <row r="16" spans="1:10" ht="16.5" thickBot="1">
      <c r="A16" s="4" t="s">
        <v>31</v>
      </c>
    </row>
    <row r="17" spans="1:10" ht="15.75" thickBot="1">
      <c r="A17" s="174" t="s">
        <v>0</v>
      </c>
      <c r="B17" s="174" t="s">
        <v>8</v>
      </c>
      <c r="C17" s="176" t="s">
        <v>9</v>
      </c>
      <c r="D17" s="177"/>
      <c r="E17" s="177"/>
      <c r="G17" s="176" t="s">
        <v>10</v>
      </c>
      <c r="H17" s="177"/>
      <c r="I17" s="177"/>
      <c r="J17" s="178"/>
    </row>
    <row r="18" spans="1:10" ht="22.5">
      <c r="A18" s="175"/>
      <c r="B18" s="175"/>
      <c r="C18" s="5" t="s">
        <v>11</v>
      </c>
      <c r="D18" s="5" t="s">
        <v>86</v>
      </c>
      <c r="E18" s="5" t="s">
        <v>12</v>
      </c>
      <c r="G18" s="90" t="s">
        <v>13</v>
      </c>
      <c r="H18" s="13" t="s">
        <v>18</v>
      </c>
      <c r="I18" s="5" t="s">
        <v>14</v>
      </c>
      <c r="J18" s="5" t="s">
        <v>12</v>
      </c>
    </row>
    <row r="19" spans="1:10">
      <c r="A19" s="1" t="s">
        <v>1239</v>
      </c>
      <c r="B19" s="1" t="s">
        <v>1240</v>
      </c>
      <c r="C19" s="6">
        <v>6760.95</v>
      </c>
      <c r="D19" s="6">
        <v>64.849999999999994</v>
      </c>
      <c r="E19" s="6">
        <f t="shared" ref="E19:E29" si="0">SUM(C19:D19)</f>
        <v>6825.8</v>
      </c>
      <c r="F19" s="40"/>
      <c r="G19" s="6">
        <v>2772.96</v>
      </c>
      <c r="H19" s="6">
        <v>1386.48</v>
      </c>
      <c r="I19" s="6">
        <v>9014.5999999999985</v>
      </c>
      <c r="J19" s="6">
        <f t="shared" ref="J19:J29" si="1">SUM(G19:I19)</f>
        <v>13174.039999999999</v>
      </c>
    </row>
    <row r="20" spans="1:10">
      <c r="A20" s="1" t="s">
        <v>1241</v>
      </c>
      <c r="B20" s="1" t="s">
        <v>1242</v>
      </c>
      <c r="C20" s="6">
        <v>6760.95</v>
      </c>
      <c r="D20" s="6">
        <v>64.849999999999994</v>
      </c>
      <c r="E20" s="6">
        <f t="shared" si="0"/>
        <v>6825.8</v>
      </c>
      <c r="F20" s="40"/>
      <c r="G20" s="6">
        <v>2772.96</v>
      </c>
      <c r="H20" s="6">
        <v>1386.48</v>
      </c>
      <c r="I20" s="6">
        <v>9014.5999999999985</v>
      </c>
      <c r="J20" s="6">
        <f t="shared" si="1"/>
        <v>13174.039999999999</v>
      </c>
    </row>
    <row r="21" spans="1:10">
      <c r="A21" s="1" t="s">
        <v>1243</v>
      </c>
      <c r="B21" s="1" t="s">
        <v>1244</v>
      </c>
      <c r="C21" s="6">
        <v>6760.95</v>
      </c>
      <c r="D21" s="6">
        <v>64.849999999999994</v>
      </c>
      <c r="E21" s="6">
        <f t="shared" si="0"/>
        <v>6825.8</v>
      </c>
      <c r="F21" s="40"/>
      <c r="G21" s="6">
        <v>2772.96</v>
      </c>
      <c r="H21" s="6">
        <v>1386.48</v>
      </c>
      <c r="I21" s="6">
        <v>9014.5999999999985</v>
      </c>
      <c r="J21" s="6">
        <f t="shared" si="1"/>
        <v>13174.039999999999</v>
      </c>
    </row>
    <row r="22" spans="1:10">
      <c r="A22" s="1" t="s">
        <v>1245</v>
      </c>
      <c r="B22" s="1" t="s">
        <v>1246</v>
      </c>
      <c r="C22" s="6">
        <v>6760.95</v>
      </c>
      <c r="D22" s="6">
        <v>64.849999999999994</v>
      </c>
      <c r="E22" s="6">
        <f t="shared" si="0"/>
        <v>6825.8</v>
      </c>
      <c r="F22" s="40"/>
      <c r="G22" s="6">
        <v>2772.96</v>
      </c>
      <c r="H22" s="6">
        <v>1386.48</v>
      </c>
      <c r="I22" s="6">
        <v>9014.5999999999985</v>
      </c>
      <c r="J22" s="6">
        <f t="shared" si="1"/>
        <v>13174.039999999999</v>
      </c>
    </row>
    <row r="23" spans="1:10">
      <c r="A23" s="1" t="s">
        <v>1247</v>
      </c>
      <c r="B23" s="1" t="s">
        <v>1023</v>
      </c>
      <c r="C23" s="6">
        <v>6760.95</v>
      </c>
      <c r="D23" s="6">
        <v>64.849999999999994</v>
      </c>
      <c r="E23" s="6">
        <f t="shared" si="0"/>
        <v>6825.8</v>
      </c>
      <c r="F23" s="40"/>
      <c r="G23" s="6">
        <v>2772.96</v>
      </c>
      <c r="H23" s="6">
        <v>1386.48</v>
      </c>
      <c r="I23" s="6">
        <v>9014.5999999999985</v>
      </c>
      <c r="J23" s="6">
        <f t="shared" si="1"/>
        <v>13174.039999999999</v>
      </c>
    </row>
    <row r="24" spans="1:10">
      <c r="A24" s="1" t="s">
        <v>1248</v>
      </c>
      <c r="B24" s="1" t="s">
        <v>1249</v>
      </c>
      <c r="C24" s="6">
        <v>6760.95</v>
      </c>
      <c r="D24" s="6">
        <v>64.849999999999994</v>
      </c>
      <c r="E24" s="6">
        <f t="shared" si="0"/>
        <v>6825.8</v>
      </c>
      <c r="F24" s="40"/>
      <c r="G24" s="6">
        <v>2772.96</v>
      </c>
      <c r="H24" s="6">
        <v>1386.48</v>
      </c>
      <c r="I24" s="6">
        <v>9014.5999999999985</v>
      </c>
      <c r="J24" s="6">
        <f t="shared" si="1"/>
        <v>13174.039999999999</v>
      </c>
    </row>
    <row r="25" spans="1:10">
      <c r="A25" s="1" t="s">
        <v>1250</v>
      </c>
      <c r="B25" s="1" t="s">
        <v>1251</v>
      </c>
      <c r="C25" s="6">
        <v>7659.3</v>
      </c>
      <c r="D25" s="6">
        <v>64.849999999999994</v>
      </c>
      <c r="E25" s="6">
        <f t="shared" si="0"/>
        <v>7724.1500000000005</v>
      </c>
      <c r="F25" s="40"/>
      <c r="G25" s="6">
        <v>3068.47</v>
      </c>
      <c r="H25" s="6">
        <v>1534.24</v>
      </c>
      <c r="I25" s="6">
        <v>10212.4</v>
      </c>
      <c r="J25" s="6">
        <f t="shared" si="1"/>
        <v>14815.11</v>
      </c>
    </row>
    <row r="26" spans="1:10">
      <c r="A26" s="1" t="s">
        <v>1252</v>
      </c>
      <c r="B26" s="1" t="s">
        <v>1253</v>
      </c>
      <c r="C26" s="6">
        <v>7659.3</v>
      </c>
      <c r="D26" s="6">
        <v>64.849999999999994</v>
      </c>
      <c r="E26" s="6">
        <f t="shared" si="0"/>
        <v>7724.1500000000005</v>
      </c>
      <c r="F26" s="40"/>
      <c r="G26" s="6">
        <v>3068.47</v>
      </c>
      <c r="H26" s="6">
        <v>1534.24</v>
      </c>
      <c r="I26" s="6">
        <v>10212.4</v>
      </c>
      <c r="J26" s="6">
        <f t="shared" si="1"/>
        <v>14815.11</v>
      </c>
    </row>
    <row r="27" spans="1:10">
      <c r="A27" s="1" t="s">
        <v>1254</v>
      </c>
      <c r="B27" s="1" t="s">
        <v>1255</v>
      </c>
      <c r="C27" s="6">
        <v>7838.25</v>
      </c>
      <c r="D27" s="6">
        <v>64.849999999999994</v>
      </c>
      <c r="E27" s="6">
        <f t="shared" si="0"/>
        <v>7903.1</v>
      </c>
      <c r="F27" s="40"/>
      <c r="G27" s="6">
        <v>3127.34</v>
      </c>
      <c r="H27" s="6">
        <v>1563.67</v>
      </c>
      <c r="I27" s="6">
        <v>10451</v>
      </c>
      <c r="J27" s="6">
        <f t="shared" si="1"/>
        <v>15142.01</v>
      </c>
    </row>
    <row r="28" spans="1:10">
      <c r="A28" s="1" t="s">
        <v>1256</v>
      </c>
      <c r="B28" s="1" t="s">
        <v>1257</v>
      </c>
      <c r="C28" s="6">
        <v>7838.25</v>
      </c>
      <c r="D28" s="6">
        <v>64.849999999999994</v>
      </c>
      <c r="E28" s="6">
        <f t="shared" si="0"/>
        <v>7903.1</v>
      </c>
      <c r="F28" s="40"/>
      <c r="G28" s="6">
        <v>3127.34</v>
      </c>
      <c r="H28" s="6">
        <v>1563.67</v>
      </c>
      <c r="I28" s="6">
        <v>10451</v>
      </c>
      <c r="J28" s="6">
        <f t="shared" si="1"/>
        <v>15142.01</v>
      </c>
    </row>
    <row r="29" spans="1:10">
      <c r="A29" s="1" t="s">
        <v>1258</v>
      </c>
      <c r="B29" s="1" t="s">
        <v>1259</v>
      </c>
      <c r="C29" s="6">
        <v>7967.75</v>
      </c>
      <c r="D29" s="6">
        <v>1622.85</v>
      </c>
      <c r="E29" s="6">
        <f t="shared" si="0"/>
        <v>9590.6</v>
      </c>
      <c r="F29" s="40"/>
      <c r="G29" s="6">
        <v>3682.43</v>
      </c>
      <c r="H29" s="6">
        <v>1841.22</v>
      </c>
      <c r="I29" s="6">
        <v>10623.666666666666</v>
      </c>
      <c r="J29" s="6">
        <f t="shared" si="1"/>
        <v>16147.316666666666</v>
      </c>
    </row>
    <row r="32" spans="1:10" ht="15.75">
      <c r="B32" s="42" t="s">
        <v>250</v>
      </c>
      <c r="C32" s="43"/>
      <c r="D32" s="43"/>
      <c r="E32" s="43"/>
      <c r="F32" s="43"/>
    </row>
    <row r="33" spans="2:6">
      <c r="B33" s="93" t="s">
        <v>0</v>
      </c>
      <c r="C33" s="191" t="s">
        <v>251</v>
      </c>
      <c r="D33" s="191"/>
      <c r="E33" s="191"/>
      <c r="F33" s="191"/>
    </row>
    <row r="34" spans="2:6">
      <c r="B34" s="45"/>
      <c r="C34" s="201" t="s">
        <v>252</v>
      </c>
      <c r="D34" s="201"/>
      <c r="E34" s="201"/>
      <c r="F34" s="201"/>
    </row>
    <row r="35" spans="2:6">
      <c r="B35" s="45"/>
      <c r="C35" s="190"/>
      <c r="D35" s="190"/>
      <c r="E35" s="190"/>
      <c r="F35" s="190"/>
    </row>
    <row r="36" spans="2:6">
      <c r="B36" s="45"/>
      <c r="C36" s="190"/>
      <c r="D36" s="190"/>
      <c r="E36" s="190"/>
      <c r="F36" s="190"/>
    </row>
    <row r="37" spans="2:6">
      <c r="B37" s="45"/>
      <c r="C37" s="190"/>
      <c r="D37" s="190"/>
      <c r="E37" s="190"/>
      <c r="F37" s="190"/>
    </row>
    <row r="38" spans="2:6">
      <c r="B38" s="45"/>
      <c r="C38" s="190"/>
      <c r="D38" s="190"/>
      <c r="E38" s="190"/>
      <c r="F38" s="190"/>
    </row>
    <row r="39" spans="2:6">
      <c r="B39" s="45"/>
      <c r="C39" s="190"/>
      <c r="D39" s="190"/>
      <c r="E39" s="190"/>
      <c r="F39" s="190"/>
    </row>
    <row r="40" spans="2:6">
      <c r="B40" s="45"/>
      <c r="C40" s="190"/>
      <c r="D40" s="190"/>
      <c r="E40" s="190"/>
      <c r="F40" s="190"/>
    </row>
    <row r="41" spans="2:6">
      <c r="B41" s="45"/>
      <c r="C41" s="190"/>
      <c r="D41" s="190"/>
      <c r="E41" s="190"/>
      <c r="F41" s="190"/>
    </row>
    <row r="42" spans="2:6">
      <c r="B42" s="45"/>
      <c r="C42" s="190"/>
      <c r="D42" s="190"/>
      <c r="E42" s="190"/>
      <c r="F42" s="190"/>
    </row>
  </sheetData>
  <mergeCells count="22">
    <mergeCell ref="C34:F34"/>
    <mergeCell ref="A1:J1"/>
    <mergeCell ref="A2:J2"/>
    <mergeCell ref="A3:J3"/>
    <mergeCell ref="A4:J4"/>
    <mergeCell ref="A8:A9"/>
    <mergeCell ref="B8:B9"/>
    <mergeCell ref="C8:E8"/>
    <mergeCell ref="G8:J8"/>
    <mergeCell ref="A17:A18"/>
    <mergeCell ref="B17:B18"/>
    <mergeCell ref="C17:E17"/>
    <mergeCell ref="G17:J17"/>
    <mergeCell ref="C33:F33"/>
    <mergeCell ref="C41:F41"/>
    <mergeCell ref="C42:F42"/>
    <mergeCell ref="C35:F35"/>
    <mergeCell ref="C36:F36"/>
    <mergeCell ref="C37:F37"/>
    <mergeCell ref="C38:F38"/>
    <mergeCell ref="C39:F39"/>
    <mergeCell ref="C40:F40"/>
  </mergeCells>
  <pageMargins left="0.7" right="0.7" top="0.75" bottom="0.75" header="0.3" footer="0.3"/>
  <pageSetup scale="4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0D02-505A-4395-B685-76D2099A0E5E}">
  <sheetPr>
    <pageSetUpPr fitToPage="1"/>
  </sheetPr>
  <dimension ref="A1:M56"/>
  <sheetViews>
    <sheetView showGridLines="0" topLeftCell="A32" zoomScaleNormal="100" workbookViewId="0">
      <selection activeCell="N40" sqref="N40"/>
    </sheetView>
  </sheetViews>
  <sheetFormatPr baseColWidth="10" defaultRowHeight="15"/>
  <cols>
    <col min="1" max="1" width="7.5703125" customWidth="1"/>
    <col min="2" max="2" width="15.42578125" style="12" customWidth="1"/>
    <col min="3" max="3" width="10.7109375" bestFit="1" customWidth="1"/>
    <col min="4" max="4" width="12.85546875" bestFit="1" customWidth="1"/>
    <col min="5" max="5" width="8.85546875" bestFit="1" customWidth="1"/>
    <col min="7" max="7" width="0.7109375" customWidth="1"/>
    <col min="8" max="9" width="11" customWidth="1"/>
    <col min="10" max="10" width="8.85546875" bestFit="1" customWidth="1"/>
    <col min="13" max="13" width="11.42578125" style="41"/>
  </cols>
  <sheetData>
    <row r="1" spans="1:13" ht="15.75">
      <c r="A1" s="173" t="s">
        <v>1260</v>
      </c>
      <c r="B1" s="173"/>
      <c r="C1" s="173"/>
      <c r="D1" s="173"/>
      <c r="E1" s="173"/>
      <c r="F1" s="173"/>
      <c r="G1" s="173"/>
      <c r="H1" s="173"/>
      <c r="I1" s="173"/>
      <c r="J1" s="173"/>
      <c r="K1" s="173"/>
      <c r="L1" s="173"/>
    </row>
    <row r="2" spans="1:13" ht="15.75">
      <c r="A2" s="173" t="s">
        <v>1</v>
      </c>
      <c r="B2" s="173"/>
      <c r="C2" s="173"/>
      <c r="D2" s="173"/>
      <c r="E2" s="173"/>
      <c r="F2" s="173"/>
      <c r="G2" s="173"/>
      <c r="H2" s="173"/>
      <c r="I2" s="173"/>
      <c r="J2" s="173"/>
      <c r="K2" s="173"/>
      <c r="L2" s="173"/>
    </row>
    <row r="3" spans="1:13" ht="15.75">
      <c r="A3" s="173" t="s">
        <v>2</v>
      </c>
      <c r="B3" s="173"/>
      <c r="C3" s="173"/>
      <c r="D3" s="173"/>
      <c r="E3" s="173"/>
      <c r="F3" s="173"/>
      <c r="G3" s="173"/>
      <c r="H3" s="173"/>
      <c r="I3" s="173"/>
      <c r="J3" s="173"/>
      <c r="K3" s="173"/>
      <c r="L3" s="173"/>
    </row>
    <row r="4" spans="1:13" ht="15.75">
      <c r="A4" s="173" t="s">
        <v>6</v>
      </c>
      <c r="B4" s="173"/>
      <c r="C4" s="173"/>
      <c r="D4" s="173"/>
      <c r="E4" s="173"/>
      <c r="F4" s="173"/>
      <c r="G4" s="173"/>
      <c r="H4" s="173"/>
      <c r="I4" s="173"/>
      <c r="J4" s="173"/>
      <c r="K4" s="173"/>
      <c r="L4" s="173"/>
    </row>
    <row r="7" spans="1:13" ht="16.5" thickBot="1">
      <c r="A7" s="4" t="s">
        <v>7</v>
      </c>
    </row>
    <row r="8" spans="1:13" ht="15.75" customHeight="1" thickBot="1">
      <c r="A8" s="174" t="s">
        <v>0</v>
      </c>
      <c r="B8" s="180" t="s">
        <v>8</v>
      </c>
      <c r="C8" s="176" t="s">
        <v>9</v>
      </c>
      <c r="D8" s="177"/>
      <c r="E8" s="177"/>
      <c r="F8" s="177"/>
      <c r="H8" s="176" t="s">
        <v>10</v>
      </c>
      <c r="I8" s="177"/>
      <c r="J8" s="177"/>
      <c r="K8" s="177"/>
      <c r="L8" s="41"/>
      <c r="M8"/>
    </row>
    <row r="9" spans="1:13" ht="22.5">
      <c r="A9" s="175"/>
      <c r="B9" s="181"/>
      <c r="C9" s="5" t="s">
        <v>11</v>
      </c>
      <c r="D9" s="5" t="s">
        <v>86</v>
      </c>
      <c r="E9" s="5" t="s">
        <v>17</v>
      </c>
      <c r="F9" s="5" t="s">
        <v>12</v>
      </c>
      <c r="H9" s="90" t="s">
        <v>13</v>
      </c>
      <c r="I9" s="13" t="s">
        <v>18</v>
      </c>
      <c r="J9" s="5" t="s">
        <v>14</v>
      </c>
      <c r="K9" s="5" t="s">
        <v>12</v>
      </c>
      <c r="L9" s="41"/>
      <c r="M9"/>
    </row>
    <row r="10" spans="1:13" s="129" customFormat="1" ht="22.5">
      <c r="A10" s="125" t="s">
        <v>1261</v>
      </c>
      <c r="B10" s="126" t="s">
        <v>1262</v>
      </c>
      <c r="C10" s="127">
        <v>23667.3</v>
      </c>
      <c r="D10" s="127">
        <v>0</v>
      </c>
      <c r="E10" s="127">
        <v>0</v>
      </c>
      <c r="F10" s="127">
        <f>SUM(C10:E10)</f>
        <v>23667.3</v>
      </c>
      <c r="G10" s="128"/>
      <c r="H10" s="127">
        <f>(+C10/30)*10</f>
        <v>7889.0999999999995</v>
      </c>
      <c r="I10" s="127">
        <f>(+C10/30)*5</f>
        <v>3944.5499999999997</v>
      </c>
      <c r="J10" s="127">
        <f>(+C10/30)*40</f>
        <v>31556.399999999998</v>
      </c>
      <c r="K10" s="127">
        <f>SUM(H10:J10)</f>
        <v>43390.049999999996</v>
      </c>
      <c r="L10" s="41"/>
    </row>
    <row r="11" spans="1:13" s="129" customFormat="1">
      <c r="A11" s="125" t="s">
        <v>1263</v>
      </c>
      <c r="B11" s="126" t="s">
        <v>1264</v>
      </c>
      <c r="C11" s="127">
        <v>49551.9</v>
      </c>
      <c r="D11" s="127">
        <v>0</v>
      </c>
      <c r="E11" s="127">
        <v>0</v>
      </c>
      <c r="F11" s="127">
        <f>SUM(C11:E11)</f>
        <v>49551.9</v>
      </c>
      <c r="G11" s="128"/>
      <c r="H11" s="127">
        <f>(+C11/30)*10</f>
        <v>16517.3</v>
      </c>
      <c r="I11" s="127">
        <f>(+C11/30)*5</f>
        <v>8258.65</v>
      </c>
      <c r="J11" s="127">
        <f>(+C11/30)*40</f>
        <v>66069.2</v>
      </c>
      <c r="K11" s="127">
        <f>SUM(H11:J11)</f>
        <v>90845.15</v>
      </c>
      <c r="L11" s="41"/>
    </row>
    <row r="12" spans="1:13" s="129" customFormat="1">
      <c r="A12" s="125" t="s">
        <v>1265</v>
      </c>
      <c r="B12" s="126" t="s">
        <v>1266</v>
      </c>
      <c r="C12" s="127">
        <v>65194.2</v>
      </c>
      <c r="D12" s="127">
        <v>0</v>
      </c>
      <c r="E12" s="127">
        <v>0</v>
      </c>
      <c r="F12" s="127">
        <f>SUM(C12:E12)</f>
        <v>65194.2</v>
      </c>
      <c r="G12" s="128"/>
      <c r="H12" s="127">
        <f>(+C12/30)*10</f>
        <v>21731.399999999998</v>
      </c>
      <c r="I12" s="127">
        <f>(+C12/30)*5</f>
        <v>10865.699999999999</v>
      </c>
      <c r="J12" s="127">
        <f>(+C12/30)*40</f>
        <v>86925.599999999991</v>
      </c>
      <c r="K12" s="127">
        <f>SUM(H12:J12)</f>
        <v>119522.69999999998</v>
      </c>
      <c r="L12" s="41"/>
    </row>
    <row r="13" spans="1:13">
      <c r="A13" s="11"/>
    </row>
    <row r="14" spans="1:13" ht="16.5" thickBot="1">
      <c r="A14" s="4" t="s">
        <v>31</v>
      </c>
    </row>
    <row r="15" spans="1:13" ht="15.75" thickBot="1">
      <c r="A15" s="174" t="s">
        <v>0</v>
      </c>
      <c r="B15" s="180" t="s">
        <v>8</v>
      </c>
      <c r="C15" s="176" t="s">
        <v>9</v>
      </c>
      <c r="D15" s="177"/>
      <c r="E15" s="177"/>
      <c r="F15" s="177"/>
      <c r="H15" s="176" t="s">
        <v>10</v>
      </c>
      <c r="I15" s="177"/>
      <c r="J15" s="177"/>
      <c r="K15" s="177"/>
      <c r="L15" s="177"/>
    </row>
    <row r="16" spans="1:13" ht="45">
      <c r="A16" s="175"/>
      <c r="B16" s="181"/>
      <c r="C16" s="5" t="s">
        <v>11</v>
      </c>
      <c r="D16" s="5" t="s">
        <v>86</v>
      </c>
      <c r="E16" s="5" t="s">
        <v>17</v>
      </c>
      <c r="F16" s="5" t="s">
        <v>12</v>
      </c>
      <c r="H16" s="90" t="s">
        <v>13</v>
      </c>
      <c r="I16" s="13" t="s">
        <v>18</v>
      </c>
      <c r="J16" s="5" t="s">
        <v>14</v>
      </c>
      <c r="K16" s="13" t="s">
        <v>293</v>
      </c>
      <c r="L16" s="5" t="s">
        <v>12</v>
      </c>
    </row>
    <row r="17" spans="1:13" s="129" customFormat="1">
      <c r="A17" s="125" t="s">
        <v>1267</v>
      </c>
      <c r="B17" s="126" t="s">
        <v>1268</v>
      </c>
      <c r="C17" s="127">
        <v>5796</v>
      </c>
      <c r="D17" s="127">
        <v>0</v>
      </c>
      <c r="E17" s="127">
        <v>975</v>
      </c>
      <c r="F17" s="127">
        <f t="shared" ref="F17:F51" si="0">SUM(C17:E17)</f>
        <v>6771</v>
      </c>
      <c r="G17" s="128"/>
      <c r="H17" s="127">
        <f t="shared" ref="H17:H51" si="1">(+C17/30)*10</f>
        <v>1932</v>
      </c>
      <c r="I17" s="127">
        <f t="shared" ref="I17:I51" si="2">(+C17/30)*5</f>
        <v>966</v>
      </c>
      <c r="J17" s="127">
        <f t="shared" ref="J17:J51" si="3">(+C17/30)*40</f>
        <v>7728</v>
      </c>
      <c r="K17" s="127">
        <f t="shared" ref="K17:K51" si="4">(+C17/30)*20</f>
        <v>3864</v>
      </c>
      <c r="L17" s="127">
        <f t="shared" ref="L17:L51" si="5">SUM(H17:K17)</f>
        <v>14490</v>
      </c>
      <c r="M17" s="130"/>
    </row>
    <row r="18" spans="1:13" s="129" customFormat="1" ht="22.5">
      <c r="A18" s="125" t="s">
        <v>1269</v>
      </c>
      <c r="B18" s="126" t="s">
        <v>1270</v>
      </c>
      <c r="C18" s="127">
        <v>6307.5</v>
      </c>
      <c r="D18" s="127">
        <v>944</v>
      </c>
      <c r="E18" s="127">
        <v>975</v>
      </c>
      <c r="F18" s="127">
        <f t="shared" si="0"/>
        <v>8226.5</v>
      </c>
      <c r="G18" s="128"/>
      <c r="H18" s="127">
        <f t="shared" si="1"/>
        <v>2102.5</v>
      </c>
      <c r="I18" s="127">
        <f t="shared" si="2"/>
        <v>1051.25</v>
      </c>
      <c r="J18" s="127">
        <f t="shared" si="3"/>
        <v>8410</v>
      </c>
      <c r="K18" s="127">
        <f t="shared" si="4"/>
        <v>4205</v>
      </c>
      <c r="L18" s="127">
        <f t="shared" si="5"/>
        <v>15768.75</v>
      </c>
      <c r="M18" s="130"/>
    </row>
    <row r="19" spans="1:13" s="129" customFormat="1">
      <c r="A19" s="125" t="s">
        <v>1271</v>
      </c>
      <c r="B19" s="126" t="s">
        <v>53</v>
      </c>
      <c r="C19" s="127">
        <v>6307.5</v>
      </c>
      <c r="D19" s="127">
        <v>944</v>
      </c>
      <c r="E19" s="127">
        <v>975</v>
      </c>
      <c r="F19" s="127">
        <f t="shared" si="0"/>
        <v>8226.5</v>
      </c>
      <c r="G19" s="128"/>
      <c r="H19" s="127">
        <f t="shared" si="1"/>
        <v>2102.5</v>
      </c>
      <c r="I19" s="127">
        <f t="shared" si="2"/>
        <v>1051.25</v>
      </c>
      <c r="J19" s="127">
        <f t="shared" si="3"/>
        <v>8410</v>
      </c>
      <c r="K19" s="127">
        <f t="shared" si="4"/>
        <v>4205</v>
      </c>
      <c r="L19" s="127">
        <f t="shared" si="5"/>
        <v>15768.75</v>
      </c>
      <c r="M19" s="130"/>
    </row>
    <row r="20" spans="1:13" s="129" customFormat="1" ht="22.5">
      <c r="A20" s="125" t="s">
        <v>1272</v>
      </c>
      <c r="B20" s="126" t="s">
        <v>1273</v>
      </c>
      <c r="C20" s="127">
        <v>6307.5</v>
      </c>
      <c r="D20" s="127">
        <v>944</v>
      </c>
      <c r="E20" s="127">
        <v>975</v>
      </c>
      <c r="F20" s="127">
        <f t="shared" si="0"/>
        <v>8226.5</v>
      </c>
      <c r="G20" s="128"/>
      <c r="H20" s="127">
        <f t="shared" si="1"/>
        <v>2102.5</v>
      </c>
      <c r="I20" s="127">
        <f t="shared" si="2"/>
        <v>1051.25</v>
      </c>
      <c r="J20" s="127">
        <f t="shared" si="3"/>
        <v>8410</v>
      </c>
      <c r="K20" s="127">
        <f t="shared" si="4"/>
        <v>4205</v>
      </c>
      <c r="L20" s="127">
        <f t="shared" si="5"/>
        <v>15768.75</v>
      </c>
      <c r="M20" s="130"/>
    </row>
    <row r="21" spans="1:13" s="129" customFormat="1">
      <c r="A21" s="125" t="s">
        <v>1274</v>
      </c>
      <c r="B21" s="126" t="s">
        <v>1275</v>
      </c>
      <c r="C21" s="127">
        <v>6307.5</v>
      </c>
      <c r="D21" s="127">
        <v>944</v>
      </c>
      <c r="E21" s="127">
        <v>975</v>
      </c>
      <c r="F21" s="127">
        <f t="shared" si="0"/>
        <v>8226.5</v>
      </c>
      <c r="G21" s="128"/>
      <c r="H21" s="127">
        <f t="shared" si="1"/>
        <v>2102.5</v>
      </c>
      <c r="I21" s="127">
        <f t="shared" si="2"/>
        <v>1051.25</v>
      </c>
      <c r="J21" s="127">
        <f t="shared" si="3"/>
        <v>8410</v>
      </c>
      <c r="K21" s="127">
        <f t="shared" si="4"/>
        <v>4205</v>
      </c>
      <c r="L21" s="127">
        <f t="shared" si="5"/>
        <v>15768.75</v>
      </c>
      <c r="M21" s="130"/>
    </row>
    <row r="22" spans="1:13" s="129" customFormat="1">
      <c r="A22" s="125" t="s">
        <v>1276</v>
      </c>
      <c r="B22" s="126" t="s">
        <v>1277</v>
      </c>
      <c r="C22" s="127">
        <v>6307.5</v>
      </c>
      <c r="D22" s="127">
        <v>944</v>
      </c>
      <c r="E22" s="127">
        <v>975</v>
      </c>
      <c r="F22" s="127">
        <f t="shared" si="0"/>
        <v>8226.5</v>
      </c>
      <c r="G22" s="128"/>
      <c r="H22" s="127">
        <f t="shared" si="1"/>
        <v>2102.5</v>
      </c>
      <c r="I22" s="127">
        <f t="shared" si="2"/>
        <v>1051.25</v>
      </c>
      <c r="J22" s="127">
        <f t="shared" si="3"/>
        <v>8410</v>
      </c>
      <c r="K22" s="127">
        <f t="shared" si="4"/>
        <v>4205</v>
      </c>
      <c r="L22" s="127">
        <f t="shared" si="5"/>
        <v>15768.75</v>
      </c>
      <c r="M22" s="130"/>
    </row>
    <row r="23" spans="1:13" s="129" customFormat="1" ht="22.5">
      <c r="A23" s="125" t="s">
        <v>1278</v>
      </c>
      <c r="B23" s="126" t="s">
        <v>1279</v>
      </c>
      <c r="C23" s="127">
        <v>7821.9</v>
      </c>
      <c r="D23" s="127">
        <v>0</v>
      </c>
      <c r="E23" s="127">
        <v>975</v>
      </c>
      <c r="F23" s="127">
        <f t="shared" si="0"/>
        <v>8796.9</v>
      </c>
      <c r="G23" s="128"/>
      <c r="H23" s="127">
        <f t="shared" si="1"/>
        <v>2607.2999999999997</v>
      </c>
      <c r="I23" s="127">
        <f t="shared" si="2"/>
        <v>1303.6499999999999</v>
      </c>
      <c r="J23" s="127">
        <f t="shared" si="3"/>
        <v>10429.199999999999</v>
      </c>
      <c r="K23" s="127">
        <f t="shared" si="4"/>
        <v>5214.5999999999995</v>
      </c>
      <c r="L23" s="127">
        <f t="shared" si="5"/>
        <v>19554.749999999996</v>
      </c>
      <c r="M23" s="130"/>
    </row>
    <row r="24" spans="1:13" s="129" customFormat="1">
      <c r="A24" s="125" t="s">
        <v>1280</v>
      </c>
      <c r="B24" s="126" t="s">
        <v>1281</v>
      </c>
      <c r="C24" s="127">
        <v>6504.6</v>
      </c>
      <c r="D24" s="127">
        <v>1068</v>
      </c>
      <c r="E24" s="127">
        <v>975</v>
      </c>
      <c r="F24" s="127">
        <f t="shared" si="0"/>
        <v>8547.6</v>
      </c>
      <c r="G24" s="128"/>
      <c r="H24" s="127">
        <f t="shared" si="1"/>
        <v>2168.2000000000003</v>
      </c>
      <c r="I24" s="127">
        <f t="shared" si="2"/>
        <v>1084.1000000000001</v>
      </c>
      <c r="J24" s="127">
        <f t="shared" si="3"/>
        <v>8672.8000000000011</v>
      </c>
      <c r="K24" s="127">
        <f t="shared" si="4"/>
        <v>4336.4000000000005</v>
      </c>
      <c r="L24" s="127">
        <f t="shared" si="5"/>
        <v>16261.500000000004</v>
      </c>
      <c r="M24" s="130" t="str">
        <f t="shared" ref="M24:M51" si="6">IF(L24=L23,"Error"," ")</f>
        <v xml:space="preserve"> </v>
      </c>
    </row>
    <row r="25" spans="1:13" s="129" customFormat="1">
      <c r="A25" s="125" t="s">
        <v>1282</v>
      </c>
      <c r="B25" s="126" t="s">
        <v>1283</v>
      </c>
      <c r="C25" s="127">
        <v>6819</v>
      </c>
      <c r="D25" s="127">
        <v>1116</v>
      </c>
      <c r="E25" s="127">
        <v>975</v>
      </c>
      <c r="F25" s="127">
        <f t="shared" si="0"/>
        <v>8910</v>
      </c>
      <c r="G25" s="128"/>
      <c r="H25" s="127">
        <f t="shared" si="1"/>
        <v>2273</v>
      </c>
      <c r="I25" s="127">
        <f t="shared" si="2"/>
        <v>1136.5</v>
      </c>
      <c r="J25" s="127">
        <f t="shared" si="3"/>
        <v>9092</v>
      </c>
      <c r="K25" s="127">
        <f t="shared" si="4"/>
        <v>4546</v>
      </c>
      <c r="L25" s="127">
        <f t="shared" si="5"/>
        <v>17047.5</v>
      </c>
      <c r="M25" s="130" t="str">
        <f t="shared" si="6"/>
        <v xml:space="preserve"> </v>
      </c>
    </row>
    <row r="26" spans="1:13" s="129" customFormat="1" ht="22.5">
      <c r="A26" s="125" t="s">
        <v>1284</v>
      </c>
      <c r="B26" s="126" t="s">
        <v>1285</v>
      </c>
      <c r="C26" s="127">
        <v>6819</v>
      </c>
      <c r="D26" s="127">
        <v>1280</v>
      </c>
      <c r="E26" s="127">
        <v>975</v>
      </c>
      <c r="F26" s="127">
        <f t="shared" si="0"/>
        <v>9074</v>
      </c>
      <c r="G26" s="128"/>
      <c r="H26" s="127">
        <f t="shared" si="1"/>
        <v>2273</v>
      </c>
      <c r="I26" s="127">
        <f t="shared" si="2"/>
        <v>1136.5</v>
      </c>
      <c r="J26" s="127">
        <f t="shared" si="3"/>
        <v>9092</v>
      </c>
      <c r="K26" s="127">
        <f t="shared" si="4"/>
        <v>4546</v>
      </c>
      <c r="L26" s="127">
        <f t="shared" si="5"/>
        <v>17047.5</v>
      </c>
      <c r="M26" s="130"/>
    </row>
    <row r="27" spans="1:13" s="129" customFormat="1">
      <c r="A27" s="125" t="s">
        <v>1286</v>
      </c>
      <c r="B27" s="126" t="s">
        <v>1287</v>
      </c>
      <c r="C27" s="127">
        <v>7223.4</v>
      </c>
      <c r="D27" s="127">
        <v>1166</v>
      </c>
      <c r="E27" s="127">
        <v>975</v>
      </c>
      <c r="F27" s="127">
        <f t="shared" si="0"/>
        <v>9364.4</v>
      </c>
      <c r="G27" s="128"/>
      <c r="H27" s="127">
        <f t="shared" si="1"/>
        <v>2407.8000000000002</v>
      </c>
      <c r="I27" s="127">
        <f t="shared" si="2"/>
        <v>1203.9000000000001</v>
      </c>
      <c r="J27" s="127">
        <f t="shared" si="3"/>
        <v>9631.2000000000007</v>
      </c>
      <c r="K27" s="127">
        <f t="shared" si="4"/>
        <v>4815.6000000000004</v>
      </c>
      <c r="L27" s="127">
        <f t="shared" si="5"/>
        <v>18058.5</v>
      </c>
      <c r="M27" s="130"/>
    </row>
    <row r="28" spans="1:13" s="129" customFormat="1">
      <c r="A28" s="125" t="s">
        <v>1288</v>
      </c>
      <c r="B28" s="126" t="s">
        <v>1289</v>
      </c>
      <c r="C28" s="127">
        <v>7223.4</v>
      </c>
      <c r="D28" s="127">
        <v>1166</v>
      </c>
      <c r="E28" s="127">
        <v>975</v>
      </c>
      <c r="F28" s="127">
        <f t="shared" si="0"/>
        <v>9364.4</v>
      </c>
      <c r="G28" s="128"/>
      <c r="H28" s="127">
        <f t="shared" si="1"/>
        <v>2407.8000000000002</v>
      </c>
      <c r="I28" s="127">
        <f t="shared" si="2"/>
        <v>1203.9000000000001</v>
      </c>
      <c r="J28" s="127">
        <f t="shared" si="3"/>
        <v>9631.2000000000007</v>
      </c>
      <c r="K28" s="127">
        <f t="shared" si="4"/>
        <v>4815.6000000000004</v>
      </c>
      <c r="L28" s="127">
        <f t="shared" si="5"/>
        <v>18058.5</v>
      </c>
      <c r="M28" s="130"/>
    </row>
    <row r="29" spans="1:13" s="129" customFormat="1" ht="22.5">
      <c r="A29" s="125" t="s">
        <v>1290</v>
      </c>
      <c r="B29" s="126" t="s">
        <v>1291</v>
      </c>
      <c r="C29" s="127">
        <v>7223.4</v>
      </c>
      <c r="D29" s="127">
        <v>1196</v>
      </c>
      <c r="E29" s="127">
        <v>975</v>
      </c>
      <c r="F29" s="127">
        <f t="shared" si="0"/>
        <v>9394.4</v>
      </c>
      <c r="G29" s="128"/>
      <c r="H29" s="127">
        <f t="shared" si="1"/>
        <v>2407.8000000000002</v>
      </c>
      <c r="I29" s="127">
        <f t="shared" si="2"/>
        <v>1203.9000000000001</v>
      </c>
      <c r="J29" s="127">
        <f t="shared" si="3"/>
        <v>9631.2000000000007</v>
      </c>
      <c r="K29" s="127">
        <f t="shared" si="4"/>
        <v>4815.6000000000004</v>
      </c>
      <c r="L29" s="127">
        <f t="shared" si="5"/>
        <v>18058.5</v>
      </c>
      <c r="M29" s="130"/>
    </row>
    <row r="30" spans="1:13" s="129" customFormat="1" ht="22.5">
      <c r="A30" s="125" t="s">
        <v>1292</v>
      </c>
      <c r="B30" s="126" t="s">
        <v>1069</v>
      </c>
      <c r="C30" s="127">
        <v>8794.2000000000007</v>
      </c>
      <c r="D30" s="127">
        <v>0</v>
      </c>
      <c r="E30" s="127">
        <v>975</v>
      </c>
      <c r="F30" s="127">
        <f t="shared" si="0"/>
        <v>9769.2000000000007</v>
      </c>
      <c r="G30" s="128"/>
      <c r="H30" s="127">
        <f t="shared" si="1"/>
        <v>2931.4000000000005</v>
      </c>
      <c r="I30" s="127">
        <f t="shared" si="2"/>
        <v>1465.7000000000003</v>
      </c>
      <c r="J30" s="127">
        <f t="shared" si="3"/>
        <v>11725.600000000002</v>
      </c>
      <c r="K30" s="127">
        <f t="shared" si="4"/>
        <v>5862.8000000000011</v>
      </c>
      <c r="L30" s="127">
        <f t="shared" si="5"/>
        <v>21985.500000000004</v>
      </c>
      <c r="M30" s="130" t="str">
        <f t="shared" si="6"/>
        <v xml:space="preserve"> </v>
      </c>
    </row>
    <row r="31" spans="1:13" s="129" customFormat="1">
      <c r="A31" s="125" t="s">
        <v>1293</v>
      </c>
      <c r="B31" s="126" t="s">
        <v>1023</v>
      </c>
      <c r="C31" s="127">
        <v>12940</v>
      </c>
      <c r="D31" s="127">
        <v>0</v>
      </c>
      <c r="E31" s="127">
        <v>975</v>
      </c>
      <c r="F31" s="127">
        <f t="shared" si="0"/>
        <v>13915</v>
      </c>
      <c r="G31" s="128"/>
      <c r="H31" s="127">
        <f t="shared" si="1"/>
        <v>4313.333333333333</v>
      </c>
      <c r="I31" s="127">
        <f t="shared" si="2"/>
        <v>2156.6666666666665</v>
      </c>
      <c r="J31" s="127">
        <f t="shared" si="3"/>
        <v>17253.333333333332</v>
      </c>
      <c r="K31" s="127">
        <f t="shared" si="4"/>
        <v>8626.6666666666661</v>
      </c>
      <c r="L31" s="127">
        <f t="shared" si="5"/>
        <v>32350</v>
      </c>
      <c r="M31" s="130" t="str">
        <f t="shared" si="6"/>
        <v xml:space="preserve"> </v>
      </c>
    </row>
    <row r="32" spans="1:13" s="129" customFormat="1">
      <c r="A32" s="125" t="s">
        <v>1294</v>
      </c>
      <c r="B32" s="126" t="s">
        <v>46</v>
      </c>
      <c r="C32" s="127">
        <v>13117</v>
      </c>
      <c r="D32" s="127">
        <v>0</v>
      </c>
      <c r="E32" s="127">
        <v>975</v>
      </c>
      <c r="F32" s="127">
        <f t="shared" si="0"/>
        <v>14092</v>
      </c>
      <c r="G32" s="128"/>
      <c r="H32" s="127">
        <f t="shared" si="1"/>
        <v>4372.3333333333339</v>
      </c>
      <c r="I32" s="127">
        <f t="shared" si="2"/>
        <v>2186.166666666667</v>
      </c>
      <c r="J32" s="127">
        <f t="shared" si="3"/>
        <v>17489.333333333336</v>
      </c>
      <c r="K32" s="127">
        <f t="shared" si="4"/>
        <v>8744.6666666666679</v>
      </c>
      <c r="L32" s="127">
        <f t="shared" si="5"/>
        <v>32792.5</v>
      </c>
      <c r="M32" s="130" t="str">
        <f t="shared" si="6"/>
        <v xml:space="preserve"> </v>
      </c>
    </row>
    <row r="33" spans="1:13" s="129" customFormat="1">
      <c r="A33" s="125" t="s">
        <v>1295</v>
      </c>
      <c r="B33" s="126" t="s">
        <v>42</v>
      </c>
      <c r="C33" s="127">
        <v>7736.4</v>
      </c>
      <c r="D33" s="127">
        <v>0</v>
      </c>
      <c r="E33" s="127">
        <v>975</v>
      </c>
      <c r="F33" s="127">
        <f t="shared" si="0"/>
        <v>8711.4</v>
      </c>
      <c r="G33" s="128"/>
      <c r="H33" s="127">
        <f t="shared" si="1"/>
        <v>2578.8000000000002</v>
      </c>
      <c r="I33" s="127">
        <f t="shared" si="2"/>
        <v>1289.4000000000001</v>
      </c>
      <c r="J33" s="127">
        <f t="shared" si="3"/>
        <v>10315.200000000001</v>
      </c>
      <c r="K33" s="127">
        <f t="shared" si="4"/>
        <v>5157.6000000000004</v>
      </c>
      <c r="L33" s="127">
        <f t="shared" si="5"/>
        <v>19341</v>
      </c>
      <c r="M33" s="130" t="str">
        <f t="shared" si="6"/>
        <v xml:space="preserve"> </v>
      </c>
    </row>
    <row r="34" spans="1:13" s="129" customFormat="1">
      <c r="A34" s="125" t="s">
        <v>1296</v>
      </c>
      <c r="B34" s="126" t="s">
        <v>1297</v>
      </c>
      <c r="C34" s="127">
        <v>11234.2</v>
      </c>
      <c r="D34" s="127">
        <v>0</v>
      </c>
      <c r="E34" s="127">
        <v>975</v>
      </c>
      <c r="F34" s="127">
        <f t="shared" si="0"/>
        <v>12209.2</v>
      </c>
      <c r="G34" s="128"/>
      <c r="H34" s="127">
        <f t="shared" si="1"/>
        <v>3744.7333333333336</v>
      </c>
      <c r="I34" s="127">
        <f t="shared" si="2"/>
        <v>1872.3666666666668</v>
      </c>
      <c r="J34" s="127">
        <f t="shared" si="3"/>
        <v>14978.933333333334</v>
      </c>
      <c r="K34" s="127">
        <f t="shared" si="4"/>
        <v>7489.4666666666672</v>
      </c>
      <c r="L34" s="127">
        <f t="shared" si="5"/>
        <v>28085.5</v>
      </c>
      <c r="M34" s="130" t="str">
        <f t="shared" si="6"/>
        <v xml:space="preserve"> </v>
      </c>
    </row>
    <row r="35" spans="1:13" s="129" customFormat="1" ht="22.5">
      <c r="A35" s="125" t="s">
        <v>1298</v>
      </c>
      <c r="B35" s="126" t="s">
        <v>1299</v>
      </c>
      <c r="C35" s="127">
        <v>9323.7000000000007</v>
      </c>
      <c r="D35" s="127">
        <v>2182</v>
      </c>
      <c r="E35" s="127">
        <v>975</v>
      </c>
      <c r="F35" s="127">
        <f t="shared" si="0"/>
        <v>12480.7</v>
      </c>
      <c r="G35" s="128"/>
      <c r="H35" s="127">
        <f t="shared" si="1"/>
        <v>3107.9</v>
      </c>
      <c r="I35" s="127">
        <f t="shared" si="2"/>
        <v>1553.95</v>
      </c>
      <c r="J35" s="127">
        <f t="shared" si="3"/>
        <v>12431.6</v>
      </c>
      <c r="K35" s="127">
        <f t="shared" si="4"/>
        <v>6215.8</v>
      </c>
      <c r="L35" s="127">
        <f t="shared" si="5"/>
        <v>23309.25</v>
      </c>
      <c r="M35" s="130" t="str">
        <f t="shared" si="6"/>
        <v xml:space="preserve"> </v>
      </c>
    </row>
    <row r="36" spans="1:13" s="129" customFormat="1" ht="22.5">
      <c r="A36" s="125" t="s">
        <v>1300</v>
      </c>
      <c r="B36" s="126" t="s">
        <v>1301</v>
      </c>
      <c r="C36" s="127">
        <v>8994.6</v>
      </c>
      <c r="D36" s="127">
        <v>1500</v>
      </c>
      <c r="E36" s="127">
        <v>975</v>
      </c>
      <c r="F36" s="127">
        <f t="shared" si="0"/>
        <v>11469.6</v>
      </c>
      <c r="G36" s="128"/>
      <c r="H36" s="127">
        <f t="shared" si="1"/>
        <v>2998.2</v>
      </c>
      <c r="I36" s="127">
        <f t="shared" si="2"/>
        <v>1499.1</v>
      </c>
      <c r="J36" s="127">
        <f t="shared" si="3"/>
        <v>11992.8</v>
      </c>
      <c r="K36" s="127">
        <f t="shared" si="4"/>
        <v>5996.4</v>
      </c>
      <c r="L36" s="127">
        <f t="shared" si="5"/>
        <v>22486.5</v>
      </c>
      <c r="M36" s="130" t="str">
        <f t="shared" si="6"/>
        <v xml:space="preserve"> </v>
      </c>
    </row>
    <row r="37" spans="1:13" s="129" customFormat="1" ht="22.5">
      <c r="A37" s="125" t="s">
        <v>1302</v>
      </c>
      <c r="B37" s="126" t="s">
        <v>1303</v>
      </c>
      <c r="C37" s="127">
        <v>7568.4</v>
      </c>
      <c r="D37" s="127">
        <v>1500</v>
      </c>
      <c r="E37" s="127">
        <v>975</v>
      </c>
      <c r="F37" s="127">
        <f t="shared" si="0"/>
        <v>10043.4</v>
      </c>
      <c r="G37" s="128"/>
      <c r="H37" s="127">
        <f t="shared" si="1"/>
        <v>2522.8000000000002</v>
      </c>
      <c r="I37" s="127">
        <f t="shared" si="2"/>
        <v>1261.4000000000001</v>
      </c>
      <c r="J37" s="127">
        <f t="shared" si="3"/>
        <v>10091.200000000001</v>
      </c>
      <c r="K37" s="127">
        <f t="shared" si="4"/>
        <v>5045.6000000000004</v>
      </c>
      <c r="L37" s="127">
        <f t="shared" si="5"/>
        <v>18921</v>
      </c>
      <c r="M37" s="130" t="str">
        <f t="shared" si="6"/>
        <v xml:space="preserve"> </v>
      </c>
    </row>
    <row r="38" spans="1:13" s="129" customFormat="1">
      <c r="A38" s="125" t="s">
        <v>1304</v>
      </c>
      <c r="B38" s="126" t="s">
        <v>1305</v>
      </c>
      <c r="C38" s="127">
        <v>7694.1</v>
      </c>
      <c r="D38" s="127">
        <v>1426</v>
      </c>
      <c r="E38" s="127">
        <v>975</v>
      </c>
      <c r="F38" s="127">
        <f t="shared" si="0"/>
        <v>10095.1</v>
      </c>
      <c r="G38" s="128"/>
      <c r="H38" s="127">
        <f t="shared" si="1"/>
        <v>2564.7000000000003</v>
      </c>
      <c r="I38" s="127">
        <f t="shared" si="2"/>
        <v>1282.3500000000001</v>
      </c>
      <c r="J38" s="127">
        <f t="shared" si="3"/>
        <v>10258.800000000001</v>
      </c>
      <c r="K38" s="127">
        <f t="shared" si="4"/>
        <v>5129.4000000000005</v>
      </c>
      <c r="L38" s="127">
        <f t="shared" si="5"/>
        <v>19235.250000000004</v>
      </c>
      <c r="M38" s="130" t="str">
        <f t="shared" si="6"/>
        <v xml:space="preserve"> </v>
      </c>
    </row>
    <row r="39" spans="1:13" s="129" customFormat="1">
      <c r="A39" s="125" t="s">
        <v>1306</v>
      </c>
      <c r="B39" s="126" t="s">
        <v>1307</v>
      </c>
      <c r="C39" s="127">
        <v>10180.5</v>
      </c>
      <c r="D39" s="127">
        <v>0</v>
      </c>
      <c r="E39" s="127">
        <v>975</v>
      </c>
      <c r="F39" s="127">
        <f t="shared" si="0"/>
        <v>11155.5</v>
      </c>
      <c r="G39" s="128"/>
      <c r="H39" s="127">
        <f t="shared" si="1"/>
        <v>3393.5</v>
      </c>
      <c r="I39" s="127">
        <f t="shared" si="2"/>
        <v>1696.75</v>
      </c>
      <c r="J39" s="127">
        <f t="shared" si="3"/>
        <v>13574</v>
      </c>
      <c r="K39" s="127">
        <f t="shared" si="4"/>
        <v>6787</v>
      </c>
      <c r="L39" s="127">
        <f t="shared" si="5"/>
        <v>25451.25</v>
      </c>
      <c r="M39" s="130" t="str">
        <f t="shared" si="6"/>
        <v xml:space="preserve"> </v>
      </c>
    </row>
    <row r="40" spans="1:13" s="129" customFormat="1">
      <c r="A40" s="125" t="s">
        <v>1308</v>
      </c>
      <c r="B40" s="126" t="s">
        <v>1023</v>
      </c>
      <c r="C40" s="127">
        <v>8695.2000000000007</v>
      </c>
      <c r="D40" s="127">
        <v>1998</v>
      </c>
      <c r="E40" s="127">
        <v>975</v>
      </c>
      <c r="F40" s="127">
        <f t="shared" si="0"/>
        <v>11668.2</v>
      </c>
      <c r="G40" s="128"/>
      <c r="H40" s="127">
        <f t="shared" si="1"/>
        <v>2898.4000000000005</v>
      </c>
      <c r="I40" s="127">
        <f t="shared" si="2"/>
        <v>1449.2000000000003</v>
      </c>
      <c r="J40" s="127">
        <f t="shared" si="3"/>
        <v>11593.600000000002</v>
      </c>
      <c r="K40" s="127">
        <f t="shared" si="4"/>
        <v>5796.8000000000011</v>
      </c>
      <c r="L40" s="127">
        <f t="shared" si="5"/>
        <v>21738.000000000004</v>
      </c>
      <c r="M40" s="130" t="str">
        <f t="shared" si="6"/>
        <v xml:space="preserve"> </v>
      </c>
    </row>
    <row r="41" spans="1:13" s="129" customFormat="1">
      <c r="A41" s="125" t="s">
        <v>1309</v>
      </c>
      <c r="B41" s="126" t="s">
        <v>1310</v>
      </c>
      <c r="C41" s="127">
        <v>9323.7000000000007</v>
      </c>
      <c r="D41" s="127">
        <v>2182</v>
      </c>
      <c r="E41" s="127">
        <v>975</v>
      </c>
      <c r="F41" s="127">
        <f t="shared" si="0"/>
        <v>12480.7</v>
      </c>
      <c r="G41" s="128"/>
      <c r="H41" s="127">
        <f t="shared" si="1"/>
        <v>3107.9</v>
      </c>
      <c r="I41" s="127">
        <f t="shared" si="2"/>
        <v>1553.95</v>
      </c>
      <c r="J41" s="127">
        <f t="shared" si="3"/>
        <v>12431.6</v>
      </c>
      <c r="K41" s="127">
        <f t="shared" si="4"/>
        <v>6215.8</v>
      </c>
      <c r="L41" s="127">
        <f t="shared" si="5"/>
        <v>23309.25</v>
      </c>
      <c r="M41" s="130" t="str">
        <f t="shared" si="6"/>
        <v xml:space="preserve"> </v>
      </c>
    </row>
    <row r="42" spans="1:13" s="129" customFormat="1">
      <c r="A42" s="125" t="s">
        <v>1311</v>
      </c>
      <c r="B42" s="126" t="s">
        <v>1312</v>
      </c>
      <c r="C42" s="127">
        <v>10830.6</v>
      </c>
      <c r="D42" s="127">
        <v>2602</v>
      </c>
      <c r="E42" s="127">
        <v>975</v>
      </c>
      <c r="F42" s="127">
        <f t="shared" si="0"/>
        <v>14407.6</v>
      </c>
      <c r="G42" s="128"/>
      <c r="H42" s="127">
        <f t="shared" si="1"/>
        <v>3610.2000000000003</v>
      </c>
      <c r="I42" s="127">
        <f t="shared" si="2"/>
        <v>1805.1000000000001</v>
      </c>
      <c r="J42" s="127">
        <f t="shared" si="3"/>
        <v>14440.800000000001</v>
      </c>
      <c r="K42" s="127">
        <f t="shared" si="4"/>
        <v>7220.4000000000005</v>
      </c>
      <c r="L42" s="127">
        <f t="shared" si="5"/>
        <v>27076.500000000004</v>
      </c>
      <c r="M42" s="130" t="str">
        <f t="shared" si="6"/>
        <v xml:space="preserve"> </v>
      </c>
    </row>
    <row r="43" spans="1:13" s="129" customFormat="1">
      <c r="A43" s="125" t="s">
        <v>1313</v>
      </c>
      <c r="B43" s="126" t="s">
        <v>1314</v>
      </c>
      <c r="C43" s="127">
        <v>11304.6</v>
      </c>
      <c r="D43" s="127">
        <v>2878</v>
      </c>
      <c r="E43" s="127">
        <v>975</v>
      </c>
      <c r="F43" s="127">
        <f t="shared" si="0"/>
        <v>15157.6</v>
      </c>
      <c r="G43" s="128"/>
      <c r="H43" s="127">
        <f t="shared" si="1"/>
        <v>3768.2</v>
      </c>
      <c r="I43" s="127">
        <f t="shared" si="2"/>
        <v>1884.1</v>
      </c>
      <c r="J43" s="127">
        <f t="shared" si="3"/>
        <v>15072.8</v>
      </c>
      <c r="K43" s="127">
        <f t="shared" si="4"/>
        <v>7536.4</v>
      </c>
      <c r="L43" s="127">
        <f t="shared" si="5"/>
        <v>28261.5</v>
      </c>
      <c r="M43" s="130" t="str">
        <f t="shared" si="6"/>
        <v xml:space="preserve"> </v>
      </c>
    </row>
    <row r="44" spans="1:13" s="129" customFormat="1">
      <c r="A44" s="125" t="s">
        <v>1315</v>
      </c>
      <c r="B44" s="126" t="s">
        <v>1316</v>
      </c>
      <c r="C44" s="127">
        <v>15317.1</v>
      </c>
      <c r="D44" s="127">
        <v>0</v>
      </c>
      <c r="E44" s="127">
        <v>975</v>
      </c>
      <c r="F44" s="127">
        <f t="shared" si="0"/>
        <v>16292.1</v>
      </c>
      <c r="G44" s="128"/>
      <c r="H44" s="127">
        <f t="shared" si="1"/>
        <v>5105.7</v>
      </c>
      <c r="I44" s="127">
        <f t="shared" si="2"/>
        <v>2552.85</v>
      </c>
      <c r="J44" s="127">
        <f t="shared" si="3"/>
        <v>20422.8</v>
      </c>
      <c r="K44" s="127">
        <f t="shared" si="4"/>
        <v>10211.4</v>
      </c>
      <c r="L44" s="127">
        <f t="shared" si="5"/>
        <v>38292.75</v>
      </c>
      <c r="M44" s="130" t="str">
        <f t="shared" si="6"/>
        <v xml:space="preserve"> </v>
      </c>
    </row>
    <row r="45" spans="1:13" s="129" customFormat="1">
      <c r="A45" s="125" t="s">
        <v>1317</v>
      </c>
      <c r="B45" s="126" t="s">
        <v>1318</v>
      </c>
      <c r="C45" s="127">
        <v>14062.5</v>
      </c>
      <c r="D45" s="127">
        <v>3298</v>
      </c>
      <c r="E45" s="127">
        <v>975</v>
      </c>
      <c r="F45" s="127">
        <f t="shared" si="0"/>
        <v>18335.5</v>
      </c>
      <c r="G45" s="128"/>
      <c r="H45" s="127">
        <f t="shared" si="1"/>
        <v>4687.5</v>
      </c>
      <c r="I45" s="127">
        <f t="shared" si="2"/>
        <v>2343.75</v>
      </c>
      <c r="J45" s="127">
        <f t="shared" si="3"/>
        <v>18750</v>
      </c>
      <c r="K45" s="127">
        <f t="shared" si="4"/>
        <v>9375</v>
      </c>
      <c r="L45" s="127">
        <f t="shared" si="5"/>
        <v>35156.25</v>
      </c>
      <c r="M45" s="130" t="str">
        <f t="shared" si="6"/>
        <v xml:space="preserve"> </v>
      </c>
    </row>
    <row r="46" spans="1:13" s="129" customFormat="1">
      <c r="A46" s="125" t="s">
        <v>1319</v>
      </c>
      <c r="B46" s="126" t="s">
        <v>1320</v>
      </c>
      <c r="C46" s="127">
        <v>14062.5</v>
      </c>
      <c r="D46" s="127">
        <v>3960</v>
      </c>
      <c r="E46" s="127">
        <v>975</v>
      </c>
      <c r="F46" s="127">
        <f t="shared" si="0"/>
        <v>18997.5</v>
      </c>
      <c r="G46" s="128"/>
      <c r="H46" s="127">
        <f t="shared" si="1"/>
        <v>4687.5</v>
      </c>
      <c r="I46" s="127">
        <f t="shared" si="2"/>
        <v>2343.75</v>
      </c>
      <c r="J46" s="127">
        <f t="shared" si="3"/>
        <v>18750</v>
      </c>
      <c r="K46" s="127">
        <f t="shared" si="4"/>
        <v>9375</v>
      </c>
      <c r="L46" s="127">
        <f t="shared" si="5"/>
        <v>35156.25</v>
      </c>
      <c r="M46" s="130"/>
    </row>
    <row r="47" spans="1:13" s="129" customFormat="1">
      <c r="A47" s="125" t="s">
        <v>1321</v>
      </c>
      <c r="B47" s="126" t="s">
        <v>1322</v>
      </c>
      <c r="C47" s="127">
        <v>7316.1</v>
      </c>
      <c r="D47" s="127">
        <v>600</v>
      </c>
      <c r="E47" s="127">
        <v>975</v>
      </c>
      <c r="F47" s="127">
        <f t="shared" si="0"/>
        <v>8891.1</v>
      </c>
      <c r="G47" s="128"/>
      <c r="H47" s="127">
        <f t="shared" si="1"/>
        <v>2438.6999999999998</v>
      </c>
      <c r="I47" s="127">
        <f t="shared" si="2"/>
        <v>1219.3499999999999</v>
      </c>
      <c r="J47" s="127">
        <f t="shared" si="3"/>
        <v>9754.7999999999993</v>
      </c>
      <c r="K47" s="127">
        <f t="shared" si="4"/>
        <v>4877.3999999999996</v>
      </c>
      <c r="L47" s="127">
        <f t="shared" si="5"/>
        <v>18290.25</v>
      </c>
      <c r="M47" s="130" t="str">
        <f t="shared" si="6"/>
        <v xml:space="preserve"> </v>
      </c>
    </row>
    <row r="48" spans="1:13" s="129" customFormat="1">
      <c r="A48" s="125" t="s">
        <v>1323</v>
      </c>
      <c r="B48" s="126" t="s">
        <v>1324</v>
      </c>
      <c r="C48" s="127">
        <v>6056.7</v>
      </c>
      <c r="D48" s="127">
        <v>600</v>
      </c>
      <c r="E48" s="127">
        <v>975</v>
      </c>
      <c r="F48" s="127">
        <f t="shared" si="0"/>
        <v>7631.7</v>
      </c>
      <c r="G48" s="128"/>
      <c r="H48" s="127">
        <f t="shared" si="1"/>
        <v>2018.8999999999999</v>
      </c>
      <c r="I48" s="127">
        <f t="shared" si="2"/>
        <v>1009.4499999999999</v>
      </c>
      <c r="J48" s="127">
        <f t="shared" si="3"/>
        <v>8075.5999999999995</v>
      </c>
      <c r="K48" s="127">
        <f t="shared" si="4"/>
        <v>4037.7999999999997</v>
      </c>
      <c r="L48" s="127">
        <f t="shared" si="5"/>
        <v>15141.749999999998</v>
      </c>
      <c r="M48" s="130" t="str">
        <f t="shared" si="6"/>
        <v xml:space="preserve"> </v>
      </c>
    </row>
    <row r="49" spans="1:13" s="129" customFormat="1">
      <c r="A49" s="125" t="s">
        <v>1325</v>
      </c>
      <c r="B49" s="126" t="s">
        <v>1326</v>
      </c>
      <c r="C49" s="127">
        <v>5326.8</v>
      </c>
      <c r="D49" s="127">
        <v>600</v>
      </c>
      <c r="E49" s="127">
        <v>975</v>
      </c>
      <c r="F49" s="127">
        <f t="shared" si="0"/>
        <v>6901.8</v>
      </c>
      <c r="G49" s="128"/>
      <c r="H49" s="127">
        <f t="shared" si="1"/>
        <v>1775.6</v>
      </c>
      <c r="I49" s="127">
        <f t="shared" si="2"/>
        <v>887.8</v>
      </c>
      <c r="J49" s="127">
        <f t="shared" si="3"/>
        <v>7102.4</v>
      </c>
      <c r="K49" s="127">
        <f t="shared" si="4"/>
        <v>3551.2</v>
      </c>
      <c r="L49" s="127">
        <f t="shared" si="5"/>
        <v>13317</v>
      </c>
      <c r="M49" s="130" t="str">
        <f t="shared" si="6"/>
        <v xml:space="preserve"> </v>
      </c>
    </row>
    <row r="50" spans="1:13" s="129" customFormat="1">
      <c r="A50" s="125" t="s">
        <v>1327</v>
      </c>
      <c r="B50" s="126" t="s">
        <v>1328</v>
      </c>
      <c r="C50" s="127">
        <v>4698.8999999999996</v>
      </c>
      <c r="D50" s="127">
        <v>600</v>
      </c>
      <c r="E50" s="127">
        <v>975</v>
      </c>
      <c r="F50" s="127">
        <f t="shared" si="0"/>
        <v>6273.9</v>
      </c>
      <c r="G50" s="128"/>
      <c r="H50" s="127">
        <f t="shared" si="1"/>
        <v>1566.3</v>
      </c>
      <c r="I50" s="127">
        <f t="shared" si="2"/>
        <v>783.15</v>
      </c>
      <c r="J50" s="127">
        <f t="shared" si="3"/>
        <v>6265.2</v>
      </c>
      <c r="K50" s="127">
        <f t="shared" si="4"/>
        <v>3132.6</v>
      </c>
      <c r="L50" s="127">
        <f t="shared" si="5"/>
        <v>11747.25</v>
      </c>
      <c r="M50" s="130" t="str">
        <f t="shared" si="6"/>
        <v xml:space="preserve"> </v>
      </c>
    </row>
    <row r="51" spans="1:13" s="129" customFormat="1">
      <c r="A51" s="125" t="s">
        <v>1329</v>
      </c>
      <c r="B51" s="126" t="s">
        <v>33</v>
      </c>
      <c r="C51" s="127">
        <v>14420.1</v>
      </c>
      <c r="D51" s="127">
        <v>0</v>
      </c>
      <c r="E51" s="127">
        <v>975</v>
      </c>
      <c r="F51" s="127">
        <f t="shared" si="0"/>
        <v>15395.1</v>
      </c>
      <c r="G51" s="128"/>
      <c r="H51" s="127">
        <f t="shared" si="1"/>
        <v>4806.7</v>
      </c>
      <c r="I51" s="127">
        <f t="shared" si="2"/>
        <v>2403.35</v>
      </c>
      <c r="J51" s="127">
        <f t="shared" si="3"/>
        <v>19226.8</v>
      </c>
      <c r="K51" s="127">
        <f t="shared" si="4"/>
        <v>9613.4</v>
      </c>
      <c r="L51" s="127">
        <f t="shared" si="5"/>
        <v>36050.25</v>
      </c>
      <c r="M51" s="130" t="str">
        <f t="shared" si="6"/>
        <v xml:space="preserve"> </v>
      </c>
    </row>
    <row r="54" spans="1:13" ht="63">
      <c r="B54" s="119" t="s">
        <v>250</v>
      </c>
      <c r="C54" s="43"/>
      <c r="D54" s="43"/>
      <c r="E54" s="43"/>
      <c r="F54" s="43"/>
      <c r="G54" s="43"/>
    </row>
    <row r="55" spans="1:13">
      <c r="B55" s="103" t="s">
        <v>0</v>
      </c>
      <c r="C55" s="191" t="s">
        <v>251</v>
      </c>
      <c r="D55" s="191"/>
      <c r="E55" s="191"/>
      <c r="F55" s="191"/>
      <c r="G55" s="191"/>
    </row>
    <row r="56" spans="1:13">
      <c r="B56" s="131">
        <v>1412</v>
      </c>
      <c r="C56" s="201" t="s">
        <v>505</v>
      </c>
      <c r="D56" s="201"/>
      <c r="E56" s="201"/>
      <c r="F56" s="201"/>
      <c r="G56" s="201"/>
    </row>
  </sheetData>
  <mergeCells count="14">
    <mergeCell ref="C56:G56"/>
    <mergeCell ref="A1:L1"/>
    <mergeCell ref="A2:L2"/>
    <mergeCell ref="A3:L3"/>
    <mergeCell ref="A4:L4"/>
    <mergeCell ref="A8:A9"/>
    <mergeCell ref="B8:B9"/>
    <mergeCell ref="C8:F8"/>
    <mergeCell ref="H8:K8"/>
    <mergeCell ref="A15:A16"/>
    <mergeCell ref="B15:B16"/>
    <mergeCell ref="C15:F15"/>
    <mergeCell ref="H15:L15"/>
    <mergeCell ref="C55:G55"/>
  </mergeCells>
  <pageMargins left="0.70866141732283472" right="0.70866141732283472" top="0.74803149606299213" bottom="0.74803149606299213" header="0.31496062992125984" footer="0.31496062992125984"/>
  <pageSetup scale="64" fitToHeight="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E676E-F729-43CE-9601-4047BE3E2B0E}">
  <dimension ref="A1:M257"/>
  <sheetViews>
    <sheetView topLeftCell="A231" workbookViewId="0">
      <selection activeCell="B239" sqref="B239"/>
    </sheetView>
  </sheetViews>
  <sheetFormatPr baseColWidth="10" defaultRowHeight="15"/>
  <cols>
    <col min="1" max="1" width="7.140625" style="129" customWidth="1"/>
    <col min="2" max="2" width="22.7109375" style="129" customWidth="1"/>
    <col min="3" max="3" width="11.140625" style="129" bestFit="1" customWidth="1"/>
    <col min="4" max="4" width="12.85546875" style="129" customWidth="1"/>
    <col min="5" max="5" width="9.7109375" style="129" bestFit="1" customWidth="1"/>
    <col min="6" max="6" width="9.85546875" style="129" customWidth="1"/>
    <col min="7" max="7" width="1" style="129" customWidth="1"/>
    <col min="8" max="8" width="10.28515625" style="129" customWidth="1"/>
    <col min="9" max="9" width="10.7109375" style="129" customWidth="1"/>
    <col min="10" max="10" width="10.5703125" style="129" customWidth="1"/>
    <col min="11" max="11" width="11.140625" style="129" bestFit="1" customWidth="1"/>
    <col min="12" max="12" width="11.28515625" style="129" customWidth="1"/>
    <col min="13" max="16384" width="11.42578125" style="129"/>
  </cols>
  <sheetData>
    <row r="1" spans="1:13" ht="15.75">
      <c r="A1" s="223" t="s">
        <v>1330</v>
      </c>
      <c r="B1" s="223"/>
      <c r="C1" s="223"/>
      <c r="D1" s="223"/>
      <c r="E1" s="223"/>
      <c r="F1" s="223"/>
      <c r="G1" s="223"/>
      <c r="H1" s="223"/>
      <c r="I1" s="223"/>
      <c r="J1" s="223"/>
      <c r="K1" s="223"/>
      <c r="L1" s="223"/>
    </row>
    <row r="2" spans="1:13" ht="15.75">
      <c r="A2" s="223" t="s">
        <v>1</v>
      </c>
      <c r="B2" s="223"/>
      <c r="C2" s="223"/>
      <c r="D2" s="223"/>
      <c r="E2" s="223"/>
      <c r="F2" s="223"/>
      <c r="G2" s="223"/>
      <c r="H2" s="223"/>
      <c r="I2" s="223"/>
      <c r="J2" s="223"/>
      <c r="K2" s="223"/>
      <c r="L2" s="223"/>
    </row>
    <row r="3" spans="1:13" ht="15.75">
      <c r="A3" s="223" t="s">
        <v>2</v>
      </c>
      <c r="B3" s="223"/>
      <c r="C3" s="223"/>
      <c r="D3" s="223"/>
      <c r="E3" s="223"/>
      <c r="F3" s="223"/>
      <c r="G3" s="223"/>
      <c r="H3" s="223"/>
      <c r="I3" s="223"/>
      <c r="J3" s="223"/>
      <c r="K3" s="223"/>
      <c r="L3" s="223"/>
    </row>
    <row r="4" spans="1:13" ht="15.75">
      <c r="A4" s="223" t="s">
        <v>6</v>
      </c>
      <c r="B4" s="223"/>
      <c r="C4" s="223"/>
      <c r="D4" s="223"/>
      <c r="E4" s="223"/>
      <c r="F4" s="223"/>
      <c r="G4" s="223"/>
      <c r="H4" s="223"/>
      <c r="I4" s="223"/>
      <c r="J4" s="223"/>
      <c r="K4" s="223"/>
      <c r="L4" s="223"/>
    </row>
    <row r="7" spans="1:13" ht="16.5" thickBot="1">
      <c r="A7" s="132" t="s">
        <v>7</v>
      </c>
    </row>
    <row r="8" spans="1:13" ht="15.75" thickBot="1">
      <c r="A8" s="174" t="s">
        <v>0</v>
      </c>
      <c r="B8" s="174" t="s">
        <v>8</v>
      </c>
      <c r="C8" s="176" t="s">
        <v>9</v>
      </c>
      <c r="D8" s="177"/>
      <c r="E8" s="177"/>
      <c r="F8" s="177"/>
      <c r="G8"/>
      <c r="H8" s="176" t="s">
        <v>10</v>
      </c>
      <c r="I8" s="177"/>
      <c r="J8" s="177"/>
      <c r="K8" s="177"/>
      <c r="L8" s="178"/>
    </row>
    <row r="9" spans="1:13" ht="45">
      <c r="A9" s="175"/>
      <c r="B9" s="175"/>
      <c r="C9" s="5" t="s">
        <v>11</v>
      </c>
      <c r="D9" s="5" t="s">
        <v>86</v>
      </c>
      <c r="E9" s="5" t="s">
        <v>17</v>
      </c>
      <c r="F9" s="5" t="s">
        <v>12</v>
      </c>
      <c r="G9"/>
      <c r="H9" s="90" t="s">
        <v>13</v>
      </c>
      <c r="I9" s="13" t="s">
        <v>18</v>
      </c>
      <c r="J9" s="5" t="s">
        <v>14</v>
      </c>
      <c r="K9" s="13" t="s">
        <v>253</v>
      </c>
      <c r="L9" s="5" t="s">
        <v>12</v>
      </c>
    </row>
    <row r="10" spans="1:13">
      <c r="A10" s="1" t="s">
        <v>1016</v>
      </c>
      <c r="B10" s="1" t="s">
        <v>1331</v>
      </c>
      <c r="C10" s="133">
        <v>49391</v>
      </c>
      <c r="D10" s="133"/>
      <c r="E10" s="133">
        <v>2708.33</v>
      </c>
      <c r="F10" s="133">
        <v>52099.33</v>
      </c>
      <c r="G10" s="134"/>
      <c r="H10" s="127">
        <v>16463.666666666668</v>
      </c>
      <c r="I10" s="127">
        <v>8231.8333333333339</v>
      </c>
      <c r="J10" s="127">
        <f t="shared" ref="J10:J15" si="0">+((C10+D10)/30)*40</f>
        <v>65854.666666666657</v>
      </c>
      <c r="K10" s="127">
        <v>0</v>
      </c>
      <c r="L10" s="127">
        <f t="shared" ref="L10:L15" si="1">+SUM(H10:K10)</f>
        <v>90550.166666666657</v>
      </c>
    </row>
    <row r="11" spans="1:13">
      <c r="A11" s="1" t="s">
        <v>36</v>
      </c>
      <c r="B11" s="1" t="s">
        <v>1332</v>
      </c>
      <c r="C11" s="133">
        <v>39513</v>
      </c>
      <c r="D11" s="133"/>
      <c r="E11" s="133">
        <v>2708.33</v>
      </c>
      <c r="F11" s="133">
        <v>42221.33</v>
      </c>
      <c r="G11" s="134"/>
      <c r="H11" s="127">
        <v>13171</v>
      </c>
      <c r="I11" s="127">
        <v>6585.5</v>
      </c>
      <c r="J11" s="127">
        <f t="shared" si="0"/>
        <v>52684</v>
      </c>
      <c r="K11" s="127">
        <v>0</v>
      </c>
      <c r="L11" s="127">
        <f t="shared" si="1"/>
        <v>72440.5</v>
      </c>
      <c r="M11" s="130"/>
    </row>
    <row r="12" spans="1:13">
      <c r="A12" s="1" t="s">
        <v>1018</v>
      </c>
      <c r="B12" s="1" t="s">
        <v>1333</v>
      </c>
      <c r="C12" s="133">
        <v>32872</v>
      </c>
      <c r="D12" s="133"/>
      <c r="E12" s="133">
        <v>1760.41</v>
      </c>
      <c r="F12" s="133">
        <v>34632.410000000003</v>
      </c>
      <c r="G12" s="134"/>
      <c r="H12" s="127">
        <v>10957.333333333334</v>
      </c>
      <c r="I12" s="127">
        <v>5478.666666666667</v>
      </c>
      <c r="J12" s="127">
        <f t="shared" si="0"/>
        <v>43829.333333333336</v>
      </c>
      <c r="K12" s="127">
        <v>0</v>
      </c>
      <c r="L12" s="127">
        <f t="shared" si="1"/>
        <v>60265.333333333336</v>
      </c>
      <c r="M12" s="130"/>
    </row>
    <row r="13" spans="1:13">
      <c r="A13" s="1" t="s">
        <v>1009</v>
      </c>
      <c r="B13" s="1" t="s">
        <v>1334</v>
      </c>
      <c r="C13" s="133">
        <v>24327</v>
      </c>
      <c r="D13" s="133"/>
      <c r="E13" s="133">
        <v>1760.41</v>
      </c>
      <c r="F13" s="133">
        <v>26087.41</v>
      </c>
      <c r="G13" s="134"/>
      <c r="H13" s="127">
        <v>8109</v>
      </c>
      <c r="I13" s="127">
        <v>4054.5</v>
      </c>
      <c r="J13" s="127">
        <f t="shared" si="0"/>
        <v>32436</v>
      </c>
      <c r="K13" s="127">
        <v>0</v>
      </c>
      <c r="L13" s="127">
        <f t="shared" si="1"/>
        <v>44599.5</v>
      </c>
      <c r="M13" s="130"/>
    </row>
    <row r="14" spans="1:13">
      <c r="A14" s="1" t="s">
        <v>1335</v>
      </c>
      <c r="B14" s="1" t="s">
        <v>1336</v>
      </c>
      <c r="C14" s="133">
        <v>36501</v>
      </c>
      <c r="D14" s="133"/>
      <c r="E14" s="133">
        <v>2166.66</v>
      </c>
      <c r="F14" s="133">
        <v>38667.660000000003</v>
      </c>
      <c r="G14" s="134"/>
      <c r="H14" s="127">
        <v>12167</v>
      </c>
      <c r="I14" s="127">
        <v>6083.5</v>
      </c>
      <c r="J14" s="127">
        <f t="shared" si="0"/>
        <v>48668</v>
      </c>
      <c r="K14" s="127">
        <v>0</v>
      </c>
      <c r="L14" s="127">
        <f t="shared" si="1"/>
        <v>66918.5</v>
      </c>
      <c r="M14" s="130"/>
    </row>
    <row r="15" spans="1:13">
      <c r="A15" s="1" t="s">
        <v>1020</v>
      </c>
      <c r="B15" s="1" t="s">
        <v>93</v>
      </c>
      <c r="C15" s="133">
        <v>76378</v>
      </c>
      <c r="D15" s="133"/>
      <c r="E15" s="133">
        <v>5416.66</v>
      </c>
      <c r="F15" s="133">
        <v>81794.66</v>
      </c>
      <c r="G15" s="135"/>
      <c r="H15" s="127">
        <v>25459.333333333332</v>
      </c>
      <c r="I15" s="127">
        <v>12729.666666666666</v>
      </c>
      <c r="J15" s="127">
        <f t="shared" si="0"/>
        <v>101837.33333333334</v>
      </c>
      <c r="K15" s="127">
        <v>0</v>
      </c>
      <c r="L15" s="127">
        <f t="shared" si="1"/>
        <v>140026.33333333334</v>
      </c>
      <c r="M15" s="130"/>
    </row>
    <row r="16" spans="1:13">
      <c r="A16" s="136"/>
    </row>
    <row r="17" spans="1:13" ht="16.5" thickBot="1">
      <c r="A17" s="132" t="s">
        <v>31</v>
      </c>
    </row>
    <row r="18" spans="1:13" ht="15.75" thickBot="1">
      <c r="A18" s="174" t="s">
        <v>0</v>
      </c>
      <c r="B18" s="174" t="s">
        <v>8</v>
      </c>
      <c r="C18" s="176" t="s">
        <v>9</v>
      </c>
      <c r="D18" s="177"/>
      <c r="E18" s="177"/>
      <c r="F18" s="177"/>
      <c r="H18" s="176" t="s">
        <v>10</v>
      </c>
      <c r="I18" s="177"/>
      <c r="J18" s="177"/>
      <c r="K18" s="177"/>
      <c r="L18" s="178"/>
    </row>
    <row r="19" spans="1:13" ht="45">
      <c r="A19" s="175"/>
      <c r="B19" s="175"/>
      <c r="C19" s="5" t="s">
        <v>11</v>
      </c>
      <c r="D19" s="5" t="s">
        <v>86</v>
      </c>
      <c r="E19" s="5" t="s">
        <v>17</v>
      </c>
      <c r="F19" s="5" t="s">
        <v>12</v>
      </c>
      <c r="H19" s="90" t="s">
        <v>13</v>
      </c>
      <c r="I19" s="13" t="s">
        <v>18</v>
      </c>
      <c r="J19" s="5" t="s">
        <v>14</v>
      </c>
      <c r="K19" s="13" t="s">
        <v>293</v>
      </c>
      <c r="L19" s="5" t="s">
        <v>12</v>
      </c>
    </row>
    <row r="20" spans="1:13">
      <c r="A20" s="1" t="s">
        <v>1337</v>
      </c>
      <c r="B20" s="1" t="s">
        <v>1011</v>
      </c>
      <c r="C20" s="137">
        <v>6836.1100000000006</v>
      </c>
      <c r="D20" s="137">
        <v>0</v>
      </c>
      <c r="E20" s="137">
        <v>975</v>
      </c>
      <c r="F20" s="137">
        <v>7811.1100000000006</v>
      </c>
      <c r="H20" s="138">
        <v>2278.7033333333334</v>
      </c>
      <c r="I20" s="138">
        <v>1139.3516666666667</v>
      </c>
      <c r="J20" s="138">
        <f t="shared" ref="J20:J83" si="2">+((C20+D20)/30)*40</f>
        <v>9114.8133333333335</v>
      </c>
      <c r="K20" s="138">
        <v>0</v>
      </c>
      <c r="L20" s="138">
        <f t="shared" ref="L20:L83" si="3">+SUM(H20:K20)</f>
        <v>12532.868333333334</v>
      </c>
    </row>
    <row r="21" spans="1:13">
      <c r="A21" s="1" t="s">
        <v>1337</v>
      </c>
      <c r="B21" s="1" t="s">
        <v>1011</v>
      </c>
      <c r="C21" s="137">
        <v>6836.1100000000006</v>
      </c>
      <c r="D21" s="137">
        <v>708</v>
      </c>
      <c r="E21" s="137">
        <v>975</v>
      </c>
      <c r="F21" s="137">
        <v>8519.11</v>
      </c>
      <c r="H21" s="138">
        <v>2278.7033333333334</v>
      </c>
      <c r="I21" s="138">
        <v>1139.3516666666667</v>
      </c>
      <c r="J21" s="138">
        <f t="shared" si="2"/>
        <v>10058.813333333334</v>
      </c>
      <c r="K21" s="138">
        <v>0</v>
      </c>
      <c r="L21" s="138">
        <f t="shared" si="3"/>
        <v>13476.868333333334</v>
      </c>
      <c r="M21" s="139"/>
    </row>
    <row r="22" spans="1:13">
      <c r="A22" s="1" t="s">
        <v>1337</v>
      </c>
      <c r="B22" s="1" t="s">
        <v>1011</v>
      </c>
      <c r="C22" s="137">
        <v>6836.1100000000006</v>
      </c>
      <c r="D22" s="137">
        <v>1000</v>
      </c>
      <c r="E22" s="137">
        <v>975</v>
      </c>
      <c r="F22" s="137">
        <v>8811.11</v>
      </c>
      <c r="H22" s="138">
        <v>2278.7033333333334</v>
      </c>
      <c r="I22" s="138">
        <v>1139.3516666666667</v>
      </c>
      <c r="J22" s="138">
        <f t="shared" si="2"/>
        <v>10448.146666666667</v>
      </c>
      <c r="K22" s="138">
        <v>12449.422787385553</v>
      </c>
      <c r="L22" s="138">
        <f t="shared" si="3"/>
        <v>26315.62445405222</v>
      </c>
      <c r="M22" s="139"/>
    </row>
    <row r="23" spans="1:13">
      <c r="A23" s="1" t="s">
        <v>1337</v>
      </c>
      <c r="B23" s="1" t="s">
        <v>1011</v>
      </c>
      <c r="C23" s="137">
        <v>6836.1100000000006</v>
      </c>
      <c r="D23" s="137">
        <v>0</v>
      </c>
      <c r="E23" s="137">
        <v>975</v>
      </c>
      <c r="F23" s="137">
        <v>7811.1100000000006</v>
      </c>
      <c r="H23" s="138">
        <v>2278.7033333333334</v>
      </c>
      <c r="I23" s="138">
        <v>1139.3516666666667</v>
      </c>
      <c r="J23" s="138">
        <f t="shared" si="2"/>
        <v>9114.8133333333335</v>
      </c>
      <c r="K23" s="138">
        <v>19058.836443514643</v>
      </c>
      <c r="L23" s="138">
        <f t="shared" si="3"/>
        <v>31591.704776847975</v>
      </c>
      <c r="M23" s="139"/>
    </row>
    <row r="24" spans="1:13">
      <c r="A24" s="1" t="s">
        <v>1337</v>
      </c>
      <c r="B24" s="1" t="s">
        <v>1011</v>
      </c>
      <c r="C24" s="137">
        <v>6836.1100000000006</v>
      </c>
      <c r="D24" s="137">
        <v>150</v>
      </c>
      <c r="E24" s="137">
        <v>975</v>
      </c>
      <c r="F24" s="137">
        <v>7961.1100000000006</v>
      </c>
      <c r="H24" s="138">
        <v>2278.7033333333334</v>
      </c>
      <c r="I24" s="138">
        <v>1139.3516666666667</v>
      </c>
      <c r="J24" s="138">
        <f t="shared" si="2"/>
        <v>9314.8133333333335</v>
      </c>
      <c r="K24" s="138">
        <v>31953.373862857141</v>
      </c>
      <c r="L24" s="138">
        <f t="shared" si="3"/>
        <v>44686.242196190477</v>
      </c>
      <c r="M24" s="139"/>
    </row>
    <row r="25" spans="1:13">
      <c r="A25" s="1" t="s">
        <v>1338</v>
      </c>
      <c r="B25" s="1" t="s">
        <v>1339</v>
      </c>
      <c r="C25" s="137">
        <v>6218.1100000000006</v>
      </c>
      <c r="D25" s="137">
        <v>1055.5999999999999</v>
      </c>
      <c r="E25" s="137">
        <v>975</v>
      </c>
      <c r="F25" s="137">
        <v>8248.7100000000009</v>
      </c>
      <c r="H25" s="138">
        <v>2072.7033333333334</v>
      </c>
      <c r="I25" s="138">
        <v>1036.3516666666667</v>
      </c>
      <c r="J25" s="138">
        <f t="shared" si="2"/>
        <v>9698.2800000000007</v>
      </c>
      <c r="K25" s="138">
        <v>0</v>
      </c>
      <c r="L25" s="138">
        <f t="shared" si="3"/>
        <v>12807.335000000001</v>
      </c>
      <c r="M25" s="139"/>
    </row>
    <row r="26" spans="1:13">
      <c r="A26" s="1" t="s">
        <v>1340</v>
      </c>
      <c r="B26" s="1" t="s">
        <v>1341</v>
      </c>
      <c r="C26" s="137">
        <v>6218.1100000000006</v>
      </c>
      <c r="D26" s="137">
        <v>120</v>
      </c>
      <c r="E26" s="137">
        <v>975</v>
      </c>
      <c r="F26" s="137">
        <v>7313.1100000000006</v>
      </c>
      <c r="H26" s="138">
        <v>2072.7033333333334</v>
      </c>
      <c r="I26" s="138">
        <v>1036.3516666666667</v>
      </c>
      <c r="J26" s="138">
        <f t="shared" si="2"/>
        <v>8450.8133333333335</v>
      </c>
      <c r="K26" s="138">
        <v>0</v>
      </c>
      <c r="L26" s="138">
        <f t="shared" si="3"/>
        <v>11559.868333333334</v>
      </c>
      <c r="M26" s="139"/>
    </row>
    <row r="27" spans="1:13">
      <c r="A27" s="1" t="s">
        <v>1340</v>
      </c>
      <c r="B27" s="1" t="s">
        <v>1341</v>
      </c>
      <c r="C27" s="137">
        <v>6218.1100000000006</v>
      </c>
      <c r="D27" s="137">
        <v>800</v>
      </c>
      <c r="E27" s="137">
        <v>975</v>
      </c>
      <c r="F27" s="137">
        <v>7993.1100000000006</v>
      </c>
      <c r="H27" s="138">
        <v>2072.7033333333334</v>
      </c>
      <c r="I27" s="138">
        <v>1036.3516666666667</v>
      </c>
      <c r="J27" s="138">
        <f t="shared" si="2"/>
        <v>9357.48</v>
      </c>
      <c r="K27" s="138">
        <v>0</v>
      </c>
      <c r="L27" s="138">
        <f t="shared" si="3"/>
        <v>12466.535</v>
      </c>
      <c r="M27" s="139"/>
    </row>
    <row r="28" spans="1:13">
      <c r="A28" s="1" t="s">
        <v>1340</v>
      </c>
      <c r="B28" s="1" t="s">
        <v>1341</v>
      </c>
      <c r="C28" s="137">
        <v>6218.1100000000006</v>
      </c>
      <c r="D28" s="137">
        <v>863.44</v>
      </c>
      <c r="E28" s="137">
        <v>975</v>
      </c>
      <c r="F28" s="137">
        <v>8056.5500000000011</v>
      </c>
      <c r="H28" s="138">
        <v>2072.7033333333334</v>
      </c>
      <c r="I28" s="138">
        <v>1036.3516666666667</v>
      </c>
      <c r="J28" s="138">
        <f t="shared" si="2"/>
        <v>9442.0666666666675</v>
      </c>
      <c r="K28" s="138">
        <v>0</v>
      </c>
      <c r="L28" s="138">
        <f t="shared" si="3"/>
        <v>12551.121666666668</v>
      </c>
      <c r="M28" s="139"/>
    </row>
    <row r="29" spans="1:13">
      <c r="A29" s="1" t="s">
        <v>1340</v>
      </c>
      <c r="B29" s="1" t="s">
        <v>1341</v>
      </c>
      <c r="C29" s="137">
        <v>6218.1100000000006</v>
      </c>
      <c r="D29" s="137">
        <v>1033.58</v>
      </c>
      <c r="E29" s="137">
        <v>975</v>
      </c>
      <c r="F29" s="137">
        <v>8226.69</v>
      </c>
      <c r="H29" s="138">
        <v>2072.7033333333334</v>
      </c>
      <c r="I29" s="138">
        <v>1036.3516666666667</v>
      </c>
      <c r="J29" s="138">
        <f t="shared" si="2"/>
        <v>9668.92</v>
      </c>
      <c r="K29" s="138">
        <v>0</v>
      </c>
      <c r="L29" s="138">
        <f t="shared" si="3"/>
        <v>12777.975</v>
      </c>
      <c r="M29" s="139"/>
    </row>
    <row r="30" spans="1:13">
      <c r="A30" s="1" t="s">
        <v>1340</v>
      </c>
      <c r="B30" s="1" t="s">
        <v>1341</v>
      </c>
      <c r="C30" s="137">
        <v>6218.1100000000006</v>
      </c>
      <c r="D30" s="137">
        <v>1499.1399999999999</v>
      </c>
      <c r="E30" s="137">
        <v>975</v>
      </c>
      <c r="F30" s="137">
        <v>8692.25</v>
      </c>
      <c r="H30" s="138">
        <v>2072.7033333333334</v>
      </c>
      <c r="I30" s="138">
        <v>1036.3516666666667</v>
      </c>
      <c r="J30" s="138">
        <f t="shared" si="2"/>
        <v>10289.666666666668</v>
      </c>
      <c r="K30" s="138">
        <v>0</v>
      </c>
      <c r="L30" s="138">
        <f t="shared" si="3"/>
        <v>13398.721666666668</v>
      </c>
      <c r="M30" s="139"/>
    </row>
    <row r="31" spans="1:13">
      <c r="A31" s="1" t="s">
        <v>1340</v>
      </c>
      <c r="B31" s="1" t="s">
        <v>1341</v>
      </c>
      <c r="C31" s="137">
        <v>6218.1100000000006</v>
      </c>
      <c r="D31" s="137">
        <v>68</v>
      </c>
      <c r="E31" s="137">
        <v>975</v>
      </c>
      <c r="F31" s="137">
        <v>7261.1100000000006</v>
      </c>
      <c r="H31" s="138">
        <v>2072.7033333333334</v>
      </c>
      <c r="I31" s="138">
        <v>1036.3516666666667</v>
      </c>
      <c r="J31" s="138">
        <f t="shared" si="2"/>
        <v>8381.48</v>
      </c>
      <c r="K31" s="138">
        <v>12565.267141403867</v>
      </c>
      <c r="L31" s="138">
        <f t="shared" si="3"/>
        <v>24055.802141403867</v>
      </c>
      <c r="M31" s="139"/>
    </row>
    <row r="32" spans="1:13">
      <c r="A32" s="1" t="s">
        <v>1342</v>
      </c>
      <c r="B32" s="1" t="s">
        <v>1343</v>
      </c>
      <c r="C32" s="137">
        <v>6137.77</v>
      </c>
      <c r="D32" s="137">
        <v>0</v>
      </c>
      <c r="E32" s="137">
        <v>975</v>
      </c>
      <c r="F32" s="137">
        <v>7112.77</v>
      </c>
      <c r="H32" s="138">
        <v>2045.9233333333334</v>
      </c>
      <c r="I32" s="138">
        <v>1022.9616666666667</v>
      </c>
      <c r="J32" s="138">
        <f t="shared" si="2"/>
        <v>8183.6933333333345</v>
      </c>
      <c r="K32" s="138">
        <v>0</v>
      </c>
      <c r="L32" s="138">
        <f t="shared" si="3"/>
        <v>11252.578333333335</v>
      </c>
      <c r="M32" s="139"/>
    </row>
    <row r="33" spans="1:13">
      <c r="A33" s="1" t="s">
        <v>1342</v>
      </c>
      <c r="B33" s="1" t="s">
        <v>1343</v>
      </c>
      <c r="C33" s="137">
        <v>6137.77</v>
      </c>
      <c r="D33" s="137">
        <v>800</v>
      </c>
      <c r="E33" s="137">
        <v>975</v>
      </c>
      <c r="F33" s="137">
        <v>7912.77</v>
      </c>
      <c r="H33" s="138">
        <v>2045.9233333333334</v>
      </c>
      <c r="I33" s="138">
        <v>1022.9616666666667</v>
      </c>
      <c r="J33" s="138">
        <f t="shared" si="2"/>
        <v>9250.36</v>
      </c>
      <c r="K33" s="138">
        <v>0</v>
      </c>
      <c r="L33" s="138">
        <f t="shared" si="3"/>
        <v>12319.245000000001</v>
      </c>
      <c r="M33" s="139"/>
    </row>
    <row r="34" spans="1:13">
      <c r="A34" s="1" t="s">
        <v>1344</v>
      </c>
      <c r="B34" s="1" t="s">
        <v>1345</v>
      </c>
      <c r="C34" s="137">
        <v>6079.06</v>
      </c>
      <c r="D34" s="137">
        <v>0</v>
      </c>
      <c r="E34" s="137">
        <v>975</v>
      </c>
      <c r="F34" s="137">
        <v>7054.06</v>
      </c>
      <c r="H34" s="138">
        <v>2026.3533333333335</v>
      </c>
      <c r="I34" s="138">
        <v>1013.1766666666667</v>
      </c>
      <c r="J34" s="138">
        <f t="shared" si="2"/>
        <v>8105.4133333333339</v>
      </c>
      <c r="K34" s="138">
        <v>0</v>
      </c>
      <c r="L34" s="138">
        <f t="shared" si="3"/>
        <v>11144.943333333335</v>
      </c>
      <c r="M34" s="139"/>
    </row>
    <row r="35" spans="1:13">
      <c r="A35" s="1" t="s">
        <v>1344</v>
      </c>
      <c r="B35" s="1" t="s">
        <v>1345</v>
      </c>
      <c r="C35" s="137">
        <v>6079.06</v>
      </c>
      <c r="D35" s="137">
        <v>120</v>
      </c>
      <c r="E35" s="137">
        <v>975</v>
      </c>
      <c r="F35" s="137">
        <v>7174.06</v>
      </c>
      <c r="H35" s="138">
        <v>2026.3533333333335</v>
      </c>
      <c r="I35" s="138">
        <v>1013.1766666666667</v>
      </c>
      <c r="J35" s="138">
        <f t="shared" si="2"/>
        <v>8265.4133333333339</v>
      </c>
      <c r="K35" s="138">
        <v>0</v>
      </c>
      <c r="L35" s="138">
        <f t="shared" si="3"/>
        <v>11304.943333333335</v>
      </c>
      <c r="M35" s="139"/>
    </row>
    <row r="36" spans="1:13">
      <c r="A36" s="1" t="s">
        <v>1344</v>
      </c>
      <c r="B36" s="1" t="s">
        <v>1345</v>
      </c>
      <c r="C36" s="137">
        <v>6079.06</v>
      </c>
      <c r="D36" s="137">
        <v>240</v>
      </c>
      <c r="E36" s="137">
        <v>975</v>
      </c>
      <c r="F36" s="137">
        <v>7294.06</v>
      </c>
      <c r="H36" s="138">
        <v>2026.3533333333335</v>
      </c>
      <c r="I36" s="138">
        <v>1013.1766666666667</v>
      </c>
      <c r="J36" s="138">
        <f t="shared" si="2"/>
        <v>8425.4133333333339</v>
      </c>
      <c r="K36" s="138">
        <v>0</v>
      </c>
      <c r="L36" s="138">
        <f t="shared" si="3"/>
        <v>11464.943333333335</v>
      </c>
      <c r="M36" s="139"/>
    </row>
    <row r="37" spans="1:13">
      <c r="A37" s="1" t="s">
        <v>1346</v>
      </c>
      <c r="B37" s="1" t="s">
        <v>1347</v>
      </c>
      <c r="C37" s="137">
        <v>5978.12</v>
      </c>
      <c r="D37" s="137">
        <v>0</v>
      </c>
      <c r="E37" s="137">
        <v>975</v>
      </c>
      <c r="F37" s="137">
        <v>6953.12</v>
      </c>
      <c r="H37" s="138">
        <v>1992.7066666666667</v>
      </c>
      <c r="I37" s="138">
        <v>996.35333333333335</v>
      </c>
      <c r="J37" s="138">
        <f t="shared" si="2"/>
        <v>7970.8266666666668</v>
      </c>
      <c r="K37" s="138">
        <v>0</v>
      </c>
      <c r="L37" s="138">
        <f t="shared" si="3"/>
        <v>10959.886666666667</v>
      </c>
      <c r="M37" s="139"/>
    </row>
    <row r="38" spans="1:13">
      <c r="A38" s="1" t="s">
        <v>1346</v>
      </c>
      <c r="B38" s="1" t="s">
        <v>1347</v>
      </c>
      <c r="C38" s="137">
        <v>5978.12</v>
      </c>
      <c r="D38" s="137">
        <v>120</v>
      </c>
      <c r="E38" s="137">
        <v>975</v>
      </c>
      <c r="F38" s="137">
        <v>7073.12</v>
      </c>
      <c r="H38" s="138">
        <v>1992.7066666666667</v>
      </c>
      <c r="I38" s="138">
        <v>996.35333333333335</v>
      </c>
      <c r="J38" s="138">
        <f t="shared" si="2"/>
        <v>8130.8266666666668</v>
      </c>
      <c r="K38" s="138">
        <v>0</v>
      </c>
      <c r="L38" s="138">
        <f t="shared" si="3"/>
        <v>11119.886666666667</v>
      </c>
      <c r="M38" s="139"/>
    </row>
    <row r="39" spans="1:13">
      <c r="A39" s="1" t="s">
        <v>1346</v>
      </c>
      <c r="B39" s="1" t="s">
        <v>1347</v>
      </c>
      <c r="C39" s="137">
        <v>5978.12</v>
      </c>
      <c r="D39" s="137">
        <v>700</v>
      </c>
      <c r="E39" s="137">
        <v>975</v>
      </c>
      <c r="F39" s="137">
        <v>7653.12</v>
      </c>
      <c r="H39" s="138">
        <v>1992.7066666666667</v>
      </c>
      <c r="I39" s="138">
        <v>996.35333333333335</v>
      </c>
      <c r="J39" s="138">
        <f t="shared" si="2"/>
        <v>8904.16</v>
      </c>
      <c r="K39" s="138">
        <v>0</v>
      </c>
      <c r="L39" s="138">
        <f t="shared" si="3"/>
        <v>11893.22</v>
      </c>
      <c r="M39" s="139"/>
    </row>
    <row r="40" spans="1:13">
      <c r="A40" s="1" t="s">
        <v>1346</v>
      </c>
      <c r="B40" s="1" t="s">
        <v>1347</v>
      </c>
      <c r="C40" s="137">
        <v>5978.12</v>
      </c>
      <c r="D40" s="137">
        <v>756</v>
      </c>
      <c r="E40" s="137">
        <v>975</v>
      </c>
      <c r="F40" s="137">
        <v>7709.12</v>
      </c>
      <c r="H40" s="138">
        <v>1992.7066666666667</v>
      </c>
      <c r="I40" s="138">
        <v>996.35333333333335</v>
      </c>
      <c r="J40" s="138">
        <f t="shared" si="2"/>
        <v>8978.8266666666659</v>
      </c>
      <c r="K40" s="138">
        <v>0</v>
      </c>
      <c r="L40" s="138">
        <f t="shared" si="3"/>
        <v>11967.886666666665</v>
      </c>
      <c r="M40" s="139"/>
    </row>
    <row r="41" spans="1:13">
      <c r="A41" s="1" t="s">
        <v>1346</v>
      </c>
      <c r="B41" s="1" t="s">
        <v>1347</v>
      </c>
      <c r="C41" s="137">
        <v>5978.12</v>
      </c>
      <c r="D41" s="137">
        <v>0</v>
      </c>
      <c r="E41" s="137">
        <v>975</v>
      </c>
      <c r="F41" s="137">
        <v>6953.12</v>
      </c>
      <c r="H41" s="138">
        <v>1992.7066666666667</v>
      </c>
      <c r="I41" s="138">
        <v>996.35333333333335</v>
      </c>
      <c r="J41" s="138">
        <f t="shared" si="2"/>
        <v>7970.8266666666668</v>
      </c>
      <c r="K41" s="138">
        <v>12566.745076297051</v>
      </c>
      <c r="L41" s="138">
        <f t="shared" si="3"/>
        <v>23526.63174296372</v>
      </c>
      <c r="M41" s="139"/>
    </row>
    <row r="42" spans="1:13">
      <c r="A42" s="1" t="s">
        <v>1346</v>
      </c>
      <c r="B42" s="1" t="s">
        <v>1347</v>
      </c>
      <c r="C42" s="137">
        <v>5978.12</v>
      </c>
      <c r="D42" s="137">
        <v>154.9</v>
      </c>
      <c r="E42" s="137">
        <v>975</v>
      </c>
      <c r="F42" s="137">
        <v>7108.0199999999995</v>
      </c>
      <c r="H42" s="138">
        <v>1992.7066666666667</v>
      </c>
      <c r="I42" s="138">
        <v>996.35333333333335</v>
      </c>
      <c r="J42" s="138">
        <f t="shared" si="2"/>
        <v>8177.36</v>
      </c>
      <c r="K42" s="138">
        <v>18930.405251046024</v>
      </c>
      <c r="L42" s="138">
        <f t="shared" si="3"/>
        <v>30096.825251046022</v>
      </c>
      <c r="M42" s="139"/>
    </row>
    <row r="43" spans="1:13">
      <c r="A43" s="1" t="s">
        <v>1346</v>
      </c>
      <c r="B43" s="1" t="s">
        <v>1347</v>
      </c>
      <c r="C43" s="137">
        <v>5978.12</v>
      </c>
      <c r="D43" s="137">
        <v>0</v>
      </c>
      <c r="E43" s="137">
        <v>975</v>
      </c>
      <c r="F43" s="137">
        <v>6953.12</v>
      </c>
      <c r="H43" s="138">
        <v>1992.7066666666667</v>
      </c>
      <c r="I43" s="138">
        <v>996.35333333333335</v>
      </c>
      <c r="J43" s="138">
        <f t="shared" si="2"/>
        <v>7970.8266666666668</v>
      </c>
      <c r="K43" s="138">
        <v>32016.485165714286</v>
      </c>
      <c r="L43" s="138">
        <f t="shared" si="3"/>
        <v>42976.371832380952</v>
      </c>
      <c r="M43" s="139"/>
    </row>
    <row r="44" spans="1:13">
      <c r="A44" s="1" t="s">
        <v>1346</v>
      </c>
      <c r="B44" s="1" t="s">
        <v>1347</v>
      </c>
      <c r="C44" s="137">
        <v>5978.12</v>
      </c>
      <c r="D44" s="137">
        <v>1798</v>
      </c>
      <c r="E44" s="137">
        <v>975</v>
      </c>
      <c r="F44" s="137">
        <v>8751.119999999999</v>
      </c>
      <c r="H44" s="138">
        <v>1992.7066666666667</v>
      </c>
      <c r="I44" s="138">
        <v>996.35333333333335</v>
      </c>
      <c r="J44" s="138">
        <f t="shared" si="2"/>
        <v>10368.16</v>
      </c>
      <c r="K44" s="138">
        <v>32169.159451428568</v>
      </c>
      <c r="L44" s="138">
        <f t="shared" si="3"/>
        <v>45526.379451428569</v>
      </c>
      <c r="M44" s="139"/>
    </row>
    <row r="45" spans="1:13">
      <c r="A45" s="1" t="s">
        <v>1348</v>
      </c>
      <c r="B45" s="1" t="s">
        <v>1349</v>
      </c>
      <c r="C45" s="137">
        <v>5897.78</v>
      </c>
      <c r="D45" s="137">
        <v>1646</v>
      </c>
      <c r="E45" s="137">
        <v>975</v>
      </c>
      <c r="F45" s="137">
        <v>8518.7799999999988</v>
      </c>
      <c r="H45" s="138">
        <v>1965.9266666666665</v>
      </c>
      <c r="I45" s="138">
        <v>982.96333333333325</v>
      </c>
      <c r="J45" s="138">
        <f t="shared" si="2"/>
        <v>10058.373333333333</v>
      </c>
      <c r="K45" s="138">
        <v>0</v>
      </c>
      <c r="L45" s="138">
        <f t="shared" si="3"/>
        <v>13007.263333333332</v>
      </c>
      <c r="M45" s="139"/>
    </row>
    <row r="46" spans="1:13">
      <c r="A46" s="1" t="s">
        <v>1350</v>
      </c>
      <c r="B46" s="1" t="s">
        <v>1351</v>
      </c>
      <c r="C46" s="137">
        <v>5897.78</v>
      </c>
      <c r="D46" s="137">
        <v>0</v>
      </c>
      <c r="E46" s="137">
        <v>975</v>
      </c>
      <c r="F46" s="137">
        <v>6872.78</v>
      </c>
      <c r="H46" s="138">
        <v>1965.9266666666665</v>
      </c>
      <c r="I46" s="138">
        <v>982.96333333333325</v>
      </c>
      <c r="J46" s="138">
        <f t="shared" si="2"/>
        <v>7863.706666666666</v>
      </c>
      <c r="K46" s="138">
        <v>0</v>
      </c>
      <c r="L46" s="138">
        <f t="shared" si="3"/>
        <v>10812.596666666666</v>
      </c>
      <c r="M46" s="139"/>
    </row>
    <row r="47" spans="1:13">
      <c r="A47" s="1" t="s">
        <v>1352</v>
      </c>
      <c r="B47" s="1" t="s">
        <v>1353</v>
      </c>
      <c r="C47" s="137">
        <v>5897.78</v>
      </c>
      <c r="D47" s="137">
        <v>1108.94</v>
      </c>
      <c r="E47" s="137">
        <v>975</v>
      </c>
      <c r="F47" s="137">
        <v>7981.7199999999993</v>
      </c>
      <c r="H47" s="138">
        <v>1965.9266666666665</v>
      </c>
      <c r="I47" s="138">
        <v>982.96333333333325</v>
      </c>
      <c r="J47" s="138">
        <f t="shared" si="2"/>
        <v>9342.2933333333312</v>
      </c>
      <c r="K47" s="138">
        <v>0</v>
      </c>
      <c r="L47" s="138">
        <f t="shared" si="3"/>
        <v>12291.183333333331</v>
      </c>
      <c r="M47" s="139"/>
    </row>
    <row r="48" spans="1:13">
      <c r="A48" s="1" t="s">
        <v>1352</v>
      </c>
      <c r="B48" s="1" t="s">
        <v>1353</v>
      </c>
      <c r="C48" s="137">
        <v>5897.78</v>
      </c>
      <c r="D48" s="137">
        <v>1656.6</v>
      </c>
      <c r="E48" s="137">
        <v>975</v>
      </c>
      <c r="F48" s="137">
        <v>8529.3799999999992</v>
      </c>
      <c r="H48" s="138">
        <v>1965.9266666666665</v>
      </c>
      <c r="I48" s="138">
        <v>982.96333333333325</v>
      </c>
      <c r="J48" s="138">
        <f t="shared" si="2"/>
        <v>10072.506666666666</v>
      </c>
      <c r="K48" s="138">
        <v>0</v>
      </c>
      <c r="L48" s="138">
        <f t="shared" si="3"/>
        <v>13021.396666666666</v>
      </c>
      <c r="M48" s="139"/>
    </row>
    <row r="49" spans="1:13">
      <c r="A49" s="1" t="s">
        <v>1352</v>
      </c>
      <c r="B49" s="1" t="s">
        <v>1353</v>
      </c>
      <c r="C49" s="137">
        <v>5897.78</v>
      </c>
      <c r="D49" s="137">
        <v>1979.5</v>
      </c>
      <c r="E49" s="137">
        <v>975</v>
      </c>
      <c r="F49" s="137">
        <v>8852.2799999999988</v>
      </c>
      <c r="H49" s="138">
        <v>1965.9266666666665</v>
      </c>
      <c r="I49" s="138">
        <v>982.96333333333325</v>
      </c>
      <c r="J49" s="138">
        <f t="shared" si="2"/>
        <v>10503.039999999999</v>
      </c>
      <c r="K49" s="138">
        <v>0</v>
      </c>
      <c r="L49" s="138">
        <f t="shared" si="3"/>
        <v>13451.929999999998</v>
      </c>
      <c r="M49" s="139"/>
    </row>
    <row r="50" spans="1:13">
      <c r="A50" s="1" t="s">
        <v>1352</v>
      </c>
      <c r="B50" s="1" t="s">
        <v>1353</v>
      </c>
      <c r="C50" s="137">
        <v>5897.78</v>
      </c>
      <c r="D50" s="137">
        <v>1656.6</v>
      </c>
      <c r="E50" s="137">
        <v>975</v>
      </c>
      <c r="F50" s="137">
        <v>8529.3799999999992</v>
      </c>
      <c r="H50" s="138">
        <v>1965.9266666666665</v>
      </c>
      <c r="I50" s="138">
        <v>982.96333333333325</v>
      </c>
      <c r="J50" s="138">
        <f t="shared" si="2"/>
        <v>10072.506666666666</v>
      </c>
      <c r="K50" s="138">
        <v>18833.804707112969</v>
      </c>
      <c r="L50" s="138">
        <f t="shared" si="3"/>
        <v>31855.201373779637</v>
      </c>
      <c r="M50" s="139"/>
    </row>
    <row r="51" spans="1:13">
      <c r="A51" s="1" t="s">
        <v>1354</v>
      </c>
      <c r="B51" s="1" t="s">
        <v>1355</v>
      </c>
      <c r="C51" s="137">
        <v>5819.5</v>
      </c>
      <c r="D51" s="137">
        <v>0</v>
      </c>
      <c r="E51" s="137">
        <v>975</v>
      </c>
      <c r="F51" s="137">
        <v>6794.5</v>
      </c>
      <c r="H51" s="138">
        <v>1939.8333333333333</v>
      </c>
      <c r="I51" s="138">
        <v>969.91666666666663</v>
      </c>
      <c r="J51" s="138">
        <f t="shared" si="2"/>
        <v>7759.333333333333</v>
      </c>
      <c r="K51" s="138">
        <v>0</v>
      </c>
      <c r="L51" s="138">
        <f t="shared" si="3"/>
        <v>10669.083333333332</v>
      </c>
      <c r="M51" s="139"/>
    </row>
    <row r="52" spans="1:13">
      <c r="A52" s="1" t="s">
        <v>1354</v>
      </c>
      <c r="B52" s="1" t="s">
        <v>1355</v>
      </c>
      <c r="C52" s="137">
        <v>5819.5</v>
      </c>
      <c r="D52" s="137">
        <v>1740</v>
      </c>
      <c r="E52" s="137">
        <v>975</v>
      </c>
      <c r="F52" s="137">
        <v>8534.5</v>
      </c>
      <c r="H52" s="138">
        <v>1939.8333333333333</v>
      </c>
      <c r="I52" s="138">
        <v>969.91666666666663</v>
      </c>
      <c r="J52" s="138">
        <f t="shared" si="2"/>
        <v>10079.333333333332</v>
      </c>
      <c r="K52" s="138">
        <v>0</v>
      </c>
      <c r="L52" s="138">
        <f t="shared" si="3"/>
        <v>12989.083333333332</v>
      </c>
      <c r="M52" s="139"/>
    </row>
    <row r="53" spans="1:13">
      <c r="A53" s="1" t="s">
        <v>1356</v>
      </c>
      <c r="B53" s="1" t="s">
        <v>1357</v>
      </c>
      <c r="C53" s="137">
        <v>5819.5</v>
      </c>
      <c r="D53" s="137">
        <v>676</v>
      </c>
      <c r="E53" s="137">
        <v>975</v>
      </c>
      <c r="F53" s="137">
        <v>7470.5</v>
      </c>
      <c r="H53" s="138">
        <v>1939.8333333333333</v>
      </c>
      <c r="I53" s="138">
        <v>969.91666666666663</v>
      </c>
      <c r="J53" s="138">
        <f t="shared" si="2"/>
        <v>8660.6666666666679</v>
      </c>
      <c r="K53" s="138">
        <v>0</v>
      </c>
      <c r="L53" s="138">
        <f t="shared" si="3"/>
        <v>11570.416666666668</v>
      </c>
      <c r="M53" s="139"/>
    </row>
    <row r="54" spans="1:13">
      <c r="A54" s="1" t="s">
        <v>1356</v>
      </c>
      <c r="B54" s="1" t="s">
        <v>1357</v>
      </c>
      <c r="C54" s="137">
        <v>5819.5</v>
      </c>
      <c r="D54" s="137">
        <v>1520</v>
      </c>
      <c r="E54" s="137">
        <v>975</v>
      </c>
      <c r="F54" s="137">
        <v>8314.5</v>
      </c>
      <c r="H54" s="138">
        <v>1939.8333333333333</v>
      </c>
      <c r="I54" s="138">
        <v>969.91666666666663</v>
      </c>
      <c r="J54" s="138">
        <f t="shared" si="2"/>
        <v>9786</v>
      </c>
      <c r="K54" s="138">
        <v>0</v>
      </c>
      <c r="L54" s="138">
        <f t="shared" si="3"/>
        <v>12695.75</v>
      </c>
      <c r="M54" s="139"/>
    </row>
    <row r="55" spans="1:13">
      <c r="A55" s="1" t="s">
        <v>1358</v>
      </c>
      <c r="B55" s="1" t="s">
        <v>172</v>
      </c>
      <c r="C55" s="137">
        <v>5819.5</v>
      </c>
      <c r="D55" s="137">
        <v>218</v>
      </c>
      <c r="E55" s="137">
        <v>975</v>
      </c>
      <c r="F55" s="137">
        <v>7012.5</v>
      </c>
      <c r="H55" s="138">
        <v>1939.8333333333333</v>
      </c>
      <c r="I55" s="138">
        <v>969.91666666666663</v>
      </c>
      <c r="J55" s="138">
        <f t="shared" si="2"/>
        <v>8050</v>
      </c>
      <c r="K55" s="138">
        <v>0</v>
      </c>
      <c r="L55" s="138">
        <f t="shared" si="3"/>
        <v>10959.75</v>
      </c>
      <c r="M55" s="139"/>
    </row>
    <row r="56" spans="1:13">
      <c r="A56" s="1" t="s">
        <v>1359</v>
      </c>
      <c r="B56" s="1" t="s">
        <v>1360</v>
      </c>
      <c r="C56" s="137">
        <v>5819.5</v>
      </c>
      <c r="D56" s="137">
        <v>0</v>
      </c>
      <c r="E56" s="137">
        <v>975</v>
      </c>
      <c r="F56" s="137">
        <v>6794.5</v>
      </c>
      <c r="H56" s="138">
        <v>1939.8333333333333</v>
      </c>
      <c r="I56" s="138">
        <v>969.91666666666663</v>
      </c>
      <c r="J56" s="138">
        <f t="shared" si="2"/>
        <v>7759.333333333333</v>
      </c>
      <c r="K56" s="138">
        <v>0</v>
      </c>
      <c r="L56" s="138">
        <f t="shared" si="3"/>
        <v>10669.083333333332</v>
      </c>
      <c r="M56" s="139"/>
    </row>
    <row r="57" spans="1:13">
      <c r="A57" s="1" t="s">
        <v>1361</v>
      </c>
      <c r="B57" s="1" t="s">
        <v>1362</v>
      </c>
      <c r="C57" s="137">
        <v>5819.5</v>
      </c>
      <c r="D57" s="137">
        <v>26</v>
      </c>
      <c r="E57" s="137">
        <v>975</v>
      </c>
      <c r="F57" s="137">
        <v>6820.5</v>
      </c>
      <c r="H57" s="138">
        <v>1939.8333333333333</v>
      </c>
      <c r="I57" s="138">
        <v>969.91666666666663</v>
      </c>
      <c r="J57" s="138">
        <f t="shared" si="2"/>
        <v>7794</v>
      </c>
      <c r="K57" s="138">
        <v>0</v>
      </c>
      <c r="L57" s="138">
        <f t="shared" si="3"/>
        <v>10703.75</v>
      </c>
      <c r="M57" s="139"/>
    </row>
    <row r="58" spans="1:13">
      <c r="A58" s="1" t="s">
        <v>1363</v>
      </c>
      <c r="B58" s="1" t="s">
        <v>1364</v>
      </c>
      <c r="C58" s="137">
        <v>5770.06</v>
      </c>
      <c r="D58" s="137">
        <v>0</v>
      </c>
      <c r="E58" s="137">
        <v>975</v>
      </c>
      <c r="F58" s="137">
        <v>6745.06</v>
      </c>
      <c r="H58" s="138">
        <v>1923.3533333333335</v>
      </c>
      <c r="I58" s="138">
        <v>961.67666666666673</v>
      </c>
      <c r="J58" s="138">
        <f t="shared" si="2"/>
        <v>7693.4133333333339</v>
      </c>
      <c r="K58" s="138">
        <v>30804.000000000004</v>
      </c>
      <c r="L58" s="138">
        <f t="shared" si="3"/>
        <v>41382.443333333336</v>
      </c>
      <c r="M58" s="139"/>
    </row>
    <row r="59" spans="1:13">
      <c r="A59" s="1" t="s">
        <v>1365</v>
      </c>
      <c r="B59" s="1" t="s">
        <v>467</v>
      </c>
      <c r="C59" s="137">
        <v>5738.13</v>
      </c>
      <c r="D59" s="137">
        <v>0</v>
      </c>
      <c r="E59" s="137">
        <v>975</v>
      </c>
      <c r="F59" s="137">
        <v>6713.13</v>
      </c>
      <c r="H59" s="138">
        <v>1912.71</v>
      </c>
      <c r="I59" s="138">
        <v>956.35500000000002</v>
      </c>
      <c r="J59" s="138">
        <f t="shared" si="2"/>
        <v>7650.84</v>
      </c>
      <c r="K59" s="138">
        <v>0</v>
      </c>
      <c r="L59" s="138">
        <f t="shared" si="3"/>
        <v>10519.905000000001</v>
      </c>
      <c r="M59" s="139"/>
    </row>
    <row r="60" spans="1:13">
      <c r="A60" s="1" t="s">
        <v>1365</v>
      </c>
      <c r="B60" s="1" t="s">
        <v>467</v>
      </c>
      <c r="C60" s="137">
        <v>5738.13</v>
      </c>
      <c r="D60" s="137">
        <v>600</v>
      </c>
      <c r="E60" s="137">
        <v>975</v>
      </c>
      <c r="F60" s="137">
        <v>7313.13</v>
      </c>
      <c r="H60" s="138">
        <v>1912.71</v>
      </c>
      <c r="I60" s="138">
        <v>956.35500000000002</v>
      </c>
      <c r="J60" s="138">
        <f t="shared" si="2"/>
        <v>8450.84</v>
      </c>
      <c r="K60" s="138">
        <v>0</v>
      </c>
      <c r="L60" s="138">
        <f t="shared" si="3"/>
        <v>11319.905000000001</v>
      </c>
      <c r="M60" s="139"/>
    </row>
    <row r="61" spans="1:13">
      <c r="A61" s="1" t="s">
        <v>1365</v>
      </c>
      <c r="B61" s="1" t="s">
        <v>467</v>
      </c>
      <c r="C61" s="137">
        <v>5738.13</v>
      </c>
      <c r="D61" s="137">
        <v>1000</v>
      </c>
      <c r="E61" s="137">
        <v>975</v>
      </c>
      <c r="F61" s="137">
        <v>7713.13</v>
      </c>
      <c r="H61" s="138">
        <v>1912.71</v>
      </c>
      <c r="I61" s="138">
        <v>956.35500000000002</v>
      </c>
      <c r="J61" s="138">
        <f t="shared" si="2"/>
        <v>8984.1733333333323</v>
      </c>
      <c r="K61" s="138">
        <v>0</v>
      </c>
      <c r="L61" s="138">
        <f t="shared" si="3"/>
        <v>11853.238333333333</v>
      </c>
      <c r="M61" s="139"/>
    </row>
    <row r="62" spans="1:13">
      <c r="A62" s="1" t="s">
        <v>1365</v>
      </c>
      <c r="B62" s="1" t="s">
        <v>467</v>
      </c>
      <c r="C62" s="137">
        <v>5738.13</v>
      </c>
      <c r="D62" s="137">
        <v>1700</v>
      </c>
      <c r="E62" s="137">
        <v>975</v>
      </c>
      <c r="F62" s="137">
        <v>8413.130000000001</v>
      </c>
      <c r="H62" s="138">
        <v>1912.71</v>
      </c>
      <c r="I62" s="138">
        <v>956.35500000000002</v>
      </c>
      <c r="J62" s="138">
        <f t="shared" si="2"/>
        <v>9917.5066666666662</v>
      </c>
      <c r="K62" s="138">
        <v>0</v>
      </c>
      <c r="L62" s="138">
        <f t="shared" si="3"/>
        <v>12786.571666666667</v>
      </c>
      <c r="M62" s="139"/>
    </row>
    <row r="63" spans="1:13">
      <c r="A63" s="1" t="s">
        <v>1366</v>
      </c>
      <c r="B63" s="1" t="s">
        <v>1367</v>
      </c>
      <c r="C63" s="137">
        <v>5738.13</v>
      </c>
      <c r="D63" s="137">
        <v>0</v>
      </c>
      <c r="E63" s="137">
        <v>975</v>
      </c>
      <c r="F63" s="137">
        <v>6713.13</v>
      </c>
      <c r="H63" s="138">
        <v>1912.71</v>
      </c>
      <c r="I63" s="138">
        <v>956.35500000000002</v>
      </c>
      <c r="J63" s="138">
        <f t="shared" si="2"/>
        <v>7650.84</v>
      </c>
      <c r="K63" s="138">
        <v>0</v>
      </c>
      <c r="L63" s="138">
        <f t="shared" si="3"/>
        <v>10519.905000000001</v>
      </c>
      <c r="M63" s="139"/>
    </row>
    <row r="64" spans="1:13">
      <c r="A64" s="1" t="s">
        <v>1366</v>
      </c>
      <c r="B64" s="1" t="s">
        <v>1367</v>
      </c>
      <c r="C64" s="137">
        <v>5738.13</v>
      </c>
      <c r="D64" s="137">
        <v>600</v>
      </c>
      <c r="E64" s="137">
        <v>975</v>
      </c>
      <c r="F64" s="137">
        <v>7313.13</v>
      </c>
      <c r="H64" s="138">
        <v>1912.71</v>
      </c>
      <c r="I64" s="138">
        <v>956.35500000000002</v>
      </c>
      <c r="J64" s="138">
        <f t="shared" si="2"/>
        <v>8450.84</v>
      </c>
      <c r="K64" s="138">
        <v>0</v>
      </c>
      <c r="L64" s="138">
        <f t="shared" si="3"/>
        <v>11319.905000000001</v>
      </c>
      <c r="M64" s="139"/>
    </row>
    <row r="65" spans="1:13">
      <c r="A65" s="1" t="s">
        <v>1366</v>
      </c>
      <c r="B65" s="1" t="s">
        <v>1367</v>
      </c>
      <c r="C65" s="137">
        <v>5738.13</v>
      </c>
      <c r="D65" s="137">
        <v>0</v>
      </c>
      <c r="E65" s="137">
        <v>975</v>
      </c>
      <c r="F65" s="137">
        <v>6713.13</v>
      </c>
      <c r="H65" s="138">
        <v>1912.71</v>
      </c>
      <c r="I65" s="138">
        <v>956.35500000000002</v>
      </c>
      <c r="J65" s="138">
        <f t="shared" si="2"/>
        <v>7650.84</v>
      </c>
      <c r="K65" s="138">
        <v>69980.254182857141</v>
      </c>
      <c r="L65" s="138">
        <f t="shared" si="3"/>
        <v>80500.15918285714</v>
      </c>
      <c r="M65" s="139"/>
    </row>
    <row r="66" spans="1:13">
      <c r="A66" s="1" t="s">
        <v>1368</v>
      </c>
      <c r="B66" s="1" t="s">
        <v>1369</v>
      </c>
      <c r="C66" s="137">
        <v>5669.12</v>
      </c>
      <c r="D66" s="137">
        <v>24</v>
      </c>
      <c r="E66" s="137">
        <v>975</v>
      </c>
      <c r="F66" s="137">
        <v>6668.12</v>
      </c>
      <c r="H66" s="138">
        <v>1889.7066666666667</v>
      </c>
      <c r="I66" s="138">
        <v>944.85333333333335</v>
      </c>
      <c r="J66" s="138">
        <f t="shared" si="2"/>
        <v>7590.8266666666668</v>
      </c>
      <c r="K66" s="138">
        <v>0</v>
      </c>
      <c r="L66" s="138">
        <f t="shared" si="3"/>
        <v>10425.386666666667</v>
      </c>
      <c r="M66" s="139"/>
    </row>
    <row r="67" spans="1:13">
      <c r="A67" s="1" t="s">
        <v>1368</v>
      </c>
      <c r="B67" s="1" t="s">
        <v>1369</v>
      </c>
      <c r="C67" s="137">
        <v>5669.12</v>
      </c>
      <c r="D67" s="137">
        <v>120</v>
      </c>
      <c r="E67" s="137">
        <v>975</v>
      </c>
      <c r="F67" s="137">
        <v>6764.12</v>
      </c>
      <c r="H67" s="138">
        <v>1889.7066666666667</v>
      </c>
      <c r="I67" s="138">
        <v>944.85333333333335</v>
      </c>
      <c r="J67" s="138">
        <f t="shared" si="2"/>
        <v>7718.8266666666659</v>
      </c>
      <c r="K67" s="138">
        <v>0</v>
      </c>
      <c r="L67" s="138">
        <f t="shared" si="3"/>
        <v>10553.386666666665</v>
      </c>
      <c r="M67" s="139"/>
    </row>
    <row r="68" spans="1:13">
      <c r="A68" s="1" t="s">
        <v>1368</v>
      </c>
      <c r="B68" s="1" t="s">
        <v>1369</v>
      </c>
      <c r="C68" s="137">
        <v>5669.12</v>
      </c>
      <c r="D68" s="137">
        <v>1500</v>
      </c>
      <c r="E68" s="137">
        <v>975</v>
      </c>
      <c r="F68" s="137">
        <v>8144.12</v>
      </c>
      <c r="H68" s="138">
        <v>1889.7066666666667</v>
      </c>
      <c r="I68" s="138">
        <v>944.85333333333335</v>
      </c>
      <c r="J68" s="138">
        <f t="shared" si="2"/>
        <v>9558.8266666666659</v>
      </c>
      <c r="K68" s="138">
        <v>0</v>
      </c>
      <c r="L68" s="138">
        <f t="shared" si="3"/>
        <v>12393.386666666665</v>
      </c>
      <c r="M68" s="139"/>
    </row>
    <row r="69" spans="1:13">
      <c r="A69" s="1" t="s">
        <v>1368</v>
      </c>
      <c r="B69" s="1" t="s">
        <v>1369</v>
      </c>
      <c r="C69" s="137">
        <v>5669.12</v>
      </c>
      <c r="D69" s="137">
        <v>1580</v>
      </c>
      <c r="E69" s="137">
        <v>975</v>
      </c>
      <c r="F69" s="137">
        <v>8224.119999999999</v>
      </c>
      <c r="H69" s="138">
        <v>1889.7066666666667</v>
      </c>
      <c r="I69" s="138">
        <v>944.85333333333335</v>
      </c>
      <c r="J69" s="138">
        <f t="shared" si="2"/>
        <v>9665.493333333332</v>
      </c>
      <c r="K69" s="138">
        <v>0</v>
      </c>
      <c r="L69" s="138">
        <f t="shared" si="3"/>
        <v>12500.053333333331</v>
      </c>
      <c r="M69" s="139"/>
    </row>
    <row r="70" spans="1:13">
      <c r="A70" s="1" t="s">
        <v>1368</v>
      </c>
      <c r="B70" s="1" t="s">
        <v>1369</v>
      </c>
      <c r="C70" s="137">
        <v>5669.12</v>
      </c>
      <c r="D70" s="137">
        <v>94</v>
      </c>
      <c r="E70" s="137">
        <v>975</v>
      </c>
      <c r="F70" s="137">
        <v>6738.12</v>
      </c>
      <c r="H70" s="138">
        <v>1889.7066666666667</v>
      </c>
      <c r="I70" s="138">
        <v>944.85333333333335</v>
      </c>
      <c r="J70" s="138">
        <f t="shared" si="2"/>
        <v>7684.16</v>
      </c>
      <c r="K70" s="138">
        <v>32040.222879999998</v>
      </c>
      <c r="L70" s="138">
        <f t="shared" si="3"/>
        <v>42558.942879999995</v>
      </c>
      <c r="M70" s="139"/>
    </row>
    <row r="71" spans="1:13">
      <c r="A71" s="1" t="s">
        <v>1370</v>
      </c>
      <c r="B71" s="1" t="s">
        <v>1371</v>
      </c>
      <c r="C71" s="137">
        <v>5578.4800000000005</v>
      </c>
      <c r="D71" s="137">
        <v>1650</v>
      </c>
      <c r="E71" s="137">
        <v>975</v>
      </c>
      <c r="F71" s="137">
        <v>8203.48</v>
      </c>
      <c r="H71" s="138">
        <v>1859.4933333333336</v>
      </c>
      <c r="I71" s="138">
        <v>929.74666666666678</v>
      </c>
      <c r="J71" s="138">
        <f t="shared" si="2"/>
        <v>9637.9733333333352</v>
      </c>
      <c r="K71" s="138">
        <v>0</v>
      </c>
      <c r="L71" s="138">
        <f t="shared" si="3"/>
        <v>12427.213333333335</v>
      </c>
      <c r="M71" s="139"/>
    </row>
    <row r="72" spans="1:13">
      <c r="A72" s="1" t="s">
        <v>1372</v>
      </c>
      <c r="B72" s="1" t="s">
        <v>1373</v>
      </c>
      <c r="C72" s="137">
        <v>5578.4800000000005</v>
      </c>
      <c r="D72" s="137">
        <v>0</v>
      </c>
      <c r="E72" s="137">
        <v>975</v>
      </c>
      <c r="F72" s="137">
        <v>6553.4800000000005</v>
      </c>
      <c r="H72" s="138">
        <v>1859.4933333333336</v>
      </c>
      <c r="I72" s="138">
        <v>929.74666666666678</v>
      </c>
      <c r="J72" s="138">
        <f t="shared" si="2"/>
        <v>7437.9733333333343</v>
      </c>
      <c r="K72" s="138">
        <v>0</v>
      </c>
      <c r="L72" s="138">
        <f t="shared" si="3"/>
        <v>10227.213333333335</v>
      </c>
      <c r="M72" s="139"/>
    </row>
    <row r="73" spans="1:13">
      <c r="A73" s="1" t="s">
        <v>1372</v>
      </c>
      <c r="B73" s="1" t="s">
        <v>1373</v>
      </c>
      <c r="C73" s="137">
        <v>5578.4800000000005</v>
      </c>
      <c r="D73" s="137">
        <v>820</v>
      </c>
      <c r="E73" s="137">
        <v>975</v>
      </c>
      <c r="F73" s="137">
        <v>7373.4800000000005</v>
      </c>
      <c r="H73" s="138">
        <v>1859.4933333333336</v>
      </c>
      <c r="I73" s="138">
        <v>929.74666666666678</v>
      </c>
      <c r="J73" s="138">
        <f t="shared" si="2"/>
        <v>8531.3066666666673</v>
      </c>
      <c r="K73" s="138">
        <v>0</v>
      </c>
      <c r="L73" s="138">
        <f t="shared" si="3"/>
        <v>11320.546666666667</v>
      </c>
      <c r="M73" s="139"/>
    </row>
    <row r="74" spans="1:13">
      <c r="A74" s="1" t="s">
        <v>1374</v>
      </c>
      <c r="B74" s="1" t="s">
        <v>1375</v>
      </c>
      <c r="C74" s="137">
        <v>5494.02</v>
      </c>
      <c r="D74" s="137">
        <v>600</v>
      </c>
      <c r="E74" s="137">
        <v>975</v>
      </c>
      <c r="F74" s="137">
        <v>7069.02</v>
      </c>
      <c r="H74" s="138">
        <v>1831.3400000000001</v>
      </c>
      <c r="I74" s="138">
        <v>915.67000000000007</v>
      </c>
      <c r="J74" s="138">
        <f t="shared" si="2"/>
        <v>8125.3600000000006</v>
      </c>
      <c r="K74" s="138">
        <v>0</v>
      </c>
      <c r="L74" s="138">
        <f t="shared" si="3"/>
        <v>10872.37</v>
      </c>
      <c r="M74" s="139"/>
    </row>
    <row r="75" spans="1:13">
      <c r="A75" s="1" t="s">
        <v>41</v>
      </c>
      <c r="B75" s="1" t="s">
        <v>473</v>
      </c>
      <c r="C75" s="137">
        <v>5494.02</v>
      </c>
      <c r="D75" s="137">
        <v>1000</v>
      </c>
      <c r="E75" s="137">
        <v>975</v>
      </c>
      <c r="F75" s="137">
        <v>7469.02</v>
      </c>
      <c r="H75" s="138">
        <v>1831.3400000000001</v>
      </c>
      <c r="I75" s="138">
        <v>915.67000000000007</v>
      </c>
      <c r="J75" s="138">
        <f t="shared" si="2"/>
        <v>8658.6933333333345</v>
      </c>
      <c r="K75" s="138">
        <v>0</v>
      </c>
      <c r="L75" s="138">
        <f t="shared" si="3"/>
        <v>11405.703333333335</v>
      </c>
      <c r="M75" s="139"/>
    </row>
    <row r="76" spans="1:13">
      <c r="A76" s="1" t="s">
        <v>41</v>
      </c>
      <c r="B76" s="1" t="s">
        <v>473</v>
      </c>
      <c r="C76" s="137">
        <v>5494.02</v>
      </c>
      <c r="D76" s="137">
        <v>1500</v>
      </c>
      <c r="E76" s="137">
        <v>975</v>
      </c>
      <c r="F76" s="137">
        <v>7969.02</v>
      </c>
      <c r="H76" s="138">
        <v>1831.3400000000001</v>
      </c>
      <c r="I76" s="138">
        <v>915.67000000000007</v>
      </c>
      <c r="J76" s="138">
        <f t="shared" si="2"/>
        <v>9325.36</v>
      </c>
      <c r="K76" s="138">
        <v>0</v>
      </c>
      <c r="L76" s="138">
        <f t="shared" si="3"/>
        <v>12072.37</v>
      </c>
      <c r="M76" s="139"/>
    </row>
    <row r="77" spans="1:13">
      <c r="A77" s="1" t="s">
        <v>41</v>
      </c>
      <c r="B77" s="1" t="s">
        <v>473</v>
      </c>
      <c r="C77" s="137">
        <v>5494.02</v>
      </c>
      <c r="D77" s="137">
        <v>1800</v>
      </c>
      <c r="E77" s="137">
        <v>975</v>
      </c>
      <c r="F77" s="137">
        <v>8269.02</v>
      </c>
      <c r="H77" s="138">
        <v>1831.3400000000001</v>
      </c>
      <c r="I77" s="138">
        <v>915.67000000000007</v>
      </c>
      <c r="J77" s="138">
        <f t="shared" si="2"/>
        <v>9725.36</v>
      </c>
      <c r="K77" s="138">
        <v>0</v>
      </c>
      <c r="L77" s="138">
        <f t="shared" si="3"/>
        <v>12472.37</v>
      </c>
      <c r="M77" s="139"/>
    </row>
    <row r="78" spans="1:13">
      <c r="A78" s="1" t="s">
        <v>1376</v>
      </c>
      <c r="B78" s="1" t="s">
        <v>1229</v>
      </c>
      <c r="C78" s="137">
        <v>5430.16</v>
      </c>
      <c r="D78" s="137">
        <v>0</v>
      </c>
      <c r="E78" s="137">
        <v>975</v>
      </c>
      <c r="F78" s="137">
        <v>6405.16</v>
      </c>
      <c r="H78" s="138">
        <v>1810.0533333333333</v>
      </c>
      <c r="I78" s="138">
        <v>905.02666666666664</v>
      </c>
      <c r="J78" s="138">
        <f t="shared" si="2"/>
        <v>7240.2133333333331</v>
      </c>
      <c r="K78" s="138">
        <v>0</v>
      </c>
      <c r="L78" s="138">
        <f t="shared" si="3"/>
        <v>9955.2933333333331</v>
      </c>
      <c r="M78" s="139"/>
    </row>
    <row r="79" spans="1:13">
      <c r="A79" s="1" t="s">
        <v>1376</v>
      </c>
      <c r="B79" s="1" t="s">
        <v>1229</v>
      </c>
      <c r="C79" s="137">
        <v>5430.16</v>
      </c>
      <c r="D79" s="137">
        <v>1200</v>
      </c>
      <c r="E79" s="137">
        <v>975</v>
      </c>
      <c r="F79" s="137">
        <v>7605.16</v>
      </c>
      <c r="H79" s="138">
        <v>1810.0533333333333</v>
      </c>
      <c r="I79" s="138">
        <v>905.02666666666664</v>
      </c>
      <c r="J79" s="138">
        <f t="shared" si="2"/>
        <v>8840.2133333333331</v>
      </c>
      <c r="K79" s="138">
        <v>0</v>
      </c>
      <c r="L79" s="138">
        <f t="shared" si="3"/>
        <v>11555.293333333333</v>
      </c>
      <c r="M79" s="139"/>
    </row>
    <row r="80" spans="1:13">
      <c r="A80" s="1" t="s">
        <v>1377</v>
      </c>
      <c r="B80" s="1" t="s">
        <v>1378</v>
      </c>
      <c r="C80" s="137">
        <v>5430.16</v>
      </c>
      <c r="D80" s="137">
        <v>0</v>
      </c>
      <c r="E80" s="137">
        <v>975</v>
      </c>
      <c r="F80" s="137">
        <v>6405.16</v>
      </c>
      <c r="H80" s="138">
        <v>1810.0533333333333</v>
      </c>
      <c r="I80" s="138">
        <v>905.02666666666664</v>
      </c>
      <c r="J80" s="138">
        <f t="shared" si="2"/>
        <v>7240.2133333333331</v>
      </c>
      <c r="K80" s="138">
        <v>0</v>
      </c>
      <c r="L80" s="138">
        <f t="shared" si="3"/>
        <v>9955.2933333333331</v>
      </c>
      <c r="M80" s="139"/>
    </row>
    <row r="81" spans="1:13">
      <c r="A81" s="1" t="s">
        <v>1377</v>
      </c>
      <c r="B81" s="1" t="s">
        <v>1378</v>
      </c>
      <c r="C81" s="137">
        <v>5430.16</v>
      </c>
      <c r="D81" s="137">
        <v>24</v>
      </c>
      <c r="E81" s="137">
        <v>975</v>
      </c>
      <c r="F81" s="137">
        <v>6429.16</v>
      </c>
      <c r="H81" s="138">
        <v>1810.0533333333333</v>
      </c>
      <c r="I81" s="138">
        <v>905.02666666666664</v>
      </c>
      <c r="J81" s="138">
        <f t="shared" si="2"/>
        <v>7272.2133333333331</v>
      </c>
      <c r="K81" s="138">
        <v>0</v>
      </c>
      <c r="L81" s="138">
        <f t="shared" si="3"/>
        <v>9987.2933333333331</v>
      </c>
      <c r="M81" s="139"/>
    </row>
    <row r="82" spans="1:13">
      <c r="A82" s="1" t="s">
        <v>1377</v>
      </c>
      <c r="B82" s="1" t="s">
        <v>1378</v>
      </c>
      <c r="C82" s="137">
        <v>5430.16</v>
      </c>
      <c r="D82" s="137">
        <v>400</v>
      </c>
      <c r="E82" s="137">
        <v>975</v>
      </c>
      <c r="F82" s="137">
        <v>6805.16</v>
      </c>
      <c r="H82" s="138">
        <v>1810.0533333333333</v>
      </c>
      <c r="I82" s="138">
        <v>905.02666666666664</v>
      </c>
      <c r="J82" s="138">
        <f t="shared" si="2"/>
        <v>7773.5466666666662</v>
      </c>
      <c r="K82" s="138">
        <v>0</v>
      </c>
      <c r="L82" s="138">
        <f t="shared" si="3"/>
        <v>10488.626666666667</v>
      </c>
      <c r="M82" s="139"/>
    </row>
    <row r="83" spans="1:13">
      <c r="A83" s="1" t="s">
        <v>1377</v>
      </c>
      <c r="B83" s="1" t="s">
        <v>1378</v>
      </c>
      <c r="C83" s="137">
        <v>5430.16</v>
      </c>
      <c r="D83" s="137">
        <v>420</v>
      </c>
      <c r="E83" s="137">
        <v>975</v>
      </c>
      <c r="F83" s="137">
        <v>6825.16</v>
      </c>
      <c r="H83" s="138">
        <v>1810.0533333333333</v>
      </c>
      <c r="I83" s="138">
        <v>905.02666666666664</v>
      </c>
      <c r="J83" s="138">
        <f t="shared" si="2"/>
        <v>7800.2133333333331</v>
      </c>
      <c r="K83" s="138">
        <v>0</v>
      </c>
      <c r="L83" s="138">
        <f t="shared" si="3"/>
        <v>10515.293333333333</v>
      </c>
      <c r="M83" s="139"/>
    </row>
    <row r="84" spans="1:13">
      <c r="A84" s="1" t="s">
        <v>1377</v>
      </c>
      <c r="B84" s="1" t="s">
        <v>1378</v>
      </c>
      <c r="C84" s="137">
        <v>5430.16</v>
      </c>
      <c r="D84" s="137">
        <v>520</v>
      </c>
      <c r="E84" s="137">
        <v>975</v>
      </c>
      <c r="F84" s="137">
        <v>6925.16</v>
      </c>
      <c r="H84" s="138">
        <v>1810.0533333333333</v>
      </c>
      <c r="I84" s="138">
        <v>905.02666666666664</v>
      </c>
      <c r="J84" s="138">
        <f t="shared" ref="J84:J147" si="4">+((C84+D84)/30)*40</f>
        <v>7933.5466666666662</v>
      </c>
      <c r="K84" s="138">
        <v>0</v>
      </c>
      <c r="L84" s="138">
        <f t="shared" ref="L84:L147" si="5">+SUM(H84:K84)</f>
        <v>10648.626666666667</v>
      </c>
      <c r="M84" s="139"/>
    </row>
    <row r="85" spans="1:13">
      <c r="A85" s="1" t="s">
        <v>1377</v>
      </c>
      <c r="B85" s="1" t="s">
        <v>1378</v>
      </c>
      <c r="C85" s="137">
        <v>5430.16</v>
      </c>
      <c r="D85" s="137">
        <v>558</v>
      </c>
      <c r="E85" s="137">
        <v>975</v>
      </c>
      <c r="F85" s="137">
        <v>6963.16</v>
      </c>
      <c r="H85" s="138">
        <v>1810.0533333333333</v>
      </c>
      <c r="I85" s="138">
        <v>905.02666666666664</v>
      </c>
      <c r="J85" s="138">
        <f t="shared" si="4"/>
        <v>7984.2133333333331</v>
      </c>
      <c r="K85" s="138">
        <v>0</v>
      </c>
      <c r="L85" s="138">
        <f t="shared" si="5"/>
        <v>10699.293333333333</v>
      </c>
      <c r="M85" s="139"/>
    </row>
    <row r="86" spans="1:13">
      <c r="A86" s="1" t="s">
        <v>1377</v>
      </c>
      <c r="B86" s="1" t="s">
        <v>1378</v>
      </c>
      <c r="C86" s="137">
        <v>5430.16</v>
      </c>
      <c r="D86" s="137">
        <v>600</v>
      </c>
      <c r="E86" s="137">
        <v>975</v>
      </c>
      <c r="F86" s="137">
        <v>7005.16</v>
      </c>
      <c r="H86" s="138">
        <v>1810.0533333333333</v>
      </c>
      <c r="I86" s="138">
        <v>905.02666666666664</v>
      </c>
      <c r="J86" s="138">
        <f t="shared" si="4"/>
        <v>8040.2133333333331</v>
      </c>
      <c r="K86" s="138">
        <v>0</v>
      </c>
      <c r="L86" s="138">
        <f t="shared" si="5"/>
        <v>10755.293333333333</v>
      </c>
      <c r="M86" s="139"/>
    </row>
    <row r="87" spans="1:13">
      <c r="A87" s="1" t="s">
        <v>1377</v>
      </c>
      <c r="B87" s="1" t="s">
        <v>1378</v>
      </c>
      <c r="C87" s="137">
        <v>5430.16</v>
      </c>
      <c r="D87" s="137">
        <v>800</v>
      </c>
      <c r="E87" s="137">
        <v>975</v>
      </c>
      <c r="F87" s="137">
        <v>7205.16</v>
      </c>
      <c r="H87" s="138">
        <v>1810.0533333333333</v>
      </c>
      <c r="I87" s="138">
        <v>905.02666666666664</v>
      </c>
      <c r="J87" s="138">
        <f t="shared" si="4"/>
        <v>8306.8799999999992</v>
      </c>
      <c r="K87" s="138">
        <v>0</v>
      </c>
      <c r="L87" s="138">
        <f t="shared" si="5"/>
        <v>11021.96</v>
      </c>
      <c r="M87" s="139"/>
    </row>
    <row r="88" spans="1:13">
      <c r="A88" s="1" t="s">
        <v>1377</v>
      </c>
      <c r="B88" s="1" t="s">
        <v>1378</v>
      </c>
      <c r="C88" s="137">
        <v>5430.16</v>
      </c>
      <c r="D88" s="137">
        <v>946</v>
      </c>
      <c r="E88" s="137">
        <v>975</v>
      </c>
      <c r="F88" s="137">
        <v>7351.16</v>
      </c>
      <c r="H88" s="138">
        <v>1810.0533333333333</v>
      </c>
      <c r="I88" s="138">
        <v>905.02666666666664</v>
      </c>
      <c r="J88" s="138">
        <f t="shared" si="4"/>
        <v>8501.5466666666671</v>
      </c>
      <c r="K88" s="138">
        <v>0</v>
      </c>
      <c r="L88" s="138">
        <f t="shared" si="5"/>
        <v>11216.626666666667</v>
      </c>
      <c r="M88" s="139"/>
    </row>
    <row r="89" spans="1:13">
      <c r="A89" s="1" t="s">
        <v>1377</v>
      </c>
      <c r="B89" s="1" t="s">
        <v>1378</v>
      </c>
      <c r="C89" s="137">
        <v>5430.16</v>
      </c>
      <c r="D89" s="137">
        <v>1000</v>
      </c>
      <c r="E89" s="137">
        <v>975</v>
      </c>
      <c r="F89" s="137">
        <v>7405.16</v>
      </c>
      <c r="H89" s="138">
        <v>1810.0533333333333</v>
      </c>
      <c r="I89" s="138">
        <v>905.02666666666664</v>
      </c>
      <c r="J89" s="138">
        <f t="shared" si="4"/>
        <v>8573.5466666666653</v>
      </c>
      <c r="K89" s="138">
        <v>0</v>
      </c>
      <c r="L89" s="138">
        <f t="shared" si="5"/>
        <v>11288.626666666665</v>
      </c>
      <c r="M89" s="139"/>
    </row>
    <row r="90" spans="1:13">
      <c r="A90" s="1" t="s">
        <v>1377</v>
      </c>
      <c r="B90" s="1" t="s">
        <v>1378</v>
      </c>
      <c r="C90" s="137">
        <v>5430.16</v>
      </c>
      <c r="D90" s="137">
        <v>1120</v>
      </c>
      <c r="E90" s="137">
        <v>975</v>
      </c>
      <c r="F90" s="137">
        <v>7525.16</v>
      </c>
      <c r="H90" s="138">
        <v>1810.0533333333333</v>
      </c>
      <c r="I90" s="138">
        <v>905.02666666666664</v>
      </c>
      <c r="J90" s="138">
        <f t="shared" si="4"/>
        <v>8733.5466666666653</v>
      </c>
      <c r="K90" s="138">
        <v>0</v>
      </c>
      <c r="L90" s="138">
        <f t="shared" si="5"/>
        <v>11448.626666666665</v>
      </c>
      <c r="M90" s="139"/>
    </row>
    <row r="91" spans="1:13">
      <c r="A91" s="1" t="s">
        <v>1377</v>
      </c>
      <c r="B91" s="1" t="s">
        <v>1378</v>
      </c>
      <c r="C91" s="137">
        <v>5430.16</v>
      </c>
      <c r="D91" s="137">
        <v>1200</v>
      </c>
      <c r="E91" s="137">
        <v>975</v>
      </c>
      <c r="F91" s="137">
        <v>7605.16</v>
      </c>
      <c r="H91" s="138">
        <v>1810.0533333333333</v>
      </c>
      <c r="I91" s="138">
        <v>905.02666666666664</v>
      </c>
      <c r="J91" s="138">
        <f t="shared" si="4"/>
        <v>8840.2133333333331</v>
      </c>
      <c r="K91" s="138">
        <v>0</v>
      </c>
      <c r="L91" s="138">
        <f t="shared" si="5"/>
        <v>11555.293333333333</v>
      </c>
      <c r="M91" s="139"/>
    </row>
    <row r="92" spans="1:13">
      <c r="A92" s="1" t="s">
        <v>1377</v>
      </c>
      <c r="B92" s="1" t="s">
        <v>1378</v>
      </c>
      <c r="C92" s="137">
        <v>5430.16</v>
      </c>
      <c r="D92" s="137">
        <v>1400</v>
      </c>
      <c r="E92" s="137">
        <v>975</v>
      </c>
      <c r="F92" s="137">
        <v>7805.16</v>
      </c>
      <c r="H92" s="138">
        <v>1810.0533333333333</v>
      </c>
      <c r="I92" s="138">
        <v>905.02666666666664</v>
      </c>
      <c r="J92" s="138">
        <f t="shared" si="4"/>
        <v>9106.8799999999992</v>
      </c>
      <c r="K92" s="138">
        <v>0</v>
      </c>
      <c r="L92" s="138">
        <f t="shared" si="5"/>
        <v>11821.96</v>
      </c>
      <c r="M92" s="139"/>
    </row>
    <row r="93" spans="1:13">
      <c r="A93" s="1" t="s">
        <v>1377</v>
      </c>
      <c r="B93" s="1" t="s">
        <v>1378</v>
      </c>
      <c r="C93" s="137">
        <v>5430.16</v>
      </c>
      <c r="D93" s="137">
        <v>1800</v>
      </c>
      <c r="E93" s="137">
        <v>975</v>
      </c>
      <c r="F93" s="137">
        <v>8205.16</v>
      </c>
      <c r="H93" s="138">
        <v>1810.0533333333333</v>
      </c>
      <c r="I93" s="138">
        <v>905.02666666666664</v>
      </c>
      <c r="J93" s="138">
        <f t="shared" si="4"/>
        <v>9640.2133333333331</v>
      </c>
      <c r="K93" s="138">
        <v>0</v>
      </c>
      <c r="L93" s="138">
        <f t="shared" si="5"/>
        <v>12355.293333333333</v>
      </c>
      <c r="M93" s="139"/>
    </row>
    <row r="94" spans="1:13">
      <c r="A94" s="1" t="s">
        <v>1377</v>
      </c>
      <c r="B94" s="1" t="s">
        <v>1378</v>
      </c>
      <c r="C94" s="137">
        <v>5430.16</v>
      </c>
      <c r="D94" s="137">
        <v>0</v>
      </c>
      <c r="E94" s="137">
        <v>975</v>
      </c>
      <c r="F94" s="137">
        <v>6405.16</v>
      </c>
      <c r="H94" s="138">
        <v>1810.0533333333333</v>
      </c>
      <c r="I94" s="138">
        <v>905.02666666666664</v>
      </c>
      <c r="J94" s="138">
        <f t="shared" si="4"/>
        <v>7240.2133333333331</v>
      </c>
      <c r="K94" s="138">
        <v>12493.720905391658</v>
      </c>
      <c r="L94" s="138">
        <f t="shared" si="5"/>
        <v>22449.014238724991</v>
      </c>
      <c r="M94" s="139"/>
    </row>
    <row r="95" spans="1:13">
      <c r="A95" s="1" t="s">
        <v>1377</v>
      </c>
      <c r="B95" s="1" t="s">
        <v>1378</v>
      </c>
      <c r="C95" s="137">
        <v>5430.16</v>
      </c>
      <c r="D95" s="137">
        <v>0</v>
      </c>
      <c r="E95" s="137">
        <v>975</v>
      </c>
      <c r="F95" s="137">
        <v>6405.16</v>
      </c>
      <c r="H95" s="138">
        <v>1810.0533333333333</v>
      </c>
      <c r="I95" s="138">
        <v>905.02666666666664</v>
      </c>
      <c r="J95" s="138">
        <f t="shared" si="4"/>
        <v>7240.2133333333331</v>
      </c>
      <c r="K95" s="138">
        <v>30804.000000000004</v>
      </c>
      <c r="L95" s="138">
        <f t="shared" si="5"/>
        <v>40759.293333333335</v>
      </c>
      <c r="M95" s="139"/>
    </row>
    <row r="96" spans="1:13">
      <c r="A96" s="1" t="s">
        <v>1377</v>
      </c>
      <c r="B96" s="1" t="s">
        <v>1378</v>
      </c>
      <c r="C96" s="137">
        <v>5430.16</v>
      </c>
      <c r="D96" s="137">
        <v>24</v>
      </c>
      <c r="E96" s="137">
        <v>975</v>
      </c>
      <c r="F96" s="137">
        <v>6429.16</v>
      </c>
      <c r="H96" s="138">
        <v>1810.0533333333333</v>
      </c>
      <c r="I96" s="138">
        <v>905.02666666666664</v>
      </c>
      <c r="J96" s="138">
        <f t="shared" si="4"/>
        <v>7272.2133333333331</v>
      </c>
      <c r="K96" s="138">
        <v>30804.000000000004</v>
      </c>
      <c r="L96" s="138">
        <f t="shared" si="5"/>
        <v>40791.293333333335</v>
      </c>
      <c r="M96" s="139"/>
    </row>
    <row r="97" spans="1:13">
      <c r="A97" s="1" t="s">
        <v>1377</v>
      </c>
      <c r="B97" s="1" t="s">
        <v>1378</v>
      </c>
      <c r="C97" s="137">
        <v>5430.16</v>
      </c>
      <c r="D97" s="137">
        <v>24</v>
      </c>
      <c r="E97" s="137">
        <v>975</v>
      </c>
      <c r="F97" s="137">
        <v>6429.16</v>
      </c>
      <c r="H97" s="138">
        <v>1810.0533333333333</v>
      </c>
      <c r="I97" s="138">
        <v>905.02666666666664</v>
      </c>
      <c r="J97" s="138">
        <f t="shared" si="4"/>
        <v>7272.2133333333331</v>
      </c>
      <c r="K97" s="138">
        <v>69902.689805714283</v>
      </c>
      <c r="L97" s="138">
        <f t="shared" si="5"/>
        <v>79889.983139047617</v>
      </c>
      <c r="M97" s="139"/>
    </row>
    <row r="98" spans="1:13">
      <c r="A98" s="1" t="s">
        <v>1377</v>
      </c>
      <c r="B98" s="1" t="s">
        <v>1378</v>
      </c>
      <c r="C98" s="137">
        <v>5430.16</v>
      </c>
      <c r="D98" s="137">
        <v>1000</v>
      </c>
      <c r="E98" s="137">
        <v>975</v>
      </c>
      <c r="F98" s="137">
        <v>7405.16</v>
      </c>
      <c r="H98" s="138">
        <v>1810.0533333333333</v>
      </c>
      <c r="I98" s="138">
        <v>905.02666666666664</v>
      </c>
      <c r="J98" s="138">
        <f t="shared" si="4"/>
        <v>8573.5466666666653</v>
      </c>
      <c r="K98" s="138">
        <v>70110.577234285709</v>
      </c>
      <c r="L98" s="138">
        <f t="shared" si="5"/>
        <v>81399.203900952372</v>
      </c>
      <c r="M98" s="139"/>
    </row>
    <row r="99" spans="1:13">
      <c r="A99" s="1" t="s">
        <v>1379</v>
      </c>
      <c r="B99" s="1" t="s">
        <v>1380</v>
      </c>
      <c r="C99" s="137">
        <v>5430.16</v>
      </c>
      <c r="D99" s="137">
        <v>0</v>
      </c>
      <c r="E99" s="137">
        <v>975</v>
      </c>
      <c r="F99" s="137">
        <v>6405.16</v>
      </c>
      <c r="H99" s="138">
        <v>1810.0533333333333</v>
      </c>
      <c r="I99" s="138">
        <v>905.02666666666664</v>
      </c>
      <c r="J99" s="138">
        <f t="shared" si="4"/>
        <v>7240.2133333333331</v>
      </c>
      <c r="K99" s="138">
        <v>0</v>
      </c>
      <c r="L99" s="138">
        <f t="shared" si="5"/>
        <v>9955.2933333333331</v>
      </c>
      <c r="M99" s="139"/>
    </row>
    <row r="100" spans="1:13">
      <c r="A100" s="1" t="s">
        <v>1379</v>
      </c>
      <c r="B100" s="1" t="s">
        <v>1380</v>
      </c>
      <c r="C100" s="137">
        <v>5430.16</v>
      </c>
      <c r="D100" s="137">
        <v>500</v>
      </c>
      <c r="E100" s="137">
        <v>975</v>
      </c>
      <c r="F100" s="137">
        <v>6905.16</v>
      </c>
      <c r="H100" s="138">
        <v>1810.0533333333333</v>
      </c>
      <c r="I100" s="138">
        <v>905.02666666666664</v>
      </c>
      <c r="J100" s="138">
        <f t="shared" si="4"/>
        <v>7906.88</v>
      </c>
      <c r="K100" s="138">
        <v>0</v>
      </c>
      <c r="L100" s="138">
        <f t="shared" si="5"/>
        <v>10621.96</v>
      </c>
      <c r="M100" s="139"/>
    </row>
    <row r="101" spans="1:13">
      <c r="A101" s="1" t="s">
        <v>1379</v>
      </c>
      <c r="B101" s="1" t="s">
        <v>1380</v>
      </c>
      <c r="C101" s="137">
        <v>5430.16</v>
      </c>
      <c r="D101" s="137">
        <v>1440.5</v>
      </c>
      <c r="E101" s="137">
        <v>975</v>
      </c>
      <c r="F101" s="137">
        <v>7845.66</v>
      </c>
      <c r="H101" s="138">
        <v>1810.0533333333333</v>
      </c>
      <c r="I101" s="138">
        <v>905.02666666666664</v>
      </c>
      <c r="J101" s="138">
        <f t="shared" si="4"/>
        <v>9160.8799999999992</v>
      </c>
      <c r="K101" s="138">
        <v>0</v>
      </c>
      <c r="L101" s="138">
        <f t="shared" si="5"/>
        <v>11875.96</v>
      </c>
      <c r="M101" s="139"/>
    </row>
    <row r="102" spans="1:13">
      <c r="A102" s="1" t="s">
        <v>1381</v>
      </c>
      <c r="B102" s="1" t="s">
        <v>1227</v>
      </c>
      <c r="C102" s="137">
        <v>5354.97</v>
      </c>
      <c r="D102" s="137">
        <v>0</v>
      </c>
      <c r="E102" s="137">
        <v>975</v>
      </c>
      <c r="F102" s="137">
        <v>6329.97</v>
      </c>
      <c r="H102" s="138">
        <v>1784.99</v>
      </c>
      <c r="I102" s="138">
        <v>892.495</v>
      </c>
      <c r="J102" s="138">
        <f t="shared" si="4"/>
        <v>7139.96</v>
      </c>
      <c r="K102" s="138">
        <v>0</v>
      </c>
      <c r="L102" s="138">
        <f t="shared" si="5"/>
        <v>9817.4449999999997</v>
      </c>
      <c r="M102" s="139"/>
    </row>
    <row r="103" spans="1:13">
      <c r="A103" s="1" t="s">
        <v>1381</v>
      </c>
      <c r="B103" s="1" t="s">
        <v>1227</v>
      </c>
      <c r="C103" s="137">
        <v>5354.97</v>
      </c>
      <c r="D103" s="137">
        <v>310</v>
      </c>
      <c r="E103" s="137">
        <v>975</v>
      </c>
      <c r="F103" s="137">
        <v>6639.97</v>
      </c>
      <c r="H103" s="138">
        <v>1784.99</v>
      </c>
      <c r="I103" s="138">
        <v>892.495</v>
      </c>
      <c r="J103" s="138">
        <f t="shared" si="4"/>
        <v>7553.2933333333331</v>
      </c>
      <c r="K103" s="138">
        <v>0</v>
      </c>
      <c r="L103" s="138">
        <f t="shared" si="5"/>
        <v>10230.778333333334</v>
      </c>
      <c r="M103" s="139"/>
    </row>
    <row r="104" spans="1:13">
      <c r="A104" s="1" t="s">
        <v>1381</v>
      </c>
      <c r="B104" s="1" t="s">
        <v>1227</v>
      </c>
      <c r="C104" s="137">
        <v>5354.97</v>
      </c>
      <c r="D104" s="137">
        <v>800</v>
      </c>
      <c r="E104" s="137">
        <v>975</v>
      </c>
      <c r="F104" s="137">
        <v>7129.97</v>
      </c>
      <c r="H104" s="138">
        <v>1784.99</v>
      </c>
      <c r="I104" s="138">
        <v>892.495</v>
      </c>
      <c r="J104" s="138">
        <f t="shared" si="4"/>
        <v>8206.626666666667</v>
      </c>
      <c r="K104" s="138">
        <v>0</v>
      </c>
      <c r="L104" s="138">
        <f t="shared" si="5"/>
        <v>10884.111666666668</v>
      </c>
      <c r="M104" s="139"/>
    </row>
    <row r="105" spans="1:13">
      <c r="A105" s="1" t="s">
        <v>1381</v>
      </c>
      <c r="B105" s="1" t="s">
        <v>1227</v>
      </c>
      <c r="C105" s="137">
        <v>5354.97</v>
      </c>
      <c r="D105" s="137">
        <v>895.56</v>
      </c>
      <c r="E105" s="137">
        <v>975</v>
      </c>
      <c r="F105" s="137">
        <v>7225.5300000000007</v>
      </c>
      <c r="H105" s="138">
        <v>1784.99</v>
      </c>
      <c r="I105" s="138">
        <v>892.495</v>
      </c>
      <c r="J105" s="138">
        <f t="shared" si="4"/>
        <v>8334.0400000000009</v>
      </c>
      <c r="K105" s="138">
        <v>0</v>
      </c>
      <c r="L105" s="138">
        <f t="shared" si="5"/>
        <v>11011.525000000001</v>
      </c>
      <c r="M105" s="139"/>
    </row>
    <row r="106" spans="1:13">
      <c r="A106" s="1" t="s">
        <v>1381</v>
      </c>
      <c r="B106" s="1" t="s">
        <v>1227</v>
      </c>
      <c r="C106" s="137">
        <v>5354.97</v>
      </c>
      <c r="D106" s="137">
        <v>1000</v>
      </c>
      <c r="E106" s="137">
        <v>975</v>
      </c>
      <c r="F106" s="137">
        <v>7329.97</v>
      </c>
      <c r="H106" s="138">
        <v>1784.99</v>
      </c>
      <c r="I106" s="138">
        <v>892.495</v>
      </c>
      <c r="J106" s="138">
        <f t="shared" si="4"/>
        <v>8473.2933333333331</v>
      </c>
      <c r="K106" s="138">
        <v>0</v>
      </c>
      <c r="L106" s="138">
        <f t="shared" si="5"/>
        <v>11150.778333333334</v>
      </c>
      <c r="M106" s="139"/>
    </row>
    <row r="107" spans="1:13">
      <c r="A107" s="1" t="s">
        <v>1381</v>
      </c>
      <c r="B107" s="1" t="s">
        <v>1227</v>
      </c>
      <c r="C107" s="137">
        <v>5354.97</v>
      </c>
      <c r="D107" s="137">
        <v>1480</v>
      </c>
      <c r="E107" s="137">
        <v>975</v>
      </c>
      <c r="F107" s="137">
        <v>7809.97</v>
      </c>
      <c r="H107" s="138">
        <v>1784.99</v>
      </c>
      <c r="I107" s="138">
        <v>892.495</v>
      </c>
      <c r="J107" s="138">
        <f t="shared" si="4"/>
        <v>9113.2933333333331</v>
      </c>
      <c r="K107" s="138">
        <v>0</v>
      </c>
      <c r="L107" s="138">
        <f t="shared" si="5"/>
        <v>11790.778333333334</v>
      </c>
      <c r="M107" s="139"/>
    </row>
    <row r="108" spans="1:13">
      <c r="A108" s="1" t="s">
        <v>1381</v>
      </c>
      <c r="B108" s="1" t="s">
        <v>1227</v>
      </c>
      <c r="C108" s="137">
        <v>5354.97</v>
      </c>
      <c r="D108" s="137">
        <v>1600</v>
      </c>
      <c r="E108" s="137">
        <v>975</v>
      </c>
      <c r="F108" s="137">
        <v>7929.97</v>
      </c>
      <c r="H108" s="138">
        <v>1784.99</v>
      </c>
      <c r="I108" s="138">
        <v>892.495</v>
      </c>
      <c r="J108" s="138">
        <f t="shared" si="4"/>
        <v>9273.2933333333331</v>
      </c>
      <c r="K108" s="138">
        <v>0</v>
      </c>
      <c r="L108" s="138">
        <f t="shared" si="5"/>
        <v>11950.778333333334</v>
      </c>
      <c r="M108" s="139"/>
    </row>
    <row r="109" spans="1:13">
      <c r="A109" s="1" t="s">
        <v>1381</v>
      </c>
      <c r="B109" s="1" t="s">
        <v>1227</v>
      </c>
      <c r="C109" s="137">
        <v>5354.97</v>
      </c>
      <c r="D109" s="137">
        <v>5400</v>
      </c>
      <c r="E109" s="137">
        <v>975</v>
      </c>
      <c r="F109" s="137">
        <v>11729.970000000001</v>
      </c>
      <c r="H109" s="138">
        <v>1784.99</v>
      </c>
      <c r="I109" s="138">
        <v>892.495</v>
      </c>
      <c r="J109" s="138">
        <f t="shared" si="4"/>
        <v>14339.960000000001</v>
      </c>
      <c r="K109" s="138">
        <v>0</v>
      </c>
      <c r="L109" s="138">
        <f t="shared" si="5"/>
        <v>17017.445</v>
      </c>
      <c r="M109" s="139"/>
    </row>
    <row r="110" spans="1:13">
      <c r="A110" s="1" t="s">
        <v>1381</v>
      </c>
      <c r="B110" s="1" t="s">
        <v>1227</v>
      </c>
      <c r="C110" s="137">
        <v>5354.97</v>
      </c>
      <c r="D110" s="137">
        <v>0</v>
      </c>
      <c r="E110" s="137">
        <v>975</v>
      </c>
      <c r="F110" s="137">
        <v>6329.97</v>
      </c>
      <c r="H110" s="138">
        <v>1784.99</v>
      </c>
      <c r="I110" s="138">
        <v>892.495</v>
      </c>
      <c r="J110" s="138">
        <f t="shared" si="4"/>
        <v>7139.96</v>
      </c>
      <c r="K110" s="138">
        <v>25418.650648535564</v>
      </c>
      <c r="L110" s="138">
        <f t="shared" si="5"/>
        <v>35236.095648535564</v>
      </c>
      <c r="M110" s="139"/>
    </row>
    <row r="111" spans="1:13">
      <c r="A111" s="1" t="s">
        <v>1381</v>
      </c>
      <c r="B111" s="1" t="s">
        <v>1227</v>
      </c>
      <c r="C111" s="137">
        <v>5354.97</v>
      </c>
      <c r="D111" s="137">
        <v>500</v>
      </c>
      <c r="E111" s="137">
        <v>975</v>
      </c>
      <c r="F111" s="137">
        <v>6829.97</v>
      </c>
      <c r="H111" s="138">
        <v>1784.99</v>
      </c>
      <c r="I111" s="138">
        <v>892.495</v>
      </c>
      <c r="J111" s="138">
        <f t="shared" si="4"/>
        <v>7806.626666666667</v>
      </c>
      <c r="K111" s="138">
        <v>25501.286631799165</v>
      </c>
      <c r="L111" s="138">
        <f t="shared" si="5"/>
        <v>35985.398298465836</v>
      </c>
      <c r="M111" s="139"/>
    </row>
    <row r="112" spans="1:13">
      <c r="A112" s="1" t="s">
        <v>1381</v>
      </c>
      <c r="B112" s="1" t="s">
        <v>1227</v>
      </c>
      <c r="C112" s="137">
        <v>5354.97</v>
      </c>
      <c r="D112" s="137">
        <v>320</v>
      </c>
      <c r="E112" s="137">
        <v>975</v>
      </c>
      <c r="F112" s="137">
        <v>6649.97</v>
      </c>
      <c r="H112" s="138">
        <v>1784.99</v>
      </c>
      <c r="I112" s="138">
        <v>892.495</v>
      </c>
      <c r="J112" s="138">
        <f t="shared" si="4"/>
        <v>7566.626666666667</v>
      </c>
      <c r="K112" s="138">
        <v>30804.000000000004</v>
      </c>
      <c r="L112" s="138">
        <f t="shared" si="5"/>
        <v>41048.111666666671</v>
      </c>
      <c r="M112" s="139"/>
    </row>
    <row r="113" spans="1:13">
      <c r="A113" s="1" t="s">
        <v>1381</v>
      </c>
      <c r="B113" s="1" t="s">
        <v>1227</v>
      </c>
      <c r="C113" s="137">
        <v>5354.97</v>
      </c>
      <c r="D113" s="137">
        <v>0</v>
      </c>
      <c r="E113" s="137">
        <v>975</v>
      </c>
      <c r="F113" s="137">
        <v>6329.97</v>
      </c>
      <c r="H113" s="138">
        <v>1784.99</v>
      </c>
      <c r="I113" s="138">
        <v>892.495</v>
      </c>
      <c r="J113" s="138">
        <f t="shared" si="4"/>
        <v>7139.96</v>
      </c>
      <c r="K113" s="138">
        <v>31970.686213389123</v>
      </c>
      <c r="L113" s="138">
        <f t="shared" si="5"/>
        <v>41788.131213389119</v>
      </c>
      <c r="M113" s="139"/>
    </row>
    <row r="114" spans="1:13">
      <c r="A114" s="1" t="s">
        <v>1381</v>
      </c>
      <c r="B114" s="1" t="s">
        <v>1227</v>
      </c>
      <c r="C114" s="137">
        <v>5354.97</v>
      </c>
      <c r="D114" s="137">
        <v>1146</v>
      </c>
      <c r="E114" s="137">
        <v>975</v>
      </c>
      <c r="F114" s="137">
        <v>7475.97</v>
      </c>
      <c r="H114" s="138">
        <v>1784.99</v>
      </c>
      <c r="I114" s="138">
        <v>892.495</v>
      </c>
      <c r="J114" s="138">
        <f t="shared" si="4"/>
        <v>8667.9600000000009</v>
      </c>
      <c r="K114" s="138">
        <v>32074.077337142859</v>
      </c>
      <c r="L114" s="138">
        <f t="shared" si="5"/>
        <v>43419.522337142858</v>
      </c>
      <c r="M114" s="139"/>
    </row>
    <row r="115" spans="1:13">
      <c r="A115" s="1" t="s">
        <v>1381</v>
      </c>
      <c r="B115" s="1" t="s">
        <v>1227</v>
      </c>
      <c r="C115" s="137">
        <v>5354.97</v>
      </c>
      <c r="D115" s="137">
        <v>2200</v>
      </c>
      <c r="E115" s="137">
        <v>975</v>
      </c>
      <c r="F115" s="137">
        <v>8529.9700000000012</v>
      </c>
      <c r="H115" s="138">
        <v>1784.99</v>
      </c>
      <c r="I115" s="138">
        <v>892.495</v>
      </c>
      <c r="J115" s="138">
        <f t="shared" si="4"/>
        <v>10073.293333333333</v>
      </c>
      <c r="K115" s="138">
        <v>30804.000000000004</v>
      </c>
      <c r="L115" s="138">
        <f t="shared" si="5"/>
        <v>43554.778333333335</v>
      </c>
      <c r="M115" s="139"/>
    </row>
    <row r="116" spans="1:13">
      <c r="A116" s="1" t="s">
        <v>1381</v>
      </c>
      <c r="B116" s="1" t="s">
        <v>1227</v>
      </c>
      <c r="C116" s="137">
        <v>5354.97</v>
      </c>
      <c r="D116" s="137">
        <v>2000</v>
      </c>
      <c r="E116" s="137">
        <v>975</v>
      </c>
      <c r="F116" s="137">
        <v>8329.9700000000012</v>
      </c>
      <c r="H116" s="138">
        <v>1784.99</v>
      </c>
      <c r="I116" s="138">
        <v>892.495</v>
      </c>
      <c r="J116" s="138">
        <f t="shared" si="4"/>
        <v>9806.626666666667</v>
      </c>
      <c r="K116" s="138">
        <v>32030.361908571427</v>
      </c>
      <c r="L116" s="138">
        <f t="shared" si="5"/>
        <v>44514.473575238095</v>
      </c>
      <c r="M116" s="139"/>
    </row>
    <row r="117" spans="1:13">
      <c r="A117" s="1" t="s">
        <v>1381</v>
      </c>
      <c r="B117" s="1" t="s">
        <v>1227</v>
      </c>
      <c r="C117" s="137">
        <v>5354.97</v>
      </c>
      <c r="D117" s="137">
        <v>320</v>
      </c>
      <c r="E117" s="137">
        <v>975</v>
      </c>
      <c r="F117" s="137">
        <v>6649.97</v>
      </c>
      <c r="H117" s="138">
        <v>1784.99</v>
      </c>
      <c r="I117" s="138">
        <v>892.495</v>
      </c>
      <c r="J117" s="138">
        <f t="shared" si="4"/>
        <v>7566.626666666667</v>
      </c>
      <c r="K117" s="138">
        <v>69963.002479999996</v>
      </c>
      <c r="L117" s="138">
        <f t="shared" si="5"/>
        <v>80207.11414666666</v>
      </c>
      <c r="M117" s="139"/>
    </row>
    <row r="118" spans="1:13">
      <c r="A118" s="1" t="s">
        <v>1382</v>
      </c>
      <c r="B118" s="1" t="s">
        <v>1383</v>
      </c>
      <c r="C118" s="137">
        <v>5328.1900000000005</v>
      </c>
      <c r="D118" s="137">
        <v>600</v>
      </c>
      <c r="E118" s="137">
        <v>975</v>
      </c>
      <c r="F118" s="137">
        <v>6903.1900000000005</v>
      </c>
      <c r="H118" s="138">
        <v>1776.0633333333335</v>
      </c>
      <c r="I118" s="138">
        <v>888.03166666666675</v>
      </c>
      <c r="J118" s="138">
        <f t="shared" si="4"/>
        <v>7904.253333333334</v>
      </c>
      <c r="K118" s="138">
        <v>0</v>
      </c>
      <c r="L118" s="138">
        <f t="shared" si="5"/>
        <v>10568.348333333335</v>
      </c>
      <c r="M118" s="139"/>
    </row>
    <row r="119" spans="1:13">
      <c r="A119" s="1" t="s">
        <v>1384</v>
      </c>
      <c r="B119" s="1" t="s">
        <v>1385</v>
      </c>
      <c r="C119" s="137">
        <v>5328.1900000000005</v>
      </c>
      <c r="D119" s="137">
        <v>0</v>
      </c>
      <c r="E119" s="137">
        <v>975</v>
      </c>
      <c r="F119" s="137">
        <v>6303.1900000000005</v>
      </c>
      <c r="H119" s="138">
        <v>1776.0633333333335</v>
      </c>
      <c r="I119" s="138">
        <v>888.03166666666675</v>
      </c>
      <c r="J119" s="138">
        <f t="shared" si="4"/>
        <v>7104.253333333334</v>
      </c>
      <c r="K119" s="138">
        <v>0</v>
      </c>
      <c r="L119" s="138">
        <f t="shared" si="5"/>
        <v>9768.3483333333352</v>
      </c>
      <c r="M119" s="139"/>
    </row>
    <row r="120" spans="1:13">
      <c r="A120" s="1" t="s">
        <v>1384</v>
      </c>
      <c r="B120" s="1" t="s">
        <v>1385</v>
      </c>
      <c r="C120" s="137">
        <v>5328.1900000000005</v>
      </c>
      <c r="D120" s="137">
        <v>20</v>
      </c>
      <c r="E120" s="137">
        <v>975</v>
      </c>
      <c r="F120" s="137">
        <v>6323.1900000000005</v>
      </c>
      <c r="H120" s="138">
        <v>1776.0633333333335</v>
      </c>
      <c r="I120" s="138">
        <v>888.03166666666675</v>
      </c>
      <c r="J120" s="138">
        <f t="shared" si="4"/>
        <v>7130.920000000001</v>
      </c>
      <c r="K120" s="138">
        <v>0</v>
      </c>
      <c r="L120" s="138">
        <f t="shared" si="5"/>
        <v>9795.0150000000012</v>
      </c>
      <c r="M120" s="139"/>
    </row>
    <row r="121" spans="1:13">
      <c r="A121" s="1" t="s">
        <v>1384</v>
      </c>
      <c r="B121" s="1" t="s">
        <v>1385</v>
      </c>
      <c r="C121" s="137">
        <v>5328.1900000000005</v>
      </c>
      <c r="D121" s="137">
        <v>152</v>
      </c>
      <c r="E121" s="137">
        <v>975</v>
      </c>
      <c r="F121" s="137">
        <v>6455.1900000000005</v>
      </c>
      <c r="H121" s="138">
        <v>1776.0633333333335</v>
      </c>
      <c r="I121" s="138">
        <v>888.03166666666675</v>
      </c>
      <c r="J121" s="138">
        <f t="shared" si="4"/>
        <v>7306.920000000001</v>
      </c>
      <c r="K121" s="138">
        <v>0</v>
      </c>
      <c r="L121" s="138">
        <f t="shared" si="5"/>
        <v>9971.0150000000012</v>
      </c>
      <c r="M121" s="139"/>
    </row>
    <row r="122" spans="1:13">
      <c r="A122" s="1" t="s">
        <v>1384</v>
      </c>
      <c r="B122" s="1" t="s">
        <v>1385</v>
      </c>
      <c r="C122" s="137">
        <v>5328.1900000000005</v>
      </c>
      <c r="D122" s="137">
        <v>586</v>
      </c>
      <c r="E122" s="137">
        <v>975</v>
      </c>
      <c r="F122" s="137">
        <v>6889.1900000000005</v>
      </c>
      <c r="H122" s="138">
        <v>1776.0633333333335</v>
      </c>
      <c r="I122" s="138">
        <v>888.03166666666675</v>
      </c>
      <c r="J122" s="138">
        <f t="shared" si="4"/>
        <v>7885.586666666667</v>
      </c>
      <c r="K122" s="138">
        <v>0</v>
      </c>
      <c r="L122" s="138">
        <f t="shared" si="5"/>
        <v>10549.681666666667</v>
      </c>
      <c r="M122" s="139"/>
    </row>
    <row r="123" spans="1:13">
      <c r="A123" s="1" t="s">
        <v>1384</v>
      </c>
      <c r="B123" s="1" t="s">
        <v>1385</v>
      </c>
      <c r="C123" s="137">
        <v>5328.1900000000005</v>
      </c>
      <c r="D123" s="137">
        <v>600</v>
      </c>
      <c r="E123" s="137">
        <v>975</v>
      </c>
      <c r="F123" s="137">
        <v>6903.1900000000005</v>
      </c>
      <c r="H123" s="138">
        <v>1776.0633333333335</v>
      </c>
      <c r="I123" s="138">
        <v>888.03166666666675</v>
      </c>
      <c r="J123" s="138">
        <f t="shared" si="4"/>
        <v>7904.253333333334</v>
      </c>
      <c r="K123" s="138">
        <v>0</v>
      </c>
      <c r="L123" s="138">
        <f t="shared" si="5"/>
        <v>10568.348333333335</v>
      </c>
      <c r="M123" s="139"/>
    </row>
    <row r="124" spans="1:13">
      <c r="A124" s="1" t="s">
        <v>1384</v>
      </c>
      <c r="B124" s="1" t="s">
        <v>1385</v>
      </c>
      <c r="C124" s="137">
        <v>5328.1900000000005</v>
      </c>
      <c r="D124" s="137">
        <v>826</v>
      </c>
      <c r="E124" s="137">
        <v>975</v>
      </c>
      <c r="F124" s="137">
        <v>7129.1900000000005</v>
      </c>
      <c r="H124" s="138">
        <v>1776.0633333333335</v>
      </c>
      <c r="I124" s="138">
        <v>888.03166666666675</v>
      </c>
      <c r="J124" s="138">
        <f t="shared" si="4"/>
        <v>8205.5866666666661</v>
      </c>
      <c r="K124" s="138">
        <v>0</v>
      </c>
      <c r="L124" s="138">
        <f t="shared" si="5"/>
        <v>10869.681666666667</v>
      </c>
      <c r="M124" s="139"/>
    </row>
    <row r="125" spans="1:13">
      <c r="A125" s="1" t="s">
        <v>1384</v>
      </c>
      <c r="B125" s="1" t="s">
        <v>1385</v>
      </c>
      <c r="C125" s="137">
        <v>5328.1900000000005</v>
      </c>
      <c r="D125" s="137">
        <v>1224</v>
      </c>
      <c r="E125" s="137">
        <v>975</v>
      </c>
      <c r="F125" s="137">
        <v>7527.1900000000005</v>
      </c>
      <c r="H125" s="138">
        <v>1776.0633333333335</v>
      </c>
      <c r="I125" s="138">
        <v>888.03166666666675</v>
      </c>
      <c r="J125" s="138">
        <f t="shared" si="4"/>
        <v>8736.253333333334</v>
      </c>
      <c r="K125" s="138">
        <v>0</v>
      </c>
      <c r="L125" s="138">
        <f t="shared" si="5"/>
        <v>11400.348333333335</v>
      </c>
      <c r="M125" s="139"/>
    </row>
    <row r="126" spans="1:13">
      <c r="A126" s="1" t="s">
        <v>1384</v>
      </c>
      <c r="B126" s="1" t="s">
        <v>1385</v>
      </c>
      <c r="C126" s="137">
        <v>5328.1900000000005</v>
      </c>
      <c r="D126" s="137">
        <v>1256</v>
      </c>
      <c r="E126" s="137">
        <v>975</v>
      </c>
      <c r="F126" s="137">
        <v>7559.1900000000005</v>
      </c>
      <c r="H126" s="138">
        <v>1776.0633333333335</v>
      </c>
      <c r="I126" s="138">
        <v>888.03166666666675</v>
      </c>
      <c r="J126" s="138">
        <f t="shared" si="4"/>
        <v>8778.92</v>
      </c>
      <c r="K126" s="138">
        <v>0</v>
      </c>
      <c r="L126" s="138">
        <f t="shared" si="5"/>
        <v>11443.014999999999</v>
      </c>
      <c r="M126" s="139"/>
    </row>
    <row r="127" spans="1:13">
      <c r="A127" s="1" t="s">
        <v>1384</v>
      </c>
      <c r="B127" s="1" t="s">
        <v>1385</v>
      </c>
      <c r="C127" s="137">
        <v>5328.1900000000005</v>
      </c>
      <c r="D127" s="137">
        <v>1400</v>
      </c>
      <c r="E127" s="137">
        <v>975</v>
      </c>
      <c r="F127" s="137">
        <v>7703.1900000000005</v>
      </c>
      <c r="H127" s="138">
        <v>1776.0633333333335</v>
      </c>
      <c r="I127" s="138">
        <v>888.03166666666675</v>
      </c>
      <c r="J127" s="138">
        <f t="shared" si="4"/>
        <v>8970.9200000000019</v>
      </c>
      <c r="K127" s="138">
        <v>0</v>
      </c>
      <c r="L127" s="138">
        <f t="shared" si="5"/>
        <v>11635.015000000003</v>
      </c>
      <c r="M127" s="139"/>
    </row>
    <row r="128" spans="1:13">
      <c r="A128" s="1" t="s">
        <v>1384</v>
      </c>
      <c r="B128" s="1" t="s">
        <v>1385</v>
      </c>
      <c r="C128" s="137">
        <v>5328.1900000000005</v>
      </c>
      <c r="D128" s="137">
        <v>1410</v>
      </c>
      <c r="E128" s="137">
        <v>975</v>
      </c>
      <c r="F128" s="137">
        <v>7713.1900000000005</v>
      </c>
      <c r="H128" s="138">
        <v>1776.0633333333335</v>
      </c>
      <c r="I128" s="138">
        <v>888.03166666666675</v>
      </c>
      <c r="J128" s="138">
        <f t="shared" si="4"/>
        <v>8984.253333333334</v>
      </c>
      <c r="K128" s="138">
        <v>0</v>
      </c>
      <c r="L128" s="138">
        <f t="shared" si="5"/>
        <v>11648.348333333335</v>
      </c>
      <c r="M128" s="139"/>
    </row>
    <row r="129" spans="1:13">
      <c r="A129" s="1" t="s">
        <v>1384</v>
      </c>
      <c r="B129" s="1" t="s">
        <v>1385</v>
      </c>
      <c r="C129" s="137">
        <v>5328.1900000000005</v>
      </c>
      <c r="D129" s="137">
        <v>1413</v>
      </c>
      <c r="E129" s="137">
        <v>975</v>
      </c>
      <c r="F129" s="137">
        <v>7716.1900000000005</v>
      </c>
      <c r="H129" s="138">
        <v>1776.0633333333335</v>
      </c>
      <c r="I129" s="138">
        <v>888.03166666666675</v>
      </c>
      <c r="J129" s="138">
        <f t="shared" si="4"/>
        <v>8988.253333333334</v>
      </c>
      <c r="K129" s="138">
        <v>0</v>
      </c>
      <c r="L129" s="138">
        <f t="shared" si="5"/>
        <v>11652.348333333335</v>
      </c>
      <c r="M129" s="139"/>
    </row>
    <row r="130" spans="1:13">
      <c r="A130" s="1" t="s">
        <v>1384</v>
      </c>
      <c r="B130" s="1" t="s">
        <v>1385</v>
      </c>
      <c r="C130" s="137">
        <v>5328.1900000000005</v>
      </c>
      <c r="D130" s="137">
        <v>1531.8400000000001</v>
      </c>
      <c r="E130" s="137">
        <v>975</v>
      </c>
      <c r="F130" s="137">
        <v>7835.0300000000007</v>
      </c>
      <c r="H130" s="138">
        <v>1776.0633333333335</v>
      </c>
      <c r="I130" s="138">
        <v>888.03166666666675</v>
      </c>
      <c r="J130" s="138">
        <f t="shared" si="4"/>
        <v>9146.7066666666669</v>
      </c>
      <c r="K130" s="138">
        <v>0</v>
      </c>
      <c r="L130" s="138">
        <f t="shared" si="5"/>
        <v>11810.801666666666</v>
      </c>
      <c r="M130" s="139"/>
    </row>
    <row r="131" spans="1:13">
      <c r="A131" s="1" t="s">
        <v>1384</v>
      </c>
      <c r="B131" s="1" t="s">
        <v>1385</v>
      </c>
      <c r="C131" s="137">
        <v>5328.1900000000005</v>
      </c>
      <c r="D131" s="137">
        <v>1164.02</v>
      </c>
      <c r="E131" s="137">
        <v>975</v>
      </c>
      <c r="F131" s="137">
        <v>7467.2100000000009</v>
      </c>
      <c r="H131" s="138">
        <v>1776.0633333333335</v>
      </c>
      <c r="I131" s="138">
        <v>888.03166666666675</v>
      </c>
      <c r="J131" s="138">
        <f t="shared" si="4"/>
        <v>8656.2800000000025</v>
      </c>
      <c r="K131" s="138">
        <v>12592.733163784334</v>
      </c>
      <c r="L131" s="138">
        <f t="shared" si="5"/>
        <v>23913.108163784338</v>
      </c>
      <c r="M131" s="139"/>
    </row>
    <row r="132" spans="1:13">
      <c r="A132" s="1" t="s">
        <v>1384</v>
      </c>
      <c r="B132" s="1" t="s">
        <v>1385</v>
      </c>
      <c r="C132" s="137">
        <v>5328.1900000000005</v>
      </c>
      <c r="D132" s="137">
        <v>0</v>
      </c>
      <c r="E132" s="137">
        <v>975</v>
      </c>
      <c r="F132" s="137">
        <v>6303.1900000000005</v>
      </c>
      <c r="H132" s="138">
        <v>1776.0633333333335</v>
      </c>
      <c r="I132" s="138">
        <v>888.03166666666675</v>
      </c>
      <c r="J132" s="138">
        <f t="shared" si="4"/>
        <v>7104.253333333334</v>
      </c>
      <c r="K132" s="138">
        <v>18851.115878661087</v>
      </c>
      <c r="L132" s="138">
        <f t="shared" si="5"/>
        <v>28619.464211994422</v>
      </c>
      <c r="M132" s="139"/>
    </row>
    <row r="133" spans="1:13">
      <c r="A133" s="1" t="s">
        <v>1384</v>
      </c>
      <c r="B133" s="1" t="s">
        <v>1385</v>
      </c>
      <c r="C133" s="137">
        <v>5328.1900000000005</v>
      </c>
      <c r="D133" s="137">
        <v>0</v>
      </c>
      <c r="E133" s="137">
        <v>975</v>
      </c>
      <c r="F133" s="137">
        <v>6303.1900000000005</v>
      </c>
      <c r="H133" s="138">
        <v>1776.0633333333335</v>
      </c>
      <c r="I133" s="138">
        <v>888.03166666666675</v>
      </c>
      <c r="J133" s="138">
        <f t="shared" si="4"/>
        <v>7104.253333333334</v>
      </c>
      <c r="K133" s="138">
        <v>18863.346004184103</v>
      </c>
      <c r="L133" s="138">
        <f t="shared" si="5"/>
        <v>28631.694337517438</v>
      </c>
      <c r="M133" s="139"/>
    </row>
    <row r="134" spans="1:13">
      <c r="A134" s="1" t="s">
        <v>1384</v>
      </c>
      <c r="B134" s="1" t="s">
        <v>1385</v>
      </c>
      <c r="C134" s="137">
        <v>5328.1900000000005</v>
      </c>
      <c r="D134" s="137">
        <v>600</v>
      </c>
      <c r="E134" s="137">
        <v>975</v>
      </c>
      <c r="F134" s="137">
        <v>6903.1900000000005</v>
      </c>
      <c r="H134" s="138">
        <v>1776.0633333333335</v>
      </c>
      <c r="I134" s="138">
        <v>888.03166666666675</v>
      </c>
      <c r="J134" s="138">
        <f t="shared" si="4"/>
        <v>7904.253333333334</v>
      </c>
      <c r="K134" s="138">
        <v>18962.509184100418</v>
      </c>
      <c r="L134" s="138">
        <f t="shared" si="5"/>
        <v>29530.857517433753</v>
      </c>
      <c r="M134" s="139"/>
    </row>
    <row r="135" spans="1:13">
      <c r="A135" s="1" t="s">
        <v>1386</v>
      </c>
      <c r="B135" s="1" t="s">
        <v>1387</v>
      </c>
      <c r="C135" s="137">
        <v>5200.47</v>
      </c>
      <c r="D135" s="137">
        <v>0</v>
      </c>
      <c r="E135" s="137">
        <v>975</v>
      </c>
      <c r="F135" s="137">
        <v>6175.47</v>
      </c>
      <c r="H135" s="138">
        <v>1733.49</v>
      </c>
      <c r="I135" s="138">
        <v>866.745</v>
      </c>
      <c r="J135" s="138">
        <f t="shared" si="4"/>
        <v>6933.9600000000009</v>
      </c>
      <c r="K135" s="138">
        <v>0</v>
      </c>
      <c r="L135" s="138">
        <f t="shared" si="5"/>
        <v>9534.1950000000015</v>
      </c>
      <c r="M135" s="139"/>
    </row>
    <row r="136" spans="1:13">
      <c r="A136" s="1" t="s">
        <v>1386</v>
      </c>
      <c r="B136" s="1" t="s">
        <v>1387</v>
      </c>
      <c r="C136" s="137">
        <v>5200.47</v>
      </c>
      <c r="D136" s="137">
        <v>1000</v>
      </c>
      <c r="E136" s="137">
        <v>975</v>
      </c>
      <c r="F136" s="137">
        <v>7175.47</v>
      </c>
      <c r="H136" s="138">
        <v>1733.49</v>
      </c>
      <c r="I136" s="138">
        <v>866.745</v>
      </c>
      <c r="J136" s="138">
        <f t="shared" si="4"/>
        <v>8267.2933333333331</v>
      </c>
      <c r="K136" s="138">
        <v>0</v>
      </c>
      <c r="L136" s="138">
        <f t="shared" si="5"/>
        <v>10867.528333333334</v>
      </c>
      <c r="M136" s="139"/>
    </row>
    <row r="137" spans="1:13">
      <c r="A137" s="1" t="s">
        <v>1386</v>
      </c>
      <c r="B137" s="1" t="s">
        <v>1387</v>
      </c>
      <c r="C137" s="137">
        <v>5200.47</v>
      </c>
      <c r="D137" s="137">
        <v>0</v>
      </c>
      <c r="E137" s="137">
        <v>975</v>
      </c>
      <c r="F137" s="137">
        <v>6175.47</v>
      </c>
      <c r="H137" s="138">
        <v>1733.49</v>
      </c>
      <c r="I137" s="138">
        <v>866.745</v>
      </c>
      <c r="J137" s="138">
        <f t="shared" si="4"/>
        <v>6933.9600000000009</v>
      </c>
      <c r="K137" s="138">
        <v>12501.564862665309</v>
      </c>
      <c r="L137" s="138">
        <f t="shared" si="5"/>
        <v>22035.759862665313</v>
      </c>
      <c r="M137" s="139"/>
    </row>
    <row r="138" spans="1:13">
      <c r="A138" s="1" t="s">
        <v>1388</v>
      </c>
      <c r="B138" s="1" t="s">
        <v>1389</v>
      </c>
      <c r="C138" s="137">
        <v>4902.8</v>
      </c>
      <c r="D138" s="137">
        <v>1475</v>
      </c>
      <c r="E138" s="137">
        <v>975</v>
      </c>
      <c r="F138" s="137">
        <v>7352.8</v>
      </c>
      <c r="H138" s="138">
        <v>1634.2666666666667</v>
      </c>
      <c r="I138" s="138">
        <v>817.13333333333333</v>
      </c>
      <c r="J138" s="138">
        <f t="shared" si="4"/>
        <v>8503.7333333333336</v>
      </c>
      <c r="K138" s="138">
        <v>0</v>
      </c>
      <c r="L138" s="138">
        <f t="shared" si="5"/>
        <v>10955.133333333333</v>
      </c>
      <c r="M138" s="139"/>
    </row>
    <row r="139" spans="1:13">
      <c r="A139" s="1" t="s">
        <v>1388</v>
      </c>
      <c r="B139" s="1" t="s">
        <v>1389</v>
      </c>
      <c r="C139" s="137">
        <v>4902.8</v>
      </c>
      <c r="D139" s="137">
        <v>3950</v>
      </c>
      <c r="E139" s="137">
        <v>975</v>
      </c>
      <c r="F139" s="137">
        <v>9827.7999999999993</v>
      </c>
      <c r="H139" s="138">
        <v>1634.2666666666667</v>
      </c>
      <c r="I139" s="138">
        <v>817.13333333333333</v>
      </c>
      <c r="J139" s="138">
        <f t="shared" si="4"/>
        <v>11803.733333333332</v>
      </c>
      <c r="K139" s="138">
        <v>0</v>
      </c>
      <c r="L139" s="138">
        <f t="shared" si="5"/>
        <v>14255.133333333331</v>
      </c>
      <c r="M139" s="139"/>
    </row>
    <row r="140" spans="1:13">
      <c r="A140" s="1" t="s">
        <v>1390</v>
      </c>
      <c r="B140" s="1" t="s">
        <v>1391</v>
      </c>
      <c r="C140" s="137">
        <v>7166.74</v>
      </c>
      <c r="D140" s="137">
        <v>0</v>
      </c>
      <c r="E140" s="137">
        <v>975</v>
      </c>
      <c r="F140" s="137">
        <v>8141.74</v>
      </c>
      <c r="H140" s="138">
        <v>2388.9133333333334</v>
      </c>
      <c r="I140" s="138">
        <v>1194.4566666666667</v>
      </c>
      <c r="J140" s="138">
        <f t="shared" si="4"/>
        <v>9555.6533333333336</v>
      </c>
      <c r="K140" s="138">
        <v>0</v>
      </c>
      <c r="L140" s="138">
        <f t="shared" si="5"/>
        <v>13139.023333333334</v>
      </c>
      <c r="M140" s="139"/>
    </row>
    <row r="141" spans="1:13">
      <c r="A141" s="1" t="s">
        <v>1390</v>
      </c>
      <c r="B141" s="1" t="s">
        <v>1391</v>
      </c>
      <c r="C141" s="137">
        <v>7166.74</v>
      </c>
      <c r="D141" s="137">
        <v>0</v>
      </c>
      <c r="E141" s="137">
        <v>975</v>
      </c>
      <c r="F141" s="137">
        <v>8141.74</v>
      </c>
      <c r="H141" s="138">
        <v>2388.9133333333334</v>
      </c>
      <c r="I141" s="138">
        <v>1194.4566666666667</v>
      </c>
      <c r="J141" s="138">
        <f t="shared" si="4"/>
        <v>9555.6533333333336</v>
      </c>
      <c r="K141" s="138">
        <v>12636.935534079348</v>
      </c>
      <c r="L141" s="138">
        <f t="shared" si="5"/>
        <v>25775.958867412683</v>
      </c>
      <c r="M141" s="139"/>
    </row>
    <row r="142" spans="1:13">
      <c r="A142" s="1" t="s">
        <v>1390</v>
      </c>
      <c r="B142" s="1" t="s">
        <v>1391</v>
      </c>
      <c r="C142" s="137">
        <v>7166.74</v>
      </c>
      <c r="D142" s="137">
        <v>800</v>
      </c>
      <c r="E142" s="137">
        <v>975</v>
      </c>
      <c r="F142" s="137">
        <v>8941.74</v>
      </c>
      <c r="H142" s="138">
        <v>2388.9133333333334</v>
      </c>
      <c r="I142" s="138">
        <v>1194.4566666666667</v>
      </c>
      <c r="J142" s="138">
        <f t="shared" si="4"/>
        <v>10622.32</v>
      </c>
      <c r="K142" s="138">
        <v>12466.831261444564</v>
      </c>
      <c r="L142" s="138">
        <f t="shared" si="5"/>
        <v>26672.521261444563</v>
      </c>
      <c r="M142" s="139"/>
    </row>
    <row r="143" spans="1:13">
      <c r="A143" s="1" t="s">
        <v>1390</v>
      </c>
      <c r="B143" s="1" t="s">
        <v>1391</v>
      </c>
      <c r="C143" s="137">
        <v>7166.74</v>
      </c>
      <c r="D143" s="137">
        <v>1000</v>
      </c>
      <c r="E143" s="137">
        <v>975</v>
      </c>
      <c r="F143" s="137">
        <v>9141.74</v>
      </c>
      <c r="H143" s="138">
        <v>2388.9133333333334</v>
      </c>
      <c r="I143" s="138">
        <v>1194.4566666666667</v>
      </c>
      <c r="J143" s="138">
        <f t="shared" si="4"/>
        <v>10888.986666666668</v>
      </c>
      <c r="K143" s="138">
        <v>70222.711657142863</v>
      </c>
      <c r="L143" s="138">
        <f t="shared" si="5"/>
        <v>84695.068323809537</v>
      </c>
      <c r="M143" s="139"/>
    </row>
    <row r="144" spans="1:13">
      <c r="A144" s="1" t="s">
        <v>45</v>
      </c>
      <c r="B144" s="1" t="s">
        <v>1222</v>
      </c>
      <c r="C144" s="137">
        <v>12969</v>
      </c>
      <c r="D144" s="137">
        <v>0</v>
      </c>
      <c r="E144" s="137">
        <v>975</v>
      </c>
      <c r="F144" s="137">
        <v>13944</v>
      </c>
      <c r="H144" s="138">
        <v>4323</v>
      </c>
      <c r="I144" s="138">
        <v>2161.5</v>
      </c>
      <c r="J144" s="138">
        <f t="shared" si="4"/>
        <v>17292</v>
      </c>
      <c r="K144" s="138">
        <v>0</v>
      </c>
      <c r="L144" s="138">
        <f t="shared" si="5"/>
        <v>23776.5</v>
      </c>
      <c r="M144" s="139"/>
    </row>
    <row r="145" spans="1:13">
      <c r="A145" s="1" t="s">
        <v>45</v>
      </c>
      <c r="B145" s="1" t="s">
        <v>1222</v>
      </c>
      <c r="C145" s="137">
        <v>12969</v>
      </c>
      <c r="D145" s="137">
        <v>2600</v>
      </c>
      <c r="E145" s="137">
        <v>975</v>
      </c>
      <c r="F145" s="137">
        <v>16544</v>
      </c>
      <c r="H145" s="138">
        <v>4323</v>
      </c>
      <c r="I145" s="138">
        <v>2161.5</v>
      </c>
      <c r="J145" s="138">
        <f t="shared" si="4"/>
        <v>20758.666666666668</v>
      </c>
      <c r="K145" s="138">
        <v>0</v>
      </c>
      <c r="L145" s="138">
        <f t="shared" si="5"/>
        <v>27243.166666666668</v>
      </c>
      <c r="M145" s="139"/>
    </row>
    <row r="146" spans="1:13">
      <c r="A146" s="1" t="s">
        <v>1021</v>
      </c>
      <c r="B146" s="1" t="s">
        <v>1221</v>
      </c>
      <c r="C146" s="137">
        <v>11601</v>
      </c>
      <c r="D146" s="137">
        <v>0</v>
      </c>
      <c r="E146" s="137">
        <v>975</v>
      </c>
      <c r="F146" s="137">
        <v>12576</v>
      </c>
      <c r="H146" s="138">
        <v>3867</v>
      </c>
      <c r="I146" s="138">
        <v>1933.5</v>
      </c>
      <c r="J146" s="138">
        <f t="shared" si="4"/>
        <v>15468</v>
      </c>
      <c r="K146" s="138">
        <v>0</v>
      </c>
      <c r="L146" s="138">
        <f t="shared" si="5"/>
        <v>21268.5</v>
      </c>
      <c r="M146" s="139"/>
    </row>
    <row r="147" spans="1:13">
      <c r="A147" s="1" t="s">
        <v>1021</v>
      </c>
      <c r="B147" s="1" t="s">
        <v>1221</v>
      </c>
      <c r="C147" s="137">
        <v>11601</v>
      </c>
      <c r="D147" s="137">
        <v>400</v>
      </c>
      <c r="E147" s="137">
        <v>975</v>
      </c>
      <c r="F147" s="137">
        <v>12976</v>
      </c>
      <c r="H147" s="138">
        <v>3867</v>
      </c>
      <c r="I147" s="138">
        <v>1933.5</v>
      </c>
      <c r="J147" s="138">
        <f t="shared" si="4"/>
        <v>16001.333333333334</v>
      </c>
      <c r="K147" s="138">
        <v>0</v>
      </c>
      <c r="L147" s="138">
        <f t="shared" si="5"/>
        <v>21801.833333333336</v>
      </c>
      <c r="M147" s="139"/>
    </row>
    <row r="148" spans="1:13">
      <c r="A148" s="1" t="s">
        <v>1021</v>
      </c>
      <c r="B148" s="1" t="s">
        <v>1221</v>
      </c>
      <c r="C148" s="137">
        <v>11601</v>
      </c>
      <c r="D148" s="137">
        <v>600</v>
      </c>
      <c r="E148" s="137">
        <v>975</v>
      </c>
      <c r="F148" s="137">
        <v>13176</v>
      </c>
      <c r="H148" s="138">
        <v>3867</v>
      </c>
      <c r="I148" s="138">
        <v>1933.5</v>
      </c>
      <c r="J148" s="138">
        <f t="shared" ref="J148:J211" si="6">+((C148+D148)/30)*40</f>
        <v>16268</v>
      </c>
      <c r="K148" s="138">
        <v>0</v>
      </c>
      <c r="L148" s="138">
        <f t="shared" ref="L148:L211" si="7">+SUM(H148:K148)</f>
        <v>22068.5</v>
      </c>
      <c r="M148" s="139"/>
    </row>
    <row r="149" spans="1:13">
      <c r="A149" s="1" t="s">
        <v>1021</v>
      </c>
      <c r="B149" s="1" t="s">
        <v>1221</v>
      </c>
      <c r="C149" s="137">
        <v>11601</v>
      </c>
      <c r="D149" s="137">
        <v>2000</v>
      </c>
      <c r="E149" s="137">
        <v>975</v>
      </c>
      <c r="F149" s="137">
        <v>14576</v>
      </c>
      <c r="H149" s="138">
        <v>3867</v>
      </c>
      <c r="I149" s="138">
        <v>1933.5</v>
      </c>
      <c r="J149" s="138">
        <f t="shared" si="6"/>
        <v>18134.666666666668</v>
      </c>
      <c r="K149" s="138">
        <v>0</v>
      </c>
      <c r="L149" s="138">
        <f t="shared" si="7"/>
        <v>23935.166666666668</v>
      </c>
      <c r="M149" s="139"/>
    </row>
    <row r="150" spans="1:13">
      <c r="A150" s="1" t="s">
        <v>1021</v>
      </c>
      <c r="B150" s="1" t="s">
        <v>1221</v>
      </c>
      <c r="C150" s="137">
        <v>11601</v>
      </c>
      <c r="D150" s="137">
        <v>2095.6800000000003</v>
      </c>
      <c r="E150" s="137">
        <v>975</v>
      </c>
      <c r="F150" s="137">
        <v>14671.68</v>
      </c>
      <c r="H150" s="138">
        <v>3867</v>
      </c>
      <c r="I150" s="138">
        <v>1933.5</v>
      </c>
      <c r="J150" s="138">
        <f t="shared" si="6"/>
        <v>18262.239999999998</v>
      </c>
      <c r="K150" s="138">
        <v>0</v>
      </c>
      <c r="L150" s="138">
        <f t="shared" si="7"/>
        <v>24062.739999999998</v>
      </c>
      <c r="M150" s="139"/>
    </row>
    <row r="151" spans="1:13">
      <c r="A151" s="1" t="s">
        <v>1021</v>
      </c>
      <c r="B151" s="1" t="s">
        <v>1221</v>
      </c>
      <c r="C151" s="137">
        <v>11601</v>
      </c>
      <c r="D151" s="137">
        <v>2404.8000000000002</v>
      </c>
      <c r="E151" s="137">
        <v>975</v>
      </c>
      <c r="F151" s="137">
        <v>14980.8</v>
      </c>
      <c r="H151" s="138">
        <v>3867</v>
      </c>
      <c r="I151" s="138">
        <v>1933.5</v>
      </c>
      <c r="J151" s="138">
        <f t="shared" si="6"/>
        <v>18674.399999999998</v>
      </c>
      <c r="K151" s="138">
        <v>0</v>
      </c>
      <c r="L151" s="138">
        <f t="shared" si="7"/>
        <v>24474.899999999998</v>
      </c>
      <c r="M151" s="139"/>
    </row>
    <row r="152" spans="1:13">
      <c r="A152" s="1" t="s">
        <v>1021</v>
      </c>
      <c r="B152" s="1" t="s">
        <v>1221</v>
      </c>
      <c r="C152" s="137">
        <v>11601</v>
      </c>
      <c r="D152" s="137">
        <v>3592.46</v>
      </c>
      <c r="E152" s="137">
        <v>975</v>
      </c>
      <c r="F152" s="137">
        <v>16168.46</v>
      </c>
      <c r="H152" s="138">
        <v>3867</v>
      </c>
      <c r="I152" s="138">
        <v>1933.5</v>
      </c>
      <c r="J152" s="138">
        <f t="shared" si="6"/>
        <v>20257.946666666663</v>
      </c>
      <c r="K152" s="138">
        <v>0</v>
      </c>
      <c r="L152" s="138">
        <f t="shared" si="7"/>
        <v>26058.446666666663</v>
      </c>
      <c r="M152" s="139"/>
    </row>
    <row r="153" spans="1:13">
      <c r="A153" s="1" t="s">
        <v>1021</v>
      </c>
      <c r="B153" s="1" t="s">
        <v>1221</v>
      </c>
      <c r="C153" s="137">
        <v>11601</v>
      </c>
      <c r="D153" s="137">
        <v>4244</v>
      </c>
      <c r="E153" s="137">
        <v>975</v>
      </c>
      <c r="F153" s="137">
        <v>16820</v>
      </c>
      <c r="H153" s="138">
        <v>3867</v>
      </c>
      <c r="I153" s="138">
        <v>1933.5</v>
      </c>
      <c r="J153" s="138">
        <f t="shared" si="6"/>
        <v>21126.666666666664</v>
      </c>
      <c r="K153" s="138">
        <v>0</v>
      </c>
      <c r="L153" s="138">
        <f t="shared" si="7"/>
        <v>26927.166666666664</v>
      </c>
      <c r="M153" s="139"/>
    </row>
    <row r="154" spans="1:13">
      <c r="A154" s="1" t="s">
        <v>1021</v>
      </c>
      <c r="B154" s="1" t="s">
        <v>1221</v>
      </c>
      <c r="C154" s="137">
        <v>11601</v>
      </c>
      <c r="D154" s="137">
        <v>4595.7199999999993</v>
      </c>
      <c r="E154" s="137">
        <v>975</v>
      </c>
      <c r="F154" s="137">
        <v>17171.72</v>
      </c>
      <c r="H154" s="138">
        <v>3867</v>
      </c>
      <c r="I154" s="138">
        <v>1933.5</v>
      </c>
      <c r="J154" s="138">
        <f t="shared" si="6"/>
        <v>21595.626666666667</v>
      </c>
      <c r="K154" s="138">
        <v>0</v>
      </c>
      <c r="L154" s="138">
        <f t="shared" si="7"/>
        <v>27396.126666666667</v>
      </c>
      <c r="M154" s="139"/>
    </row>
    <row r="155" spans="1:13">
      <c r="A155" s="1" t="s">
        <v>1021</v>
      </c>
      <c r="B155" s="1" t="s">
        <v>1221</v>
      </c>
      <c r="C155" s="137">
        <v>11601</v>
      </c>
      <c r="D155" s="137">
        <v>5800.5</v>
      </c>
      <c r="E155" s="137">
        <v>975</v>
      </c>
      <c r="F155" s="137">
        <v>18376.5</v>
      </c>
      <c r="H155" s="138">
        <v>3867</v>
      </c>
      <c r="I155" s="138">
        <v>1933.5</v>
      </c>
      <c r="J155" s="138">
        <f t="shared" si="6"/>
        <v>23202</v>
      </c>
      <c r="K155" s="138">
        <v>0</v>
      </c>
      <c r="L155" s="138">
        <f t="shared" si="7"/>
        <v>29002.5</v>
      </c>
      <c r="M155" s="139"/>
    </row>
    <row r="156" spans="1:13">
      <c r="A156" s="1" t="s">
        <v>1021</v>
      </c>
      <c r="B156" s="1" t="s">
        <v>1221</v>
      </c>
      <c r="C156" s="137">
        <v>11601</v>
      </c>
      <c r="D156" s="137">
        <v>7373.4</v>
      </c>
      <c r="E156" s="137">
        <v>975</v>
      </c>
      <c r="F156" s="137">
        <v>19949.400000000001</v>
      </c>
      <c r="H156" s="138">
        <v>3867</v>
      </c>
      <c r="I156" s="138">
        <v>1933.5</v>
      </c>
      <c r="J156" s="138">
        <f t="shared" si="6"/>
        <v>25299.200000000001</v>
      </c>
      <c r="K156" s="138">
        <v>0</v>
      </c>
      <c r="L156" s="138">
        <f t="shared" si="7"/>
        <v>31099.7</v>
      </c>
      <c r="M156" s="139"/>
    </row>
    <row r="157" spans="1:13">
      <c r="A157" s="1" t="s">
        <v>1021</v>
      </c>
      <c r="B157" s="1" t="s">
        <v>1221</v>
      </c>
      <c r="C157" s="137">
        <v>11601</v>
      </c>
      <c r="D157" s="137">
        <v>0</v>
      </c>
      <c r="E157" s="137">
        <v>975</v>
      </c>
      <c r="F157" s="137">
        <v>12576</v>
      </c>
      <c r="H157" s="138">
        <v>3867</v>
      </c>
      <c r="I157" s="138">
        <v>1933.5</v>
      </c>
      <c r="J157" s="138">
        <f t="shared" si="6"/>
        <v>15468</v>
      </c>
      <c r="K157" s="138">
        <v>12733.155732217572</v>
      </c>
      <c r="L157" s="138">
        <f t="shared" si="7"/>
        <v>34001.655732217572</v>
      </c>
      <c r="M157" s="139"/>
    </row>
    <row r="158" spans="1:13">
      <c r="A158" s="1" t="s">
        <v>1021</v>
      </c>
      <c r="B158" s="1" t="s">
        <v>1221</v>
      </c>
      <c r="C158" s="137">
        <v>11601</v>
      </c>
      <c r="D158" s="137">
        <v>1303.52</v>
      </c>
      <c r="E158" s="137">
        <v>975</v>
      </c>
      <c r="F158" s="137">
        <v>13879.52</v>
      </c>
      <c r="H158" s="138">
        <v>3867</v>
      </c>
      <c r="I158" s="138">
        <v>1933.5</v>
      </c>
      <c r="J158" s="138">
        <f t="shared" si="6"/>
        <v>17206.026666666665</v>
      </c>
      <c r="K158" s="138">
        <v>12769.970627615063</v>
      </c>
      <c r="L158" s="138">
        <f t="shared" si="7"/>
        <v>35776.497294281726</v>
      </c>
      <c r="M158" s="139"/>
    </row>
    <row r="159" spans="1:13">
      <c r="A159" s="1" t="s">
        <v>1021</v>
      </c>
      <c r="B159" s="1" t="s">
        <v>1221</v>
      </c>
      <c r="C159" s="137">
        <v>11601</v>
      </c>
      <c r="D159" s="137">
        <v>0</v>
      </c>
      <c r="E159" s="137">
        <v>975</v>
      </c>
      <c r="F159" s="137">
        <v>12576</v>
      </c>
      <c r="H159" s="138">
        <v>3867</v>
      </c>
      <c r="I159" s="138">
        <v>1933.5</v>
      </c>
      <c r="J159" s="138">
        <f t="shared" si="6"/>
        <v>15468</v>
      </c>
      <c r="K159" s="138">
        <v>19270.81263598326</v>
      </c>
      <c r="L159" s="138">
        <f t="shared" si="7"/>
        <v>40539.31263598326</v>
      </c>
      <c r="M159" s="139"/>
    </row>
    <row r="160" spans="1:13">
      <c r="A160" s="1" t="s">
        <v>1021</v>
      </c>
      <c r="B160" s="1" t="s">
        <v>1221</v>
      </c>
      <c r="C160" s="137">
        <v>11601</v>
      </c>
      <c r="D160" s="137">
        <v>0</v>
      </c>
      <c r="E160" s="137">
        <v>975</v>
      </c>
      <c r="F160" s="137">
        <v>12576</v>
      </c>
      <c r="H160" s="138">
        <v>3867</v>
      </c>
      <c r="I160" s="138">
        <v>1933.5</v>
      </c>
      <c r="J160" s="138">
        <f t="shared" si="6"/>
        <v>15468</v>
      </c>
      <c r="K160" s="138">
        <v>30804.000000000004</v>
      </c>
      <c r="L160" s="138">
        <f t="shared" si="7"/>
        <v>52072.5</v>
      </c>
      <c r="M160" s="139"/>
    </row>
    <row r="161" spans="1:13">
      <c r="A161" s="1" t="s">
        <v>1021</v>
      </c>
      <c r="B161" s="1" t="s">
        <v>1221</v>
      </c>
      <c r="C161" s="137">
        <v>11601</v>
      </c>
      <c r="D161" s="137">
        <v>0</v>
      </c>
      <c r="E161" s="137">
        <v>975</v>
      </c>
      <c r="F161" s="137">
        <v>12576</v>
      </c>
      <c r="H161" s="138">
        <v>3867</v>
      </c>
      <c r="I161" s="138">
        <v>1933.5</v>
      </c>
      <c r="J161" s="138">
        <f t="shared" si="6"/>
        <v>15468</v>
      </c>
      <c r="K161" s="138">
        <v>32956.793017142852</v>
      </c>
      <c r="L161" s="138">
        <f t="shared" si="7"/>
        <v>54225.293017142852</v>
      </c>
      <c r="M161" s="139"/>
    </row>
    <row r="162" spans="1:13">
      <c r="A162" s="1" t="s">
        <v>1021</v>
      </c>
      <c r="B162" s="1" t="s">
        <v>1221</v>
      </c>
      <c r="C162" s="137">
        <v>11601</v>
      </c>
      <c r="D162" s="137">
        <v>2242</v>
      </c>
      <c r="E162" s="137">
        <v>975</v>
      </c>
      <c r="F162" s="137">
        <v>14818</v>
      </c>
      <c r="H162" s="138">
        <v>3867</v>
      </c>
      <c r="I162" s="138">
        <v>1933.5</v>
      </c>
      <c r="J162" s="138">
        <f t="shared" si="6"/>
        <v>18457.333333333332</v>
      </c>
      <c r="K162" s="138">
        <v>33233.519874285717</v>
      </c>
      <c r="L162" s="138">
        <f t="shared" si="7"/>
        <v>57491.353207619046</v>
      </c>
      <c r="M162" s="139"/>
    </row>
    <row r="163" spans="1:13">
      <c r="A163" s="1" t="s">
        <v>1021</v>
      </c>
      <c r="B163" s="1" t="s">
        <v>1221</v>
      </c>
      <c r="C163" s="137">
        <v>11601</v>
      </c>
      <c r="D163" s="137">
        <v>5800.4999999999991</v>
      </c>
      <c r="E163" s="137">
        <v>975</v>
      </c>
      <c r="F163" s="137">
        <v>18376.5</v>
      </c>
      <c r="H163" s="138">
        <v>3867</v>
      </c>
      <c r="I163" s="138">
        <v>1933.5</v>
      </c>
      <c r="J163" s="138">
        <f t="shared" si="6"/>
        <v>23202</v>
      </c>
      <c r="K163" s="138">
        <v>34532.500994285714</v>
      </c>
      <c r="L163" s="138">
        <f t="shared" si="7"/>
        <v>63535.000994285714</v>
      </c>
      <c r="M163" s="139"/>
    </row>
    <row r="164" spans="1:13">
      <c r="A164" s="1" t="s">
        <v>1392</v>
      </c>
      <c r="B164" s="1" t="s">
        <v>1393</v>
      </c>
      <c r="C164" s="137">
        <v>9200</v>
      </c>
      <c r="D164" s="137">
        <v>0</v>
      </c>
      <c r="E164" s="137">
        <v>975</v>
      </c>
      <c r="F164" s="137">
        <v>10175</v>
      </c>
      <c r="H164" s="138">
        <v>3066.6666666666665</v>
      </c>
      <c r="I164" s="138">
        <v>1533.3333333333333</v>
      </c>
      <c r="J164" s="138">
        <f t="shared" si="6"/>
        <v>12266.666666666668</v>
      </c>
      <c r="K164" s="138">
        <v>0</v>
      </c>
      <c r="L164" s="138">
        <f t="shared" si="7"/>
        <v>16866.666666666668</v>
      </c>
      <c r="M164" s="139"/>
    </row>
    <row r="165" spans="1:13">
      <c r="A165" s="1" t="s">
        <v>1392</v>
      </c>
      <c r="B165" s="1" t="s">
        <v>1393</v>
      </c>
      <c r="C165" s="137">
        <v>9200</v>
      </c>
      <c r="D165" s="137">
        <v>300</v>
      </c>
      <c r="E165" s="137">
        <v>975</v>
      </c>
      <c r="F165" s="137">
        <v>10475</v>
      </c>
      <c r="H165" s="138">
        <v>3066.6666666666665</v>
      </c>
      <c r="I165" s="138">
        <v>1533.3333333333333</v>
      </c>
      <c r="J165" s="138">
        <f t="shared" si="6"/>
        <v>12666.666666666668</v>
      </c>
      <c r="K165" s="138">
        <v>0</v>
      </c>
      <c r="L165" s="138">
        <f t="shared" si="7"/>
        <v>17266.666666666668</v>
      </c>
      <c r="M165" s="139"/>
    </row>
    <row r="166" spans="1:13">
      <c r="A166" s="1" t="s">
        <v>1392</v>
      </c>
      <c r="B166" s="1" t="s">
        <v>1393</v>
      </c>
      <c r="C166" s="137">
        <v>9200</v>
      </c>
      <c r="D166" s="137">
        <v>500</v>
      </c>
      <c r="E166" s="137">
        <v>975</v>
      </c>
      <c r="F166" s="137">
        <v>10675</v>
      </c>
      <c r="H166" s="138">
        <v>3066.6666666666665</v>
      </c>
      <c r="I166" s="138">
        <v>1533.3333333333333</v>
      </c>
      <c r="J166" s="138">
        <f t="shared" si="6"/>
        <v>12933.333333333332</v>
      </c>
      <c r="K166" s="138">
        <v>0</v>
      </c>
      <c r="L166" s="138">
        <f t="shared" si="7"/>
        <v>17533.333333333332</v>
      </c>
      <c r="M166" s="139"/>
    </row>
    <row r="167" spans="1:13">
      <c r="A167" s="1" t="s">
        <v>1392</v>
      </c>
      <c r="B167" s="1" t="s">
        <v>1393</v>
      </c>
      <c r="C167" s="137">
        <v>9200</v>
      </c>
      <c r="D167" s="137">
        <v>1400</v>
      </c>
      <c r="E167" s="137">
        <v>975</v>
      </c>
      <c r="F167" s="137">
        <v>11575</v>
      </c>
      <c r="H167" s="138">
        <v>3066.6666666666665</v>
      </c>
      <c r="I167" s="138">
        <v>1533.3333333333333</v>
      </c>
      <c r="J167" s="138">
        <f t="shared" si="6"/>
        <v>14133.333333333332</v>
      </c>
      <c r="K167" s="138">
        <v>0</v>
      </c>
      <c r="L167" s="138">
        <f t="shared" si="7"/>
        <v>18733.333333333332</v>
      </c>
      <c r="M167" s="139"/>
    </row>
    <row r="168" spans="1:13">
      <c r="A168" s="1" t="s">
        <v>1392</v>
      </c>
      <c r="B168" s="1" t="s">
        <v>1393</v>
      </c>
      <c r="C168" s="137">
        <v>9200</v>
      </c>
      <c r="D168" s="137">
        <v>1772</v>
      </c>
      <c r="E168" s="137">
        <v>975</v>
      </c>
      <c r="F168" s="137">
        <v>11947</v>
      </c>
      <c r="H168" s="138">
        <v>3066.6666666666665</v>
      </c>
      <c r="I168" s="138">
        <v>1533.3333333333333</v>
      </c>
      <c r="J168" s="138">
        <f t="shared" si="6"/>
        <v>14629.333333333334</v>
      </c>
      <c r="K168" s="138">
        <v>0</v>
      </c>
      <c r="L168" s="138">
        <f t="shared" si="7"/>
        <v>19229.333333333336</v>
      </c>
      <c r="M168" s="139"/>
    </row>
    <row r="169" spans="1:13">
      <c r="A169" s="1" t="s">
        <v>1392</v>
      </c>
      <c r="B169" s="1" t="s">
        <v>1393</v>
      </c>
      <c r="C169" s="137">
        <v>9200</v>
      </c>
      <c r="D169" s="137">
        <v>2600</v>
      </c>
      <c r="E169" s="137">
        <v>975</v>
      </c>
      <c r="F169" s="137">
        <v>12775</v>
      </c>
      <c r="H169" s="138">
        <v>3066.6666666666665</v>
      </c>
      <c r="I169" s="138">
        <v>1533.3333333333333</v>
      </c>
      <c r="J169" s="138">
        <f t="shared" si="6"/>
        <v>15733.333333333332</v>
      </c>
      <c r="K169" s="138">
        <v>0</v>
      </c>
      <c r="L169" s="138">
        <f t="shared" si="7"/>
        <v>20333.333333333332</v>
      </c>
      <c r="M169" s="139"/>
    </row>
    <row r="170" spans="1:13">
      <c r="A170" s="1" t="s">
        <v>1392</v>
      </c>
      <c r="B170" s="1" t="s">
        <v>1393</v>
      </c>
      <c r="C170" s="137">
        <v>9200</v>
      </c>
      <c r="D170" s="137">
        <v>4400</v>
      </c>
      <c r="E170" s="137">
        <v>975</v>
      </c>
      <c r="F170" s="137">
        <v>14575</v>
      </c>
      <c r="H170" s="138">
        <v>3066.6666666666665</v>
      </c>
      <c r="I170" s="138">
        <v>1533.3333333333333</v>
      </c>
      <c r="J170" s="138">
        <f t="shared" si="6"/>
        <v>18133.333333333332</v>
      </c>
      <c r="K170" s="138">
        <v>0</v>
      </c>
      <c r="L170" s="138">
        <f t="shared" si="7"/>
        <v>22733.333333333332</v>
      </c>
      <c r="M170" s="139"/>
    </row>
    <row r="171" spans="1:13">
      <c r="A171" s="1" t="s">
        <v>1392</v>
      </c>
      <c r="B171" s="1" t="s">
        <v>1393</v>
      </c>
      <c r="C171" s="137">
        <v>9200</v>
      </c>
      <c r="D171" s="137">
        <v>0</v>
      </c>
      <c r="E171" s="137">
        <v>975</v>
      </c>
      <c r="F171" s="137">
        <v>10175</v>
      </c>
      <c r="H171" s="138">
        <v>3066.6666666666665</v>
      </c>
      <c r="I171" s="138">
        <v>1533.3333333333333</v>
      </c>
      <c r="J171" s="138">
        <f t="shared" si="6"/>
        <v>12266.666666666668</v>
      </c>
      <c r="K171" s="138">
        <v>30804.000000000004</v>
      </c>
      <c r="L171" s="138">
        <f t="shared" si="7"/>
        <v>47670.666666666672</v>
      </c>
      <c r="M171" s="139"/>
    </row>
    <row r="172" spans="1:13">
      <c r="A172" s="1" t="s">
        <v>1392</v>
      </c>
      <c r="B172" s="1" t="s">
        <v>1393</v>
      </c>
      <c r="C172" s="137">
        <v>9200</v>
      </c>
      <c r="D172" s="137">
        <v>2000</v>
      </c>
      <c r="E172" s="137">
        <v>975</v>
      </c>
      <c r="F172" s="137">
        <v>12175</v>
      </c>
      <c r="H172" s="138">
        <v>3066.6666666666665</v>
      </c>
      <c r="I172" s="138">
        <v>1533.3333333333333</v>
      </c>
      <c r="J172" s="138">
        <f t="shared" si="6"/>
        <v>14933.333333333332</v>
      </c>
      <c r="K172" s="138">
        <v>32891.770765714282</v>
      </c>
      <c r="L172" s="138">
        <f t="shared" si="7"/>
        <v>52425.104099047618</v>
      </c>
      <c r="M172" s="139"/>
    </row>
    <row r="173" spans="1:13">
      <c r="A173" s="1" t="s">
        <v>1392</v>
      </c>
      <c r="B173" s="1" t="s">
        <v>1393</v>
      </c>
      <c r="C173" s="137">
        <v>9200</v>
      </c>
      <c r="D173" s="137">
        <v>5500</v>
      </c>
      <c r="E173" s="137">
        <v>975</v>
      </c>
      <c r="F173" s="137">
        <v>15675</v>
      </c>
      <c r="H173" s="138">
        <v>3066.6666666666665</v>
      </c>
      <c r="I173" s="138">
        <v>1533.3333333333333</v>
      </c>
      <c r="J173" s="138">
        <f t="shared" si="6"/>
        <v>19600</v>
      </c>
      <c r="K173" s="138">
        <v>33330.407599999999</v>
      </c>
      <c r="L173" s="138">
        <f t="shared" si="7"/>
        <v>57530.407599999999</v>
      </c>
      <c r="M173" s="139"/>
    </row>
    <row r="174" spans="1:13">
      <c r="A174" s="1" t="s">
        <v>1394</v>
      </c>
      <c r="B174" s="1" t="s">
        <v>1395</v>
      </c>
      <c r="C174" s="137">
        <v>6833.02</v>
      </c>
      <c r="D174" s="137">
        <v>0</v>
      </c>
      <c r="E174" s="137">
        <v>975</v>
      </c>
      <c r="F174" s="137">
        <v>7808.02</v>
      </c>
      <c r="H174" s="138">
        <v>2277.6733333333336</v>
      </c>
      <c r="I174" s="138">
        <v>1138.8366666666668</v>
      </c>
      <c r="J174" s="138">
        <f t="shared" si="6"/>
        <v>9110.6933333333327</v>
      </c>
      <c r="K174" s="138">
        <v>0</v>
      </c>
      <c r="L174" s="138">
        <f t="shared" si="7"/>
        <v>12527.203333333333</v>
      </c>
      <c r="M174" s="139"/>
    </row>
    <row r="175" spans="1:13">
      <c r="A175" s="1" t="s">
        <v>1394</v>
      </c>
      <c r="B175" s="1" t="s">
        <v>1395</v>
      </c>
      <c r="C175" s="137">
        <v>6833.02</v>
      </c>
      <c r="D175" s="137">
        <v>1235.76</v>
      </c>
      <c r="E175" s="137">
        <v>975</v>
      </c>
      <c r="F175" s="137">
        <v>9043.7800000000007</v>
      </c>
      <c r="H175" s="138">
        <v>2277.6733333333336</v>
      </c>
      <c r="I175" s="138">
        <v>1138.8366666666668</v>
      </c>
      <c r="J175" s="138">
        <f t="shared" si="6"/>
        <v>10758.373333333333</v>
      </c>
      <c r="K175" s="138">
        <v>0</v>
      </c>
      <c r="L175" s="138">
        <f t="shared" si="7"/>
        <v>14174.883333333333</v>
      </c>
      <c r="M175" s="139"/>
    </row>
    <row r="176" spans="1:13">
      <c r="A176" s="1" t="s">
        <v>1396</v>
      </c>
      <c r="B176" s="1" t="s">
        <v>1397</v>
      </c>
      <c r="C176" s="137">
        <v>8890</v>
      </c>
      <c r="D176" s="137">
        <v>0</v>
      </c>
      <c r="E176" s="137">
        <v>975</v>
      </c>
      <c r="F176" s="137">
        <v>9865</v>
      </c>
      <c r="H176" s="138">
        <v>2963.3333333333335</v>
      </c>
      <c r="I176" s="138">
        <v>1481.6666666666667</v>
      </c>
      <c r="J176" s="138">
        <f t="shared" si="6"/>
        <v>11853.333333333332</v>
      </c>
      <c r="K176" s="138">
        <v>0</v>
      </c>
      <c r="L176" s="138">
        <f t="shared" si="7"/>
        <v>16298.333333333332</v>
      </c>
      <c r="M176" s="139"/>
    </row>
    <row r="177" spans="1:13">
      <c r="A177" s="1" t="s">
        <v>1396</v>
      </c>
      <c r="B177" s="1" t="s">
        <v>1397</v>
      </c>
      <c r="C177" s="137">
        <v>8890</v>
      </c>
      <c r="D177" s="137">
        <v>800</v>
      </c>
      <c r="E177" s="137">
        <v>975</v>
      </c>
      <c r="F177" s="137">
        <v>10665</v>
      </c>
      <c r="H177" s="138">
        <v>2963.3333333333335</v>
      </c>
      <c r="I177" s="138">
        <v>1481.6666666666667</v>
      </c>
      <c r="J177" s="138">
        <f t="shared" si="6"/>
        <v>12920</v>
      </c>
      <c r="K177" s="138">
        <v>0</v>
      </c>
      <c r="L177" s="138">
        <f t="shared" si="7"/>
        <v>17365</v>
      </c>
      <c r="M177" s="139"/>
    </row>
    <row r="178" spans="1:13">
      <c r="A178" s="1" t="s">
        <v>1396</v>
      </c>
      <c r="B178" s="1" t="s">
        <v>1397</v>
      </c>
      <c r="C178" s="137">
        <v>8890</v>
      </c>
      <c r="D178" s="137">
        <v>1400</v>
      </c>
      <c r="E178" s="137">
        <v>975</v>
      </c>
      <c r="F178" s="137">
        <v>11265</v>
      </c>
      <c r="H178" s="138">
        <v>2963.3333333333335</v>
      </c>
      <c r="I178" s="138">
        <v>1481.6666666666667</v>
      </c>
      <c r="J178" s="138">
        <f t="shared" si="6"/>
        <v>13720</v>
      </c>
      <c r="K178" s="138">
        <v>0</v>
      </c>
      <c r="L178" s="138">
        <f t="shared" si="7"/>
        <v>18165</v>
      </c>
      <c r="M178" s="139"/>
    </row>
    <row r="179" spans="1:13">
      <c r="A179" s="1" t="s">
        <v>1396</v>
      </c>
      <c r="B179" s="1" t="s">
        <v>1397</v>
      </c>
      <c r="C179" s="137">
        <v>8890</v>
      </c>
      <c r="D179" s="137">
        <v>1600</v>
      </c>
      <c r="E179" s="137">
        <v>975</v>
      </c>
      <c r="F179" s="137">
        <v>11465</v>
      </c>
      <c r="H179" s="138">
        <v>2963.3333333333335</v>
      </c>
      <c r="I179" s="138">
        <v>1481.6666666666667</v>
      </c>
      <c r="J179" s="138">
        <f t="shared" si="6"/>
        <v>13986.666666666668</v>
      </c>
      <c r="K179" s="138">
        <v>0</v>
      </c>
      <c r="L179" s="138">
        <f t="shared" si="7"/>
        <v>18431.666666666668</v>
      </c>
      <c r="M179" s="139"/>
    </row>
    <row r="180" spans="1:13">
      <c r="A180" s="1" t="s">
        <v>1396</v>
      </c>
      <c r="B180" s="1" t="s">
        <v>1397</v>
      </c>
      <c r="C180" s="137">
        <v>8890</v>
      </c>
      <c r="D180" s="137">
        <v>2000</v>
      </c>
      <c r="E180" s="137">
        <v>975</v>
      </c>
      <c r="F180" s="137">
        <v>11865</v>
      </c>
      <c r="H180" s="138">
        <v>2963.3333333333335</v>
      </c>
      <c r="I180" s="138">
        <v>1481.6666666666667</v>
      </c>
      <c r="J180" s="138">
        <f t="shared" si="6"/>
        <v>14520</v>
      </c>
      <c r="K180" s="138">
        <v>0</v>
      </c>
      <c r="L180" s="138">
        <f t="shared" si="7"/>
        <v>18965</v>
      </c>
      <c r="M180" s="139"/>
    </row>
    <row r="181" spans="1:13">
      <c r="A181" s="1" t="s">
        <v>1396</v>
      </c>
      <c r="B181" s="1" t="s">
        <v>1397</v>
      </c>
      <c r="C181" s="137">
        <v>8890</v>
      </c>
      <c r="D181" s="137">
        <v>2372</v>
      </c>
      <c r="E181" s="137">
        <v>975</v>
      </c>
      <c r="F181" s="137">
        <v>12237</v>
      </c>
      <c r="H181" s="138">
        <v>2963.3333333333335</v>
      </c>
      <c r="I181" s="138">
        <v>1481.6666666666667</v>
      </c>
      <c r="J181" s="138">
        <f t="shared" si="6"/>
        <v>15016</v>
      </c>
      <c r="K181" s="138">
        <v>0</v>
      </c>
      <c r="L181" s="138">
        <f t="shared" si="7"/>
        <v>19461</v>
      </c>
      <c r="M181" s="139"/>
    </row>
    <row r="182" spans="1:13">
      <c r="A182" s="1" t="s">
        <v>1396</v>
      </c>
      <c r="B182" s="1" t="s">
        <v>1397</v>
      </c>
      <c r="C182" s="137">
        <v>8890</v>
      </c>
      <c r="D182" s="137">
        <v>3400</v>
      </c>
      <c r="E182" s="137">
        <v>975</v>
      </c>
      <c r="F182" s="137">
        <v>13265</v>
      </c>
      <c r="H182" s="138">
        <v>2963.3333333333335</v>
      </c>
      <c r="I182" s="138">
        <v>1481.6666666666667</v>
      </c>
      <c r="J182" s="138">
        <f t="shared" si="6"/>
        <v>16386.666666666668</v>
      </c>
      <c r="K182" s="138">
        <v>0</v>
      </c>
      <c r="L182" s="138">
        <f t="shared" si="7"/>
        <v>20831.666666666668</v>
      </c>
      <c r="M182" s="139"/>
    </row>
    <row r="183" spans="1:13">
      <c r="A183" s="1" t="s">
        <v>1396</v>
      </c>
      <c r="B183" s="1" t="s">
        <v>1397</v>
      </c>
      <c r="C183" s="137">
        <v>8890</v>
      </c>
      <c r="D183" s="137">
        <v>1000</v>
      </c>
      <c r="E183" s="137">
        <v>975</v>
      </c>
      <c r="F183" s="137">
        <v>10865</v>
      </c>
      <c r="H183" s="138">
        <v>2963.3333333333335</v>
      </c>
      <c r="I183" s="138">
        <v>1481.6666666666667</v>
      </c>
      <c r="J183" s="138">
        <f t="shared" si="6"/>
        <v>13186.666666666668</v>
      </c>
      <c r="K183" s="138">
        <v>12642.014109867752</v>
      </c>
      <c r="L183" s="138">
        <f t="shared" si="7"/>
        <v>30273.68077653442</v>
      </c>
      <c r="M183" s="139"/>
    </row>
    <row r="184" spans="1:13">
      <c r="A184" s="1" t="s">
        <v>1396</v>
      </c>
      <c r="B184" s="1" t="s">
        <v>1397</v>
      </c>
      <c r="C184" s="137">
        <v>8890</v>
      </c>
      <c r="D184" s="137">
        <v>0</v>
      </c>
      <c r="E184" s="137">
        <v>975</v>
      </c>
      <c r="F184" s="137">
        <v>9865</v>
      </c>
      <c r="H184" s="138">
        <v>2963.3333333333335</v>
      </c>
      <c r="I184" s="138">
        <v>1481.6666666666667</v>
      </c>
      <c r="J184" s="138">
        <f t="shared" si="6"/>
        <v>11853.333333333332</v>
      </c>
      <c r="K184" s="138">
        <v>30804.000000000004</v>
      </c>
      <c r="L184" s="138">
        <f t="shared" si="7"/>
        <v>47102.333333333336</v>
      </c>
      <c r="M184" s="139"/>
    </row>
    <row r="185" spans="1:13">
      <c r="A185" s="1" t="s">
        <v>1396</v>
      </c>
      <c r="B185" s="1" t="s">
        <v>1397</v>
      </c>
      <c r="C185" s="137">
        <v>8890</v>
      </c>
      <c r="D185" s="137">
        <v>0</v>
      </c>
      <c r="E185" s="137">
        <v>975</v>
      </c>
      <c r="F185" s="137">
        <v>9865</v>
      </c>
      <c r="H185" s="138">
        <v>2963.3333333333335</v>
      </c>
      <c r="I185" s="138">
        <v>1481.6666666666667</v>
      </c>
      <c r="J185" s="138">
        <f t="shared" si="6"/>
        <v>11853.333333333332</v>
      </c>
      <c r="K185" s="138">
        <v>32478.487999999998</v>
      </c>
      <c r="L185" s="138">
        <f t="shared" si="7"/>
        <v>48776.821333333326</v>
      </c>
      <c r="M185" s="139"/>
    </row>
    <row r="186" spans="1:13">
      <c r="A186" s="1" t="s">
        <v>1396</v>
      </c>
      <c r="B186" s="1" t="s">
        <v>1397</v>
      </c>
      <c r="C186" s="137">
        <v>8890</v>
      </c>
      <c r="D186" s="137">
        <v>3200</v>
      </c>
      <c r="E186" s="137">
        <v>975</v>
      </c>
      <c r="F186" s="137">
        <v>13065</v>
      </c>
      <c r="H186" s="138">
        <v>2963.3333333333335</v>
      </c>
      <c r="I186" s="138">
        <v>1481.6666666666667</v>
      </c>
      <c r="J186" s="138">
        <f t="shared" si="6"/>
        <v>16120</v>
      </c>
      <c r="K186" s="138">
        <v>33007.111142857138</v>
      </c>
      <c r="L186" s="138">
        <f t="shared" si="7"/>
        <v>53572.111142857138</v>
      </c>
      <c r="M186" s="139"/>
    </row>
    <row r="187" spans="1:13">
      <c r="A187" s="1" t="s">
        <v>1398</v>
      </c>
      <c r="B187" s="1" t="s">
        <v>1399</v>
      </c>
      <c r="C187" s="137">
        <v>8064</v>
      </c>
      <c r="D187" s="137">
        <v>0</v>
      </c>
      <c r="E187" s="137">
        <v>975</v>
      </c>
      <c r="F187" s="137">
        <v>9039</v>
      </c>
      <c r="H187" s="138">
        <v>2688</v>
      </c>
      <c r="I187" s="138">
        <v>1344</v>
      </c>
      <c r="J187" s="138">
        <f t="shared" si="6"/>
        <v>10752</v>
      </c>
      <c r="K187" s="138">
        <v>0</v>
      </c>
      <c r="L187" s="138">
        <f t="shared" si="7"/>
        <v>14784</v>
      </c>
      <c r="M187" s="139"/>
    </row>
    <row r="188" spans="1:13">
      <c r="A188" s="1" t="s">
        <v>1398</v>
      </c>
      <c r="B188" s="1" t="s">
        <v>1399</v>
      </c>
      <c r="C188" s="137">
        <v>8064</v>
      </c>
      <c r="D188" s="137">
        <v>889.5</v>
      </c>
      <c r="E188" s="137">
        <v>975</v>
      </c>
      <c r="F188" s="137">
        <v>9928.5</v>
      </c>
      <c r="H188" s="138">
        <v>2688</v>
      </c>
      <c r="I188" s="138">
        <v>1344</v>
      </c>
      <c r="J188" s="138">
        <f t="shared" si="6"/>
        <v>11938</v>
      </c>
      <c r="K188" s="138">
        <v>0</v>
      </c>
      <c r="L188" s="138">
        <f t="shared" si="7"/>
        <v>15970</v>
      </c>
      <c r="M188" s="139"/>
    </row>
    <row r="189" spans="1:13">
      <c r="A189" s="1" t="s">
        <v>1398</v>
      </c>
      <c r="B189" s="1" t="s">
        <v>1399</v>
      </c>
      <c r="C189" s="137">
        <v>8064</v>
      </c>
      <c r="D189" s="137">
        <v>1600</v>
      </c>
      <c r="E189" s="137">
        <v>975</v>
      </c>
      <c r="F189" s="137">
        <v>10639</v>
      </c>
      <c r="H189" s="138">
        <v>2688</v>
      </c>
      <c r="I189" s="138">
        <v>1344</v>
      </c>
      <c r="J189" s="138">
        <f t="shared" si="6"/>
        <v>12885.333333333332</v>
      </c>
      <c r="K189" s="138">
        <v>0</v>
      </c>
      <c r="L189" s="138">
        <f t="shared" si="7"/>
        <v>16917.333333333332</v>
      </c>
      <c r="M189" s="139"/>
    </row>
    <row r="190" spans="1:13">
      <c r="A190" s="1" t="s">
        <v>1398</v>
      </c>
      <c r="B190" s="1" t="s">
        <v>1399</v>
      </c>
      <c r="C190" s="137">
        <v>8064</v>
      </c>
      <c r="D190" s="137">
        <v>2000</v>
      </c>
      <c r="E190" s="137">
        <v>975</v>
      </c>
      <c r="F190" s="137">
        <v>11039</v>
      </c>
      <c r="H190" s="138">
        <v>2688</v>
      </c>
      <c r="I190" s="138">
        <v>1344</v>
      </c>
      <c r="J190" s="138">
        <f t="shared" si="6"/>
        <v>13418.666666666666</v>
      </c>
      <c r="K190" s="138">
        <v>0</v>
      </c>
      <c r="L190" s="138">
        <f t="shared" si="7"/>
        <v>17450.666666666664</v>
      </c>
      <c r="M190" s="139"/>
    </row>
    <row r="191" spans="1:13">
      <c r="A191" s="1" t="s">
        <v>1398</v>
      </c>
      <c r="B191" s="1" t="s">
        <v>1399</v>
      </c>
      <c r="C191" s="137">
        <v>8064</v>
      </c>
      <c r="D191" s="137">
        <v>2200</v>
      </c>
      <c r="E191" s="137">
        <v>975</v>
      </c>
      <c r="F191" s="137">
        <v>11239</v>
      </c>
      <c r="H191" s="138">
        <v>2688</v>
      </c>
      <c r="I191" s="138">
        <v>1344</v>
      </c>
      <c r="J191" s="138">
        <f t="shared" si="6"/>
        <v>13685.333333333332</v>
      </c>
      <c r="K191" s="138">
        <v>0</v>
      </c>
      <c r="L191" s="138">
        <f t="shared" si="7"/>
        <v>17717.333333333332</v>
      </c>
      <c r="M191" s="139"/>
    </row>
    <row r="192" spans="1:13">
      <c r="A192" s="1" t="s">
        <v>1398</v>
      </c>
      <c r="B192" s="1" t="s">
        <v>1399</v>
      </c>
      <c r="C192" s="137">
        <v>8064</v>
      </c>
      <c r="D192" s="137">
        <v>3000</v>
      </c>
      <c r="E192" s="137">
        <v>975</v>
      </c>
      <c r="F192" s="137">
        <v>12039</v>
      </c>
      <c r="H192" s="138">
        <v>2688</v>
      </c>
      <c r="I192" s="138">
        <v>1344</v>
      </c>
      <c r="J192" s="138">
        <f t="shared" si="6"/>
        <v>14752</v>
      </c>
      <c r="K192" s="138">
        <v>0</v>
      </c>
      <c r="L192" s="138">
        <f t="shared" si="7"/>
        <v>18784</v>
      </c>
      <c r="M192" s="139"/>
    </row>
    <row r="193" spans="1:13">
      <c r="A193" s="1" t="s">
        <v>1398</v>
      </c>
      <c r="B193" s="1" t="s">
        <v>1399</v>
      </c>
      <c r="C193" s="137">
        <v>8064</v>
      </c>
      <c r="D193" s="137">
        <v>810</v>
      </c>
      <c r="E193" s="137">
        <v>975</v>
      </c>
      <c r="F193" s="137">
        <v>9849</v>
      </c>
      <c r="H193" s="138">
        <v>2688</v>
      </c>
      <c r="I193" s="138">
        <v>1344</v>
      </c>
      <c r="J193" s="138">
        <f t="shared" si="6"/>
        <v>11832</v>
      </c>
      <c r="K193" s="138">
        <v>30804.000000000004</v>
      </c>
      <c r="L193" s="138">
        <f t="shared" si="7"/>
        <v>46668</v>
      </c>
      <c r="M193" s="139"/>
    </row>
    <row r="194" spans="1:13">
      <c r="A194" s="1" t="s">
        <v>1398</v>
      </c>
      <c r="B194" s="1" t="s">
        <v>1399</v>
      </c>
      <c r="C194" s="137">
        <v>8064</v>
      </c>
      <c r="D194" s="137">
        <v>0</v>
      </c>
      <c r="E194" s="137">
        <v>975</v>
      </c>
      <c r="F194" s="137">
        <v>9039</v>
      </c>
      <c r="H194" s="138">
        <v>2688</v>
      </c>
      <c r="I194" s="138">
        <v>1344</v>
      </c>
      <c r="J194" s="138">
        <f t="shared" si="6"/>
        <v>10752</v>
      </c>
      <c r="K194" s="138">
        <v>70255.18914285714</v>
      </c>
      <c r="L194" s="138">
        <f t="shared" si="7"/>
        <v>85039.18914285714</v>
      </c>
      <c r="M194" s="139"/>
    </row>
    <row r="195" spans="1:13">
      <c r="A195" s="1" t="s">
        <v>1400</v>
      </c>
      <c r="B195" s="1" t="s">
        <v>1401</v>
      </c>
      <c r="C195" s="137">
        <v>7571</v>
      </c>
      <c r="D195" s="137">
        <v>159.06</v>
      </c>
      <c r="E195" s="137">
        <v>975</v>
      </c>
      <c r="F195" s="137">
        <v>8705.0600000000013</v>
      </c>
      <c r="H195" s="138">
        <v>2523.6666666666665</v>
      </c>
      <c r="I195" s="138">
        <v>1261.8333333333333</v>
      </c>
      <c r="J195" s="138">
        <f t="shared" si="6"/>
        <v>10306.746666666668</v>
      </c>
      <c r="K195" s="138">
        <v>0</v>
      </c>
      <c r="L195" s="138">
        <f t="shared" si="7"/>
        <v>14092.246666666668</v>
      </c>
      <c r="M195" s="139"/>
    </row>
    <row r="196" spans="1:13">
      <c r="A196" s="1" t="s">
        <v>1400</v>
      </c>
      <c r="B196" s="1" t="s">
        <v>1401</v>
      </c>
      <c r="C196" s="137">
        <v>7571</v>
      </c>
      <c r="D196" s="137">
        <v>300</v>
      </c>
      <c r="E196" s="137">
        <v>975</v>
      </c>
      <c r="F196" s="137">
        <v>8846</v>
      </c>
      <c r="H196" s="138">
        <v>2523.6666666666665</v>
      </c>
      <c r="I196" s="138">
        <v>1261.8333333333333</v>
      </c>
      <c r="J196" s="138">
        <f t="shared" si="6"/>
        <v>10494.666666666668</v>
      </c>
      <c r="K196" s="138">
        <v>0</v>
      </c>
      <c r="L196" s="138">
        <f t="shared" si="7"/>
        <v>14280.166666666668</v>
      </c>
      <c r="M196" s="139"/>
    </row>
    <row r="197" spans="1:13">
      <c r="A197" s="1" t="s">
        <v>1400</v>
      </c>
      <c r="B197" s="1" t="s">
        <v>1401</v>
      </c>
      <c r="C197" s="137">
        <v>7571</v>
      </c>
      <c r="D197" s="137">
        <v>600</v>
      </c>
      <c r="E197" s="137">
        <v>975</v>
      </c>
      <c r="F197" s="137">
        <v>9146</v>
      </c>
      <c r="H197" s="138">
        <v>2523.6666666666665</v>
      </c>
      <c r="I197" s="138">
        <v>1261.8333333333333</v>
      </c>
      <c r="J197" s="138">
        <f t="shared" si="6"/>
        <v>10894.666666666668</v>
      </c>
      <c r="K197" s="138">
        <v>0</v>
      </c>
      <c r="L197" s="138">
        <f t="shared" si="7"/>
        <v>14680.166666666668</v>
      </c>
      <c r="M197" s="139"/>
    </row>
    <row r="198" spans="1:13">
      <c r="A198" s="1" t="s">
        <v>1400</v>
      </c>
      <c r="B198" s="1" t="s">
        <v>1401</v>
      </c>
      <c r="C198" s="137">
        <v>7571</v>
      </c>
      <c r="D198" s="137">
        <v>800</v>
      </c>
      <c r="E198" s="137">
        <v>975</v>
      </c>
      <c r="F198" s="137">
        <v>9346</v>
      </c>
      <c r="H198" s="138">
        <v>2523.6666666666665</v>
      </c>
      <c r="I198" s="138">
        <v>1261.8333333333333</v>
      </c>
      <c r="J198" s="138">
        <f t="shared" si="6"/>
        <v>11161.333333333334</v>
      </c>
      <c r="K198" s="138">
        <v>0</v>
      </c>
      <c r="L198" s="138">
        <f t="shared" si="7"/>
        <v>14946.833333333334</v>
      </c>
      <c r="M198" s="139"/>
    </row>
    <row r="199" spans="1:13">
      <c r="A199" s="1" t="s">
        <v>1400</v>
      </c>
      <c r="B199" s="1" t="s">
        <v>1401</v>
      </c>
      <c r="C199" s="137">
        <v>7571</v>
      </c>
      <c r="D199" s="137">
        <v>1000</v>
      </c>
      <c r="E199" s="137">
        <v>975</v>
      </c>
      <c r="F199" s="137">
        <v>9546</v>
      </c>
      <c r="H199" s="138">
        <v>2523.6666666666665</v>
      </c>
      <c r="I199" s="138">
        <v>1261.8333333333333</v>
      </c>
      <c r="J199" s="138">
        <f t="shared" si="6"/>
        <v>11428</v>
      </c>
      <c r="K199" s="138">
        <v>0</v>
      </c>
      <c r="L199" s="138">
        <f t="shared" si="7"/>
        <v>15213.5</v>
      </c>
      <c r="M199" s="139"/>
    </row>
    <row r="200" spans="1:13">
      <c r="A200" s="1" t="s">
        <v>1400</v>
      </c>
      <c r="B200" s="1" t="s">
        <v>1401</v>
      </c>
      <c r="C200" s="137">
        <v>7571</v>
      </c>
      <c r="D200" s="137">
        <v>1180</v>
      </c>
      <c r="E200" s="137">
        <v>975</v>
      </c>
      <c r="F200" s="137">
        <v>9726</v>
      </c>
      <c r="H200" s="138">
        <v>2523.6666666666665</v>
      </c>
      <c r="I200" s="138">
        <v>1261.8333333333333</v>
      </c>
      <c r="J200" s="138">
        <f t="shared" si="6"/>
        <v>11668</v>
      </c>
      <c r="K200" s="138">
        <v>0</v>
      </c>
      <c r="L200" s="138">
        <f t="shared" si="7"/>
        <v>15453.5</v>
      </c>
      <c r="M200" s="139"/>
    </row>
    <row r="201" spans="1:13">
      <c r="A201" s="1" t="s">
        <v>1400</v>
      </c>
      <c r="B201" s="1" t="s">
        <v>1401</v>
      </c>
      <c r="C201" s="137">
        <v>7571</v>
      </c>
      <c r="D201" s="137">
        <v>1600</v>
      </c>
      <c r="E201" s="137">
        <v>975</v>
      </c>
      <c r="F201" s="137">
        <v>10146</v>
      </c>
      <c r="H201" s="138">
        <v>2523.6666666666665</v>
      </c>
      <c r="I201" s="138">
        <v>1261.8333333333333</v>
      </c>
      <c r="J201" s="138">
        <f t="shared" si="6"/>
        <v>12228</v>
      </c>
      <c r="K201" s="138">
        <v>0</v>
      </c>
      <c r="L201" s="138">
        <f t="shared" si="7"/>
        <v>16013.5</v>
      </c>
      <c r="M201" s="139"/>
    </row>
    <row r="202" spans="1:13">
      <c r="A202" s="1" t="s">
        <v>1400</v>
      </c>
      <c r="B202" s="1" t="s">
        <v>1401</v>
      </c>
      <c r="C202" s="137">
        <v>7571</v>
      </c>
      <c r="D202" s="137">
        <v>1659.7</v>
      </c>
      <c r="E202" s="137">
        <v>975</v>
      </c>
      <c r="F202" s="137">
        <v>10205.700000000001</v>
      </c>
      <c r="H202" s="138">
        <v>2523.6666666666665</v>
      </c>
      <c r="I202" s="138">
        <v>1261.8333333333333</v>
      </c>
      <c r="J202" s="138">
        <f t="shared" si="6"/>
        <v>12307.6</v>
      </c>
      <c r="K202" s="138">
        <v>0</v>
      </c>
      <c r="L202" s="138">
        <f t="shared" si="7"/>
        <v>16093.1</v>
      </c>
      <c r="M202" s="139"/>
    </row>
    <row r="203" spans="1:13">
      <c r="A203" s="1" t="s">
        <v>1400</v>
      </c>
      <c r="B203" s="1" t="s">
        <v>1401</v>
      </c>
      <c r="C203" s="137">
        <v>7571</v>
      </c>
      <c r="D203" s="137">
        <v>2000</v>
      </c>
      <c r="E203" s="137">
        <v>975</v>
      </c>
      <c r="F203" s="137">
        <v>10546</v>
      </c>
      <c r="H203" s="138">
        <v>2523.6666666666665</v>
      </c>
      <c r="I203" s="138">
        <v>1261.8333333333333</v>
      </c>
      <c r="J203" s="138">
        <f t="shared" si="6"/>
        <v>12761.333333333334</v>
      </c>
      <c r="K203" s="138">
        <v>0</v>
      </c>
      <c r="L203" s="138">
        <f t="shared" si="7"/>
        <v>16546.833333333336</v>
      </c>
      <c r="M203" s="139"/>
    </row>
    <row r="204" spans="1:13">
      <c r="A204" s="1" t="s">
        <v>1400</v>
      </c>
      <c r="B204" s="1" t="s">
        <v>1401</v>
      </c>
      <c r="C204" s="137">
        <v>7571</v>
      </c>
      <c r="D204" s="137">
        <v>2050</v>
      </c>
      <c r="E204" s="137">
        <v>975</v>
      </c>
      <c r="F204" s="137">
        <v>10596</v>
      </c>
      <c r="H204" s="138">
        <v>2523.6666666666665</v>
      </c>
      <c r="I204" s="138">
        <v>1261.8333333333333</v>
      </c>
      <c r="J204" s="138">
        <f t="shared" si="6"/>
        <v>12828</v>
      </c>
      <c r="K204" s="138">
        <v>0</v>
      </c>
      <c r="L204" s="138">
        <f t="shared" si="7"/>
        <v>16613.5</v>
      </c>
      <c r="M204" s="139"/>
    </row>
    <row r="205" spans="1:13">
      <c r="A205" s="1" t="s">
        <v>1400</v>
      </c>
      <c r="B205" s="1" t="s">
        <v>1401</v>
      </c>
      <c r="C205" s="137">
        <v>7571</v>
      </c>
      <c r="D205" s="137">
        <v>3000</v>
      </c>
      <c r="E205" s="137">
        <v>975</v>
      </c>
      <c r="F205" s="137">
        <v>11546</v>
      </c>
      <c r="H205" s="138">
        <v>2523.6666666666665</v>
      </c>
      <c r="I205" s="138">
        <v>1261.8333333333333</v>
      </c>
      <c r="J205" s="138">
        <f t="shared" si="6"/>
        <v>14094.666666666668</v>
      </c>
      <c r="K205" s="138">
        <v>0</v>
      </c>
      <c r="L205" s="138">
        <f t="shared" si="7"/>
        <v>17880.166666666668</v>
      </c>
      <c r="M205" s="139"/>
    </row>
    <row r="206" spans="1:13">
      <c r="A206" s="1" t="s">
        <v>1402</v>
      </c>
      <c r="B206" s="1" t="s">
        <v>1403</v>
      </c>
      <c r="C206" s="137">
        <v>6833.02</v>
      </c>
      <c r="D206" s="137">
        <v>0</v>
      </c>
      <c r="E206" s="137">
        <v>975</v>
      </c>
      <c r="F206" s="137">
        <v>7808.02</v>
      </c>
      <c r="H206" s="138">
        <v>2277.6733333333336</v>
      </c>
      <c r="I206" s="138">
        <v>1138.8366666666668</v>
      </c>
      <c r="J206" s="138">
        <f t="shared" si="6"/>
        <v>9110.6933333333327</v>
      </c>
      <c r="K206" s="138">
        <v>0</v>
      </c>
      <c r="L206" s="138">
        <f t="shared" si="7"/>
        <v>12527.203333333333</v>
      </c>
      <c r="M206" s="139"/>
    </row>
    <row r="207" spans="1:13">
      <c r="A207" s="1" t="s">
        <v>1402</v>
      </c>
      <c r="B207" s="1" t="s">
        <v>1403</v>
      </c>
      <c r="C207" s="137">
        <v>6833.02</v>
      </c>
      <c r="D207" s="137">
        <v>517.70000000000005</v>
      </c>
      <c r="E207" s="137">
        <v>975</v>
      </c>
      <c r="F207" s="137">
        <v>8325.7200000000012</v>
      </c>
      <c r="H207" s="138">
        <v>2277.6733333333336</v>
      </c>
      <c r="I207" s="138">
        <v>1138.8366666666668</v>
      </c>
      <c r="J207" s="138">
        <f t="shared" si="6"/>
        <v>9800.9599999999991</v>
      </c>
      <c r="K207" s="138">
        <v>0</v>
      </c>
      <c r="L207" s="138">
        <f t="shared" si="7"/>
        <v>13217.47</v>
      </c>
      <c r="M207" s="139"/>
    </row>
    <row r="208" spans="1:13">
      <c r="A208" s="1" t="s">
        <v>1402</v>
      </c>
      <c r="B208" s="1" t="s">
        <v>1403</v>
      </c>
      <c r="C208" s="137">
        <v>6833.02</v>
      </c>
      <c r="D208" s="137">
        <v>540.16</v>
      </c>
      <c r="E208" s="137">
        <v>975</v>
      </c>
      <c r="F208" s="137">
        <v>8348.18</v>
      </c>
      <c r="H208" s="138">
        <v>2277.6733333333336</v>
      </c>
      <c r="I208" s="138">
        <v>1138.8366666666668</v>
      </c>
      <c r="J208" s="138">
        <f t="shared" si="6"/>
        <v>9830.9066666666677</v>
      </c>
      <c r="K208" s="138">
        <v>0</v>
      </c>
      <c r="L208" s="138">
        <f t="shared" si="7"/>
        <v>13247.416666666668</v>
      </c>
      <c r="M208" s="139"/>
    </row>
    <row r="209" spans="1:13">
      <c r="A209" s="1" t="s">
        <v>1402</v>
      </c>
      <c r="B209" s="1" t="s">
        <v>1403</v>
      </c>
      <c r="C209" s="137">
        <v>6833.02</v>
      </c>
      <c r="D209" s="137">
        <v>2200</v>
      </c>
      <c r="E209" s="137">
        <v>975</v>
      </c>
      <c r="F209" s="137">
        <v>10008.02</v>
      </c>
      <c r="H209" s="138">
        <v>2277.6733333333336</v>
      </c>
      <c r="I209" s="138">
        <v>1138.8366666666668</v>
      </c>
      <c r="J209" s="138">
        <f t="shared" si="6"/>
        <v>12044.026666666667</v>
      </c>
      <c r="K209" s="138">
        <v>0</v>
      </c>
      <c r="L209" s="138">
        <f t="shared" si="7"/>
        <v>15460.536666666667</v>
      </c>
      <c r="M209" s="139"/>
    </row>
    <row r="210" spans="1:13">
      <c r="A210" s="1" t="s">
        <v>1404</v>
      </c>
      <c r="B210" s="1" t="s">
        <v>1405</v>
      </c>
      <c r="C210" s="137">
        <v>6833.02</v>
      </c>
      <c r="D210" s="137">
        <v>0</v>
      </c>
      <c r="E210" s="137">
        <v>975</v>
      </c>
      <c r="F210" s="137">
        <v>7808.02</v>
      </c>
      <c r="H210" s="138">
        <v>2277.6733333333336</v>
      </c>
      <c r="I210" s="138">
        <v>1138.8366666666668</v>
      </c>
      <c r="J210" s="138">
        <f t="shared" si="6"/>
        <v>9110.6933333333327</v>
      </c>
      <c r="K210" s="138">
        <v>0</v>
      </c>
      <c r="L210" s="138">
        <f t="shared" si="7"/>
        <v>12527.203333333333</v>
      </c>
      <c r="M210" s="139"/>
    </row>
    <row r="211" spans="1:13">
      <c r="A211" s="1" t="s">
        <v>1406</v>
      </c>
      <c r="B211" s="1" t="s">
        <v>1407</v>
      </c>
      <c r="C211" s="137">
        <v>6569.34</v>
      </c>
      <c r="D211" s="137">
        <v>268</v>
      </c>
      <c r="E211" s="137">
        <v>975</v>
      </c>
      <c r="F211" s="137">
        <v>7812.34</v>
      </c>
      <c r="H211" s="138">
        <v>2189.7800000000002</v>
      </c>
      <c r="I211" s="138">
        <v>1094.8900000000001</v>
      </c>
      <c r="J211" s="138">
        <f t="shared" si="6"/>
        <v>9116.4533333333347</v>
      </c>
      <c r="K211" s="138">
        <v>0</v>
      </c>
      <c r="L211" s="138">
        <f t="shared" si="7"/>
        <v>12401.123333333335</v>
      </c>
      <c r="M211" s="139"/>
    </row>
    <row r="212" spans="1:13">
      <c r="A212" s="1" t="s">
        <v>1406</v>
      </c>
      <c r="B212" s="1" t="s">
        <v>1407</v>
      </c>
      <c r="C212" s="137">
        <v>6569.34</v>
      </c>
      <c r="D212" s="137">
        <v>707.68000000000006</v>
      </c>
      <c r="E212" s="137">
        <v>975</v>
      </c>
      <c r="F212" s="137">
        <v>8252.02</v>
      </c>
      <c r="H212" s="138">
        <v>2189.7800000000002</v>
      </c>
      <c r="I212" s="138">
        <v>1094.8900000000001</v>
      </c>
      <c r="J212" s="138">
        <f t="shared" ref="J212:J251" si="8">+((C212+D212)/30)*40</f>
        <v>9702.6933333333345</v>
      </c>
      <c r="K212" s="138">
        <v>0</v>
      </c>
      <c r="L212" s="138">
        <f t="shared" ref="L212:L251" si="9">+SUM(H212:K212)</f>
        <v>12987.363333333335</v>
      </c>
      <c r="M212" s="139"/>
    </row>
    <row r="213" spans="1:13">
      <c r="A213" s="1" t="s">
        <v>1406</v>
      </c>
      <c r="B213" s="1" t="s">
        <v>1407</v>
      </c>
      <c r="C213" s="137">
        <v>6569.34</v>
      </c>
      <c r="D213" s="137">
        <v>1772.72</v>
      </c>
      <c r="E213" s="137">
        <v>975</v>
      </c>
      <c r="F213" s="137">
        <v>9317.06</v>
      </c>
      <c r="H213" s="138">
        <v>2189.7800000000002</v>
      </c>
      <c r="I213" s="138">
        <v>1094.8900000000001</v>
      </c>
      <c r="J213" s="138">
        <f t="shared" si="8"/>
        <v>11122.746666666666</v>
      </c>
      <c r="K213" s="138">
        <v>0</v>
      </c>
      <c r="L213" s="138">
        <f t="shared" si="9"/>
        <v>14407.416666666666</v>
      </c>
      <c r="M213" s="139"/>
    </row>
    <row r="214" spans="1:13">
      <c r="A214" s="1" t="s">
        <v>1406</v>
      </c>
      <c r="B214" s="1" t="s">
        <v>1407</v>
      </c>
      <c r="C214" s="137">
        <v>6569.34</v>
      </c>
      <c r="D214" s="137">
        <v>2000</v>
      </c>
      <c r="E214" s="137">
        <v>975</v>
      </c>
      <c r="F214" s="137">
        <v>9544.34</v>
      </c>
      <c r="H214" s="138">
        <v>2189.7800000000002</v>
      </c>
      <c r="I214" s="138">
        <v>1094.8900000000001</v>
      </c>
      <c r="J214" s="138">
        <f t="shared" si="8"/>
        <v>11425.786666666667</v>
      </c>
      <c r="K214" s="138">
        <v>0</v>
      </c>
      <c r="L214" s="138">
        <f t="shared" si="9"/>
        <v>14710.456666666667</v>
      </c>
      <c r="M214" s="139"/>
    </row>
    <row r="215" spans="1:13">
      <c r="A215" s="1" t="s">
        <v>1406</v>
      </c>
      <c r="B215" s="1" t="s">
        <v>1407</v>
      </c>
      <c r="C215" s="137">
        <v>6569.34</v>
      </c>
      <c r="D215" s="137">
        <v>579.67999999999995</v>
      </c>
      <c r="E215" s="137">
        <v>975</v>
      </c>
      <c r="F215" s="137">
        <v>8124.02</v>
      </c>
      <c r="H215" s="138">
        <v>2189.7800000000002</v>
      </c>
      <c r="I215" s="138">
        <v>1094.8900000000001</v>
      </c>
      <c r="J215" s="138">
        <f t="shared" si="8"/>
        <v>9532.0266666666666</v>
      </c>
      <c r="K215" s="138">
        <v>69944.728708571434</v>
      </c>
      <c r="L215" s="138">
        <f t="shared" si="9"/>
        <v>82761.425375238105</v>
      </c>
      <c r="M215" s="139"/>
    </row>
    <row r="216" spans="1:13">
      <c r="A216" s="1" t="s">
        <v>1408</v>
      </c>
      <c r="B216" s="1" t="s">
        <v>1409</v>
      </c>
      <c r="C216" s="137">
        <v>6569.34</v>
      </c>
      <c r="D216" s="137">
        <v>0</v>
      </c>
      <c r="E216" s="137">
        <v>975</v>
      </c>
      <c r="F216" s="137">
        <v>7544.34</v>
      </c>
      <c r="H216" s="138">
        <v>2189.7800000000002</v>
      </c>
      <c r="I216" s="138">
        <v>1094.8900000000001</v>
      </c>
      <c r="J216" s="138">
        <f t="shared" si="8"/>
        <v>8759.1200000000008</v>
      </c>
      <c r="K216" s="138">
        <v>0</v>
      </c>
      <c r="L216" s="138">
        <f t="shared" si="9"/>
        <v>12043.79</v>
      </c>
      <c r="M216" s="139"/>
    </row>
    <row r="217" spans="1:13">
      <c r="A217" s="1" t="s">
        <v>1408</v>
      </c>
      <c r="B217" s="1" t="s">
        <v>1409</v>
      </c>
      <c r="C217" s="137">
        <v>6569.34</v>
      </c>
      <c r="D217" s="137">
        <v>600</v>
      </c>
      <c r="E217" s="137">
        <v>975</v>
      </c>
      <c r="F217" s="137">
        <v>8144.34</v>
      </c>
      <c r="H217" s="138">
        <v>2189.7800000000002</v>
      </c>
      <c r="I217" s="138">
        <v>1094.8900000000001</v>
      </c>
      <c r="J217" s="138">
        <f t="shared" si="8"/>
        <v>9559.1200000000008</v>
      </c>
      <c r="K217" s="138">
        <v>0</v>
      </c>
      <c r="L217" s="138">
        <f t="shared" si="9"/>
        <v>12843.79</v>
      </c>
      <c r="M217" s="139"/>
    </row>
    <row r="218" spans="1:13">
      <c r="A218" s="1" t="s">
        <v>1410</v>
      </c>
      <c r="B218" s="1" t="s">
        <v>1411</v>
      </c>
      <c r="C218" s="137">
        <v>7362</v>
      </c>
      <c r="D218" s="137">
        <v>0</v>
      </c>
      <c r="E218" s="137">
        <v>975</v>
      </c>
      <c r="F218" s="137">
        <v>8337</v>
      </c>
      <c r="H218" s="138">
        <v>2454</v>
      </c>
      <c r="I218" s="138">
        <v>1227</v>
      </c>
      <c r="J218" s="138">
        <f t="shared" si="8"/>
        <v>9816</v>
      </c>
      <c r="K218" s="138">
        <v>0</v>
      </c>
      <c r="L218" s="138">
        <f t="shared" si="9"/>
        <v>13497</v>
      </c>
      <c r="M218" s="139"/>
    </row>
    <row r="219" spans="1:13">
      <c r="A219" s="1" t="s">
        <v>1410</v>
      </c>
      <c r="B219" s="1" t="s">
        <v>1411</v>
      </c>
      <c r="C219" s="137">
        <v>7362</v>
      </c>
      <c r="D219" s="137">
        <v>1022</v>
      </c>
      <c r="E219" s="137">
        <v>975</v>
      </c>
      <c r="F219" s="137">
        <v>9359</v>
      </c>
      <c r="H219" s="138">
        <v>2454</v>
      </c>
      <c r="I219" s="138">
        <v>1227</v>
      </c>
      <c r="J219" s="138">
        <f t="shared" si="8"/>
        <v>11178.666666666666</v>
      </c>
      <c r="K219" s="138">
        <v>0</v>
      </c>
      <c r="L219" s="138">
        <f t="shared" si="9"/>
        <v>14859.666666666666</v>
      </c>
      <c r="M219" s="139"/>
    </row>
    <row r="220" spans="1:13">
      <c r="A220" s="1" t="s">
        <v>1410</v>
      </c>
      <c r="B220" s="1" t="s">
        <v>1411</v>
      </c>
      <c r="C220" s="137">
        <v>7362</v>
      </c>
      <c r="D220" s="137">
        <v>1450</v>
      </c>
      <c r="E220" s="137">
        <v>975</v>
      </c>
      <c r="F220" s="137">
        <v>9787</v>
      </c>
      <c r="H220" s="138">
        <v>2454</v>
      </c>
      <c r="I220" s="138">
        <v>1227</v>
      </c>
      <c r="J220" s="138">
        <f t="shared" si="8"/>
        <v>11749.333333333334</v>
      </c>
      <c r="K220" s="138">
        <v>0</v>
      </c>
      <c r="L220" s="138">
        <f t="shared" si="9"/>
        <v>15430.333333333334</v>
      </c>
      <c r="M220" s="139"/>
    </row>
    <row r="221" spans="1:13">
      <c r="A221" s="1" t="s">
        <v>1410</v>
      </c>
      <c r="B221" s="1" t="s">
        <v>1411</v>
      </c>
      <c r="C221" s="137">
        <v>7362</v>
      </c>
      <c r="D221" s="137">
        <v>2296.02</v>
      </c>
      <c r="E221" s="137">
        <v>975</v>
      </c>
      <c r="F221" s="137">
        <v>10633.02</v>
      </c>
      <c r="H221" s="138">
        <v>2454</v>
      </c>
      <c r="I221" s="138">
        <v>1227</v>
      </c>
      <c r="J221" s="138">
        <f t="shared" si="8"/>
        <v>12877.36</v>
      </c>
      <c r="K221" s="138">
        <v>0</v>
      </c>
      <c r="L221" s="138">
        <f t="shared" si="9"/>
        <v>16558.36</v>
      </c>
      <c r="M221" s="139"/>
    </row>
    <row r="222" spans="1:13">
      <c r="A222" s="1" t="s">
        <v>1410</v>
      </c>
      <c r="B222" s="1" t="s">
        <v>1411</v>
      </c>
      <c r="C222" s="137">
        <v>7362</v>
      </c>
      <c r="D222" s="137">
        <v>800</v>
      </c>
      <c r="E222" s="137">
        <v>975</v>
      </c>
      <c r="F222" s="137">
        <v>9137</v>
      </c>
      <c r="H222" s="138">
        <v>2454</v>
      </c>
      <c r="I222" s="138">
        <v>1227</v>
      </c>
      <c r="J222" s="138">
        <f t="shared" si="8"/>
        <v>10882.666666666666</v>
      </c>
      <c r="K222" s="138">
        <v>18970.729225941424</v>
      </c>
      <c r="L222" s="138">
        <f t="shared" si="9"/>
        <v>33534.395892608089</v>
      </c>
      <c r="M222" s="139"/>
    </row>
    <row r="223" spans="1:13">
      <c r="A223" s="1" t="s">
        <v>1412</v>
      </c>
      <c r="B223" s="1" t="s">
        <v>1413</v>
      </c>
      <c r="C223" s="137">
        <v>6297.42</v>
      </c>
      <c r="D223" s="137">
        <v>0</v>
      </c>
      <c r="E223" s="137">
        <v>975</v>
      </c>
      <c r="F223" s="137">
        <v>7272.42</v>
      </c>
      <c r="H223" s="138">
        <v>2099.14</v>
      </c>
      <c r="I223" s="138">
        <v>1049.57</v>
      </c>
      <c r="J223" s="138">
        <f t="shared" si="8"/>
        <v>8396.5600000000013</v>
      </c>
      <c r="K223" s="138">
        <v>0</v>
      </c>
      <c r="L223" s="138">
        <f t="shared" si="9"/>
        <v>11545.27</v>
      </c>
      <c r="M223" s="139"/>
    </row>
    <row r="224" spans="1:13">
      <c r="A224" s="1" t="s">
        <v>1412</v>
      </c>
      <c r="B224" s="1" t="s">
        <v>1413</v>
      </c>
      <c r="C224" s="137">
        <v>6297.42</v>
      </c>
      <c r="D224" s="137">
        <v>36</v>
      </c>
      <c r="E224" s="137">
        <v>975</v>
      </c>
      <c r="F224" s="137">
        <v>7308.42</v>
      </c>
      <c r="H224" s="138">
        <v>2099.14</v>
      </c>
      <c r="I224" s="138">
        <v>1049.57</v>
      </c>
      <c r="J224" s="138">
        <f t="shared" si="8"/>
        <v>8444.56</v>
      </c>
      <c r="K224" s="138">
        <v>0</v>
      </c>
      <c r="L224" s="138">
        <f t="shared" si="9"/>
        <v>11593.27</v>
      </c>
      <c r="M224" s="139"/>
    </row>
    <row r="225" spans="1:13">
      <c r="A225" s="1" t="s">
        <v>1412</v>
      </c>
      <c r="B225" s="1" t="s">
        <v>1413</v>
      </c>
      <c r="C225" s="137">
        <v>6297.42</v>
      </c>
      <c r="D225" s="137">
        <v>1000</v>
      </c>
      <c r="E225" s="137">
        <v>975</v>
      </c>
      <c r="F225" s="137">
        <v>8272.42</v>
      </c>
      <c r="H225" s="138">
        <v>2099.14</v>
      </c>
      <c r="I225" s="138">
        <v>1049.57</v>
      </c>
      <c r="J225" s="138">
        <f t="shared" si="8"/>
        <v>9729.8933333333334</v>
      </c>
      <c r="K225" s="138">
        <v>0</v>
      </c>
      <c r="L225" s="138">
        <f t="shared" si="9"/>
        <v>12878.603333333333</v>
      </c>
      <c r="M225" s="139"/>
    </row>
    <row r="226" spans="1:13">
      <c r="A226" s="1" t="s">
        <v>1412</v>
      </c>
      <c r="B226" s="1" t="s">
        <v>1413</v>
      </c>
      <c r="C226" s="137">
        <v>6297.42</v>
      </c>
      <c r="D226" s="137">
        <v>1172.72</v>
      </c>
      <c r="E226" s="137">
        <v>975</v>
      </c>
      <c r="F226" s="137">
        <v>8445.14</v>
      </c>
      <c r="H226" s="138">
        <v>2099.14</v>
      </c>
      <c r="I226" s="138">
        <v>1049.57</v>
      </c>
      <c r="J226" s="138">
        <f t="shared" si="8"/>
        <v>9960.1866666666665</v>
      </c>
      <c r="K226" s="138">
        <v>0</v>
      </c>
      <c r="L226" s="138">
        <f t="shared" si="9"/>
        <v>13108.896666666667</v>
      </c>
      <c r="M226" s="139"/>
    </row>
    <row r="227" spans="1:13">
      <c r="A227" s="1" t="s">
        <v>1412</v>
      </c>
      <c r="B227" s="1" t="s">
        <v>1413</v>
      </c>
      <c r="C227" s="137">
        <v>6297.42</v>
      </c>
      <c r="D227" s="137">
        <v>1384.1799999999998</v>
      </c>
      <c r="E227" s="137">
        <v>975</v>
      </c>
      <c r="F227" s="137">
        <v>8656.6</v>
      </c>
      <c r="H227" s="138">
        <v>2099.14</v>
      </c>
      <c r="I227" s="138">
        <v>1049.57</v>
      </c>
      <c r="J227" s="138">
        <f t="shared" si="8"/>
        <v>10242.133333333333</v>
      </c>
      <c r="K227" s="138">
        <v>0</v>
      </c>
      <c r="L227" s="138">
        <f t="shared" si="9"/>
        <v>13390.843333333334</v>
      </c>
      <c r="M227" s="139"/>
    </row>
    <row r="228" spans="1:13">
      <c r="A228" s="1" t="s">
        <v>1412</v>
      </c>
      <c r="B228" s="1" t="s">
        <v>1413</v>
      </c>
      <c r="C228" s="137">
        <v>6297.42</v>
      </c>
      <c r="D228" s="137">
        <v>1529.5</v>
      </c>
      <c r="E228" s="137">
        <v>975</v>
      </c>
      <c r="F228" s="137">
        <v>8801.92</v>
      </c>
      <c r="H228" s="138">
        <v>2099.14</v>
      </c>
      <c r="I228" s="138">
        <v>1049.57</v>
      </c>
      <c r="J228" s="138">
        <f t="shared" si="8"/>
        <v>10435.893333333333</v>
      </c>
      <c r="K228" s="138">
        <v>0</v>
      </c>
      <c r="L228" s="138">
        <f t="shared" si="9"/>
        <v>13584.603333333333</v>
      </c>
      <c r="M228" s="139"/>
    </row>
    <row r="229" spans="1:13">
      <c r="A229" s="1" t="s">
        <v>1412</v>
      </c>
      <c r="B229" s="1" t="s">
        <v>1413</v>
      </c>
      <c r="C229" s="137">
        <v>6297.42</v>
      </c>
      <c r="D229" s="137">
        <v>1579.26</v>
      </c>
      <c r="E229" s="137">
        <v>975</v>
      </c>
      <c r="F229" s="137">
        <v>8851.68</v>
      </c>
      <c r="H229" s="138">
        <v>2099.14</v>
      </c>
      <c r="I229" s="138">
        <v>1049.57</v>
      </c>
      <c r="J229" s="138">
        <f t="shared" si="8"/>
        <v>10502.24</v>
      </c>
      <c r="K229" s="138">
        <v>0</v>
      </c>
      <c r="L229" s="138">
        <f t="shared" si="9"/>
        <v>13650.95</v>
      </c>
      <c r="M229" s="139"/>
    </row>
    <row r="230" spans="1:13">
      <c r="A230" s="1" t="s">
        <v>1412</v>
      </c>
      <c r="B230" s="1" t="s">
        <v>1413</v>
      </c>
      <c r="C230" s="137">
        <v>6297.42</v>
      </c>
      <c r="D230" s="137">
        <v>2460.2799999999997</v>
      </c>
      <c r="E230" s="137">
        <v>975</v>
      </c>
      <c r="F230" s="137">
        <v>9732.7000000000007</v>
      </c>
      <c r="H230" s="138">
        <v>2099.14</v>
      </c>
      <c r="I230" s="138">
        <v>1049.57</v>
      </c>
      <c r="J230" s="138">
        <f t="shared" si="8"/>
        <v>11676.933333333334</v>
      </c>
      <c r="K230" s="138">
        <v>0</v>
      </c>
      <c r="L230" s="138">
        <f t="shared" si="9"/>
        <v>14825.643333333333</v>
      </c>
      <c r="M230" s="139"/>
    </row>
    <row r="231" spans="1:13">
      <c r="A231" s="1" t="s">
        <v>1412</v>
      </c>
      <c r="B231" s="1" t="s">
        <v>1413</v>
      </c>
      <c r="C231" s="137">
        <v>6297.42</v>
      </c>
      <c r="D231" s="137">
        <v>0</v>
      </c>
      <c r="E231" s="137">
        <v>975</v>
      </c>
      <c r="F231" s="137">
        <v>7272.42</v>
      </c>
      <c r="H231" s="138">
        <v>2099.14</v>
      </c>
      <c r="I231" s="138">
        <v>1049.57</v>
      </c>
      <c r="J231" s="138">
        <f t="shared" si="8"/>
        <v>8396.5600000000013</v>
      </c>
      <c r="K231" s="138">
        <v>30804.000000000004</v>
      </c>
      <c r="L231" s="138">
        <f t="shared" si="9"/>
        <v>42349.270000000004</v>
      </c>
      <c r="M231" s="139"/>
    </row>
    <row r="232" spans="1:13">
      <c r="A232" s="1" t="s">
        <v>1412</v>
      </c>
      <c r="B232" s="1" t="s">
        <v>1413</v>
      </c>
      <c r="C232" s="137">
        <v>6297.42</v>
      </c>
      <c r="D232" s="137">
        <v>0</v>
      </c>
      <c r="E232" s="137">
        <v>975</v>
      </c>
      <c r="F232" s="137">
        <v>7272.42</v>
      </c>
      <c r="H232" s="138">
        <v>2099.14</v>
      </c>
      <c r="I232" s="138">
        <v>1049.57</v>
      </c>
      <c r="J232" s="138">
        <f t="shared" si="8"/>
        <v>8396.5600000000013</v>
      </c>
      <c r="K232" s="138">
        <v>70074.320251428566</v>
      </c>
      <c r="L232" s="138">
        <f t="shared" si="9"/>
        <v>81619.59025142857</v>
      </c>
      <c r="M232" s="139"/>
    </row>
    <row r="233" spans="1:13">
      <c r="A233" s="1" t="s">
        <v>1412</v>
      </c>
      <c r="B233" s="1" t="s">
        <v>1413</v>
      </c>
      <c r="C233" s="137">
        <v>6297.42</v>
      </c>
      <c r="D233" s="137">
        <v>1156.9000000000001</v>
      </c>
      <c r="E233" s="137">
        <v>975</v>
      </c>
      <c r="F233" s="137">
        <v>8429.32</v>
      </c>
      <c r="H233" s="138">
        <v>2099.14</v>
      </c>
      <c r="I233" s="138">
        <v>1049.57</v>
      </c>
      <c r="J233" s="138">
        <f t="shared" si="8"/>
        <v>9939.0933333333323</v>
      </c>
      <c r="K233" s="138">
        <v>70028.119222857145</v>
      </c>
      <c r="L233" s="138">
        <f t="shared" si="9"/>
        <v>83115.922556190475</v>
      </c>
      <c r="M233" s="139"/>
    </row>
    <row r="234" spans="1:13">
      <c r="A234" s="1" t="s">
        <v>1414</v>
      </c>
      <c r="B234" s="1" t="s">
        <v>1415</v>
      </c>
      <c r="C234" s="137">
        <v>6297.42</v>
      </c>
      <c r="D234" s="137">
        <v>0</v>
      </c>
      <c r="E234" s="137">
        <v>975</v>
      </c>
      <c r="F234" s="137">
        <v>7272.42</v>
      </c>
      <c r="H234" s="138">
        <v>2099.14</v>
      </c>
      <c r="I234" s="138">
        <v>1049.57</v>
      </c>
      <c r="J234" s="138">
        <f t="shared" si="8"/>
        <v>8396.5600000000013</v>
      </c>
      <c r="K234" s="138">
        <v>0</v>
      </c>
      <c r="L234" s="138">
        <f t="shared" si="9"/>
        <v>11545.27</v>
      </c>
      <c r="M234" s="139"/>
    </row>
    <row r="235" spans="1:13">
      <c r="A235" s="1" t="s">
        <v>1416</v>
      </c>
      <c r="B235" s="1" t="s">
        <v>1417</v>
      </c>
      <c r="C235" s="137">
        <v>6297.42</v>
      </c>
      <c r="D235" s="137">
        <v>800</v>
      </c>
      <c r="E235" s="137">
        <v>975</v>
      </c>
      <c r="F235" s="137">
        <v>8072.42</v>
      </c>
      <c r="H235" s="138">
        <v>2099.14</v>
      </c>
      <c r="I235" s="138">
        <v>1049.57</v>
      </c>
      <c r="J235" s="138">
        <f t="shared" si="8"/>
        <v>9463.2266666666674</v>
      </c>
      <c r="K235" s="138">
        <v>12627.697568667345</v>
      </c>
      <c r="L235" s="138">
        <f t="shared" si="9"/>
        <v>25239.634235334015</v>
      </c>
      <c r="M235" s="139"/>
    </row>
    <row r="236" spans="1:13">
      <c r="A236" s="1" t="s">
        <v>1418</v>
      </c>
      <c r="B236" s="1" t="s">
        <v>1419</v>
      </c>
      <c r="C236" s="137">
        <v>8387</v>
      </c>
      <c r="D236" s="137">
        <v>0</v>
      </c>
      <c r="E236" s="137">
        <v>975</v>
      </c>
      <c r="F236" s="137">
        <v>9362</v>
      </c>
      <c r="H236" s="138">
        <v>2795.6666666666665</v>
      </c>
      <c r="I236" s="138">
        <v>1397.8333333333333</v>
      </c>
      <c r="J236" s="138">
        <f t="shared" si="8"/>
        <v>11182.666666666666</v>
      </c>
      <c r="K236" s="138">
        <v>0</v>
      </c>
      <c r="L236" s="138">
        <f t="shared" si="9"/>
        <v>15376.166666666666</v>
      </c>
      <c r="M236" s="139"/>
    </row>
    <row r="237" spans="1:13">
      <c r="A237" s="1" t="s">
        <v>1418</v>
      </c>
      <c r="B237" s="1" t="s">
        <v>1419</v>
      </c>
      <c r="C237" s="137">
        <v>8387</v>
      </c>
      <c r="D237" s="137">
        <v>1588</v>
      </c>
      <c r="E237" s="137">
        <v>975</v>
      </c>
      <c r="F237" s="137">
        <v>10950</v>
      </c>
      <c r="H237" s="138">
        <v>2795.6666666666665</v>
      </c>
      <c r="I237" s="138">
        <v>1397.8333333333333</v>
      </c>
      <c r="J237" s="138">
        <f t="shared" si="8"/>
        <v>13300</v>
      </c>
      <c r="K237" s="138">
        <v>0</v>
      </c>
      <c r="L237" s="138">
        <f t="shared" si="9"/>
        <v>17493.5</v>
      </c>
      <c r="M237" s="139"/>
    </row>
    <row r="238" spans="1:13">
      <c r="A238" s="1" t="s">
        <v>1418</v>
      </c>
      <c r="B238" s="1" t="s">
        <v>1419</v>
      </c>
      <c r="C238" s="137">
        <v>8387</v>
      </c>
      <c r="D238" s="137">
        <v>2000</v>
      </c>
      <c r="E238" s="137">
        <v>975</v>
      </c>
      <c r="F238" s="137">
        <v>11362</v>
      </c>
      <c r="H238" s="138">
        <v>2795.6666666666665</v>
      </c>
      <c r="I238" s="138">
        <v>1397.8333333333333</v>
      </c>
      <c r="J238" s="138">
        <f t="shared" si="8"/>
        <v>13849.333333333334</v>
      </c>
      <c r="K238" s="138">
        <v>0</v>
      </c>
      <c r="L238" s="138">
        <f t="shared" si="9"/>
        <v>18042.833333333336</v>
      </c>
      <c r="M238" s="139"/>
    </row>
    <row r="239" spans="1:13">
      <c r="A239" s="1" t="s">
        <v>1418</v>
      </c>
      <c r="B239" s="1" t="s">
        <v>1419</v>
      </c>
      <c r="C239" s="137">
        <v>8387</v>
      </c>
      <c r="D239" s="137">
        <v>2364</v>
      </c>
      <c r="E239" s="137">
        <v>975</v>
      </c>
      <c r="F239" s="137">
        <v>11726</v>
      </c>
      <c r="H239" s="138">
        <v>2795.6666666666665</v>
      </c>
      <c r="I239" s="138">
        <v>1397.8333333333333</v>
      </c>
      <c r="J239" s="138">
        <f t="shared" si="8"/>
        <v>14334.666666666668</v>
      </c>
      <c r="K239" s="138">
        <v>0</v>
      </c>
      <c r="L239" s="138">
        <f t="shared" si="9"/>
        <v>18528.166666666668</v>
      </c>
      <c r="M239" s="139"/>
    </row>
    <row r="240" spans="1:13">
      <c r="A240" s="1" t="s">
        <v>1418</v>
      </c>
      <c r="B240" s="1" t="s">
        <v>1419</v>
      </c>
      <c r="C240" s="137">
        <v>8387</v>
      </c>
      <c r="D240" s="137">
        <v>3259.7</v>
      </c>
      <c r="E240" s="137">
        <v>975</v>
      </c>
      <c r="F240" s="137">
        <v>12621.7</v>
      </c>
      <c r="H240" s="138">
        <v>2795.6666666666665</v>
      </c>
      <c r="I240" s="138">
        <v>1397.8333333333333</v>
      </c>
      <c r="J240" s="138">
        <f t="shared" si="8"/>
        <v>15528.933333333334</v>
      </c>
      <c r="K240" s="138">
        <v>0</v>
      </c>
      <c r="L240" s="138">
        <f t="shared" si="9"/>
        <v>19722.433333333334</v>
      </c>
      <c r="M240" s="139"/>
    </row>
    <row r="241" spans="1:13">
      <c r="A241" s="1" t="s">
        <v>1418</v>
      </c>
      <c r="B241" s="1" t="s">
        <v>1419</v>
      </c>
      <c r="C241" s="137">
        <v>8387</v>
      </c>
      <c r="D241" s="137">
        <v>500</v>
      </c>
      <c r="E241" s="137">
        <v>975</v>
      </c>
      <c r="F241" s="137">
        <v>9862</v>
      </c>
      <c r="H241" s="138">
        <v>2795.6666666666665</v>
      </c>
      <c r="I241" s="138">
        <v>1397.8333333333333</v>
      </c>
      <c r="J241" s="138">
        <f t="shared" si="8"/>
        <v>11849.333333333334</v>
      </c>
      <c r="K241" s="138">
        <v>30804.000000000004</v>
      </c>
      <c r="L241" s="138">
        <f t="shared" si="9"/>
        <v>46846.833333333336</v>
      </c>
      <c r="M241" s="139"/>
    </row>
    <row r="242" spans="1:13">
      <c r="A242" s="1" t="s">
        <v>1418</v>
      </c>
      <c r="B242" s="1" t="s">
        <v>1419</v>
      </c>
      <c r="C242" s="137">
        <v>8387</v>
      </c>
      <c r="D242" s="137">
        <v>600</v>
      </c>
      <c r="E242" s="137">
        <v>975</v>
      </c>
      <c r="F242" s="137">
        <v>9962</v>
      </c>
      <c r="H242" s="138">
        <v>2795.6666666666665</v>
      </c>
      <c r="I242" s="138">
        <v>1397.8333333333333</v>
      </c>
      <c r="J242" s="138">
        <f t="shared" si="8"/>
        <v>11982.666666666666</v>
      </c>
      <c r="K242" s="138">
        <v>30804.000000000004</v>
      </c>
      <c r="L242" s="138">
        <f t="shared" si="9"/>
        <v>46980.166666666672</v>
      </c>
      <c r="M242" s="139"/>
    </row>
    <row r="243" spans="1:13">
      <c r="A243" s="1" t="s">
        <v>51</v>
      </c>
      <c r="B243" s="1" t="s">
        <v>1223</v>
      </c>
      <c r="C243" s="137">
        <v>14762</v>
      </c>
      <c r="D243" s="137">
        <v>0</v>
      </c>
      <c r="E243" s="137">
        <v>975</v>
      </c>
      <c r="F243" s="137">
        <v>15737</v>
      </c>
      <c r="H243" s="138">
        <v>4920.666666666667</v>
      </c>
      <c r="I243" s="138">
        <v>2460.3333333333335</v>
      </c>
      <c r="J243" s="138">
        <f t="shared" si="8"/>
        <v>19682.666666666668</v>
      </c>
      <c r="K243" s="138">
        <v>0</v>
      </c>
      <c r="L243" s="138">
        <f t="shared" si="9"/>
        <v>27063.666666666668</v>
      </c>
      <c r="M243" s="139"/>
    </row>
    <row r="244" spans="1:13">
      <c r="A244" s="1" t="s">
        <v>51</v>
      </c>
      <c r="B244" s="1" t="s">
        <v>1223</v>
      </c>
      <c r="C244" s="137">
        <v>14762</v>
      </c>
      <c r="D244" s="137">
        <v>1856</v>
      </c>
      <c r="E244" s="137">
        <v>975</v>
      </c>
      <c r="F244" s="137">
        <v>17593</v>
      </c>
      <c r="H244" s="138">
        <v>4920.666666666667</v>
      </c>
      <c r="I244" s="138">
        <v>2460.3333333333335</v>
      </c>
      <c r="J244" s="138">
        <f t="shared" si="8"/>
        <v>22157.333333333332</v>
      </c>
      <c r="K244" s="138">
        <v>0</v>
      </c>
      <c r="L244" s="138">
        <f t="shared" si="9"/>
        <v>29538.333333333332</v>
      </c>
      <c r="M244" s="139"/>
    </row>
    <row r="245" spans="1:13">
      <c r="A245" s="1" t="s">
        <v>51</v>
      </c>
      <c r="B245" s="1" t="s">
        <v>1223</v>
      </c>
      <c r="C245" s="137">
        <v>14762</v>
      </c>
      <c r="D245" s="137">
        <v>2998</v>
      </c>
      <c r="E245" s="137">
        <v>975</v>
      </c>
      <c r="F245" s="137">
        <v>18735</v>
      </c>
      <c r="H245" s="138">
        <v>4920.666666666667</v>
      </c>
      <c r="I245" s="138">
        <v>2460.3333333333335</v>
      </c>
      <c r="J245" s="138">
        <f t="shared" si="8"/>
        <v>23680</v>
      </c>
      <c r="K245" s="138">
        <v>0</v>
      </c>
      <c r="L245" s="138">
        <f t="shared" si="9"/>
        <v>31061</v>
      </c>
      <c r="M245" s="139"/>
    </row>
    <row r="246" spans="1:13">
      <c r="A246" s="1" t="s">
        <v>51</v>
      </c>
      <c r="B246" s="1" t="s">
        <v>1223</v>
      </c>
      <c r="C246" s="137">
        <v>14762</v>
      </c>
      <c r="D246" s="137">
        <v>0</v>
      </c>
      <c r="E246" s="137">
        <v>975</v>
      </c>
      <c r="F246" s="137">
        <v>15737</v>
      </c>
      <c r="H246" s="138">
        <v>4920.666666666667</v>
      </c>
      <c r="I246" s="138">
        <v>2460.3333333333335</v>
      </c>
      <c r="J246" s="138">
        <f t="shared" si="8"/>
        <v>19682.666666666668</v>
      </c>
      <c r="K246" s="138">
        <v>33358.655462857132</v>
      </c>
      <c r="L246" s="138">
        <f t="shared" si="9"/>
        <v>60422.322129523804</v>
      </c>
      <c r="M246" s="139"/>
    </row>
    <row r="247" spans="1:13">
      <c r="A247" s="1" t="s">
        <v>1420</v>
      </c>
      <c r="B247" s="1" t="s">
        <v>1225</v>
      </c>
      <c r="C247" s="137">
        <v>17369</v>
      </c>
      <c r="D247" s="137">
        <v>0</v>
      </c>
      <c r="E247" s="137">
        <v>975</v>
      </c>
      <c r="F247" s="137">
        <v>18344</v>
      </c>
      <c r="H247" s="138">
        <v>5789.666666666667</v>
      </c>
      <c r="I247" s="138">
        <v>2894.8333333333335</v>
      </c>
      <c r="J247" s="138">
        <f t="shared" si="8"/>
        <v>23158.666666666668</v>
      </c>
      <c r="K247" s="138">
        <v>0</v>
      </c>
      <c r="L247" s="138">
        <f t="shared" si="9"/>
        <v>31843.166666666668</v>
      </c>
      <c r="M247" s="139"/>
    </row>
    <row r="248" spans="1:13">
      <c r="A248" s="1" t="s">
        <v>1420</v>
      </c>
      <c r="B248" s="1" t="s">
        <v>1225</v>
      </c>
      <c r="C248" s="137">
        <v>17369</v>
      </c>
      <c r="D248" s="137">
        <v>5147.5</v>
      </c>
      <c r="E248" s="137">
        <v>975</v>
      </c>
      <c r="F248" s="137">
        <v>23491.5</v>
      </c>
      <c r="H248" s="138">
        <v>5789.666666666667</v>
      </c>
      <c r="I248" s="138">
        <v>2894.8333333333335</v>
      </c>
      <c r="J248" s="138">
        <f t="shared" si="8"/>
        <v>30022</v>
      </c>
      <c r="K248" s="138">
        <v>0</v>
      </c>
      <c r="L248" s="138">
        <f t="shared" si="9"/>
        <v>38706.5</v>
      </c>
      <c r="M248" s="139"/>
    </row>
    <row r="249" spans="1:13">
      <c r="A249" s="1" t="s">
        <v>1420</v>
      </c>
      <c r="B249" s="1" t="s">
        <v>1225</v>
      </c>
      <c r="C249" s="137">
        <v>17369</v>
      </c>
      <c r="D249" s="137">
        <v>3400</v>
      </c>
      <c r="E249" s="137">
        <v>975</v>
      </c>
      <c r="F249" s="137">
        <v>21744</v>
      </c>
      <c r="H249" s="138">
        <v>5789.666666666667</v>
      </c>
      <c r="I249" s="138">
        <v>2894.8333333333335</v>
      </c>
      <c r="J249" s="138">
        <f t="shared" si="8"/>
        <v>27692</v>
      </c>
      <c r="K249" s="138">
        <v>12994.910000000002</v>
      </c>
      <c r="L249" s="138">
        <f t="shared" si="9"/>
        <v>49371.41</v>
      </c>
      <c r="M249" s="139"/>
    </row>
    <row r="250" spans="1:13">
      <c r="A250" s="1" t="s">
        <v>1420</v>
      </c>
      <c r="B250" s="1" t="s">
        <v>1225</v>
      </c>
      <c r="C250" s="137">
        <v>17369</v>
      </c>
      <c r="D250" s="137">
        <v>8353.380000000001</v>
      </c>
      <c r="E250" s="137">
        <v>975</v>
      </c>
      <c r="F250" s="137">
        <v>26697.38</v>
      </c>
      <c r="H250" s="138">
        <v>5789.666666666667</v>
      </c>
      <c r="I250" s="138">
        <v>2894.8333333333335</v>
      </c>
      <c r="J250" s="138">
        <f t="shared" si="8"/>
        <v>34296.506666666668</v>
      </c>
      <c r="K250" s="138">
        <v>13195.562320000001</v>
      </c>
      <c r="L250" s="138">
        <f t="shared" si="9"/>
        <v>56176.568986666665</v>
      </c>
      <c r="M250" s="139"/>
    </row>
    <row r="251" spans="1:13">
      <c r="A251" s="1" t="s">
        <v>1420</v>
      </c>
      <c r="B251" s="1" t="s">
        <v>1225</v>
      </c>
      <c r="C251" s="137">
        <v>17369</v>
      </c>
      <c r="D251" s="137">
        <v>2000</v>
      </c>
      <c r="E251" s="137">
        <v>975</v>
      </c>
      <c r="F251" s="137">
        <v>20344</v>
      </c>
      <c r="H251" s="138">
        <v>5789.666666666667</v>
      </c>
      <c r="I251" s="138">
        <v>2894.8333333333335</v>
      </c>
      <c r="J251" s="138">
        <f t="shared" si="8"/>
        <v>25825.333333333332</v>
      </c>
      <c r="K251" s="138">
        <v>26783.348811428565</v>
      </c>
      <c r="L251" s="138">
        <f t="shared" si="9"/>
        <v>61293.182144761893</v>
      </c>
      <c r="M251" s="139"/>
    </row>
    <row r="254" spans="1:13" ht="15.75">
      <c r="B254" s="140" t="s">
        <v>250</v>
      </c>
      <c r="C254" s="141"/>
      <c r="D254" s="141"/>
      <c r="E254" s="141"/>
      <c r="F254" s="141"/>
      <c r="G254" s="141"/>
    </row>
    <row r="255" spans="1:13">
      <c r="B255" s="93" t="s">
        <v>0</v>
      </c>
      <c r="C255" s="191" t="s">
        <v>251</v>
      </c>
      <c r="D255" s="191"/>
      <c r="E255" s="191"/>
      <c r="F255" s="191"/>
      <c r="G255" s="191"/>
    </row>
    <row r="256" spans="1:13">
      <c r="B256" s="55">
        <v>1712</v>
      </c>
      <c r="C256" s="222" t="s">
        <v>1421</v>
      </c>
      <c r="D256" s="222"/>
      <c r="E256" s="222"/>
      <c r="F256" s="222"/>
      <c r="G256" s="222"/>
    </row>
    <row r="257" spans="2:7">
      <c r="B257" s="55">
        <v>1531</v>
      </c>
      <c r="C257" s="193" t="s">
        <v>1422</v>
      </c>
      <c r="D257" s="193"/>
      <c r="E257" s="193"/>
      <c r="F257" s="193"/>
      <c r="G257" s="193"/>
    </row>
  </sheetData>
  <mergeCells count="15">
    <mergeCell ref="A1:L1"/>
    <mergeCell ref="A2:L2"/>
    <mergeCell ref="A3:L3"/>
    <mergeCell ref="A4:L4"/>
    <mergeCell ref="A8:A9"/>
    <mergeCell ref="B8:B9"/>
    <mergeCell ref="C8:F8"/>
    <mergeCell ref="H8:L8"/>
    <mergeCell ref="C257:G257"/>
    <mergeCell ref="A18:A19"/>
    <mergeCell ref="B18:B19"/>
    <mergeCell ref="C18:F18"/>
    <mergeCell ref="H18:L18"/>
    <mergeCell ref="C255:G255"/>
    <mergeCell ref="C256:G25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30BE-EE2B-4B3B-A44F-C73E029FDE00}">
  <dimension ref="A1:K36"/>
  <sheetViews>
    <sheetView showGridLines="0" topLeftCell="A13" workbookViewId="0">
      <selection activeCell="L16" sqref="L16"/>
    </sheetView>
  </sheetViews>
  <sheetFormatPr baseColWidth="10" defaultRowHeight="15"/>
  <cols>
    <col min="1" max="1" width="7.28515625" customWidth="1"/>
    <col min="2" max="2" width="23.140625" customWidth="1"/>
    <col min="4" max="4" width="12.85546875" bestFit="1" customWidth="1"/>
    <col min="7" max="7" width="1" customWidth="1"/>
  </cols>
  <sheetData>
    <row r="1" spans="1:11" ht="15.75">
      <c r="A1" s="173" t="s">
        <v>1423</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6.5" thickBot="1">
      <c r="A7" s="4" t="s">
        <v>7</v>
      </c>
    </row>
    <row r="8" spans="1:11" ht="15.75" thickBot="1">
      <c r="A8" s="174" t="s">
        <v>0</v>
      </c>
      <c r="B8" s="174" t="s">
        <v>8</v>
      </c>
      <c r="C8" s="176" t="s">
        <v>9</v>
      </c>
      <c r="D8" s="177"/>
      <c r="E8" s="177"/>
      <c r="F8" s="177"/>
      <c r="H8" s="176" t="s">
        <v>10</v>
      </c>
      <c r="I8" s="177"/>
      <c r="J8" s="177"/>
      <c r="K8" s="178"/>
    </row>
    <row r="9" spans="1:11" ht="22.5">
      <c r="A9" s="175"/>
      <c r="B9" s="175"/>
      <c r="C9" s="5" t="s">
        <v>11</v>
      </c>
      <c r="D9" s="5" t="s">
        <v>86</v>
      </c>
      <c r="E9" s="5" t="s">
        <v>17</v>
      </c>
      <c r="F9" s="5" t="s">
        <v>12</v>
      </c>
      <c r="H9" s="90" t="s">
        <v>13</v>
      </c>
      <c r="I9" s="13" t="s">
        <v>18</v>
      </c>
      <c r="J9" s="5" t="s">
        <v>14</v>
      </c>
      <c r="K9" s="5" t="s">
        <v>12</v>
      </c>
    </row>
    <row r="10" spans="1:11">
      <c r="A10" s="1" t="s">
        <v>1424</v>
      </c>
      <c r="B10" s="1" t="s">
        <v>98</v>
      </c>
      <c r="C10" s="34">
        <v>5013.8500000000004</v>
      </c>
      <c r="D10" s="34">
        <v>12032.39</v>
      </c>
      <c r="E10" s="34">
        <v>565</v>
      </c>
      <c r="F10" s="34">
        <f>SUM(C10:E10)</f>
        <v>17611.239999999998</v>
      </c>
      <c r="G10" s="40"/>
      <c r="H10" s="6">
        <f>C10/30*10</f>
        <v>1671.2833333333335</v>
      </c>
      <c r="I10" s="6"/>
      <c r="J10" s="6">
        <f>(C10+D10)/30*40</f>
        <v>22728.32</v>
      </c>
      <c r="K10" s="6">
        <f>SUM(H10:J10)</f>
        <v>24399.603333333333</v>
      </c>
    </row>
    <row r="11" spans="1:11">
      <c r="A11" s="1" t="s">
        <v>1425</v>
      </c>
      <c r="B11" s="1" t="s">
        <v>1426</v>
      </c>
      <c r="C11" s="34">
        <v>14611.06</v>
      </c>
      <c r="D11" s="34">
        <v>51060.12</v>
      </c>
      <c r="E11" s="34">
        <v>565</v>
      </c>
      <c r="F11" s="34">
        <f>SUM(C11:E11)</f>
        <v>66236.180000000008</v>
      </c>
      <c r="G11" s="40"/>
      <c r="H11" s="6">
        <f>C11/30*10</f>
        <v>4870.3533333333335</v>
      </c>
      <c r="I11" s="6"/>
      <c r="J11" s="6">
        <f>(C11+D11)/30*40</f>
        <v>87561.573333333348</v>
      </c>
      <c r="K11" s="6">
        <f>SUM(H11:J11)</f>
        <v>92431.926666666681</v>
      </c>
    </row>
    <row r="12" spans="1:11">
      <c r="A12" s="1" t="s">
        <v>1427</v>
      </c>
      <c r="B12" s="1" t="s">
        <v>1428</v>
      </c>
      <c r="C12" s="34">
        <v>5346.5</v>
      </c>
      <c r="D12" s="34">
        <v>11699.74</v>
      </c>
      <c r="E12" s="34">
        <v>565</v>
      </c>
      <c r="F12" s="34">
        <f>SUM(C12:E12)</f>
        <v>17611.239999999998</v>
      </c>
      <c r="G12" s="40"/>
      <c r="H12" s="6">
        <f>C12/30*10</f>
        <v>1782.1666666666667</v>
      </c>
      <c r="I12" s="6"/>
      <c r="J12" s="6">
        <f>(C12+D12)/30*40</f>
        <v>22728.32</v>
      </c>
      <c r="K12" s="6">
        <f>SUM(H12:J12)</f>
        <v>24510.486666666668</v>
      </c>
    </row>
    <row r="13" spans="1:11">
      <c r="A13" s="1" t="s">
        <v>1427</v>
      </c>
      <c r="B13" s="1" t="s">
        <v>1429</v>
      </c>
      <c r="C13" s="34">
        <v>4328.8500000000004</v>
      </c>
      <c r="D13" s="34">
        <v>12717.39</v>
      </c>
      <c r="E13" s="34">
        <v>565</v>
      </c>
      <c r="F13" s="34">
        <f>SUM(C13:E13)</f>
        <v>17611.239999999998</v>
      </c>
      <c r="G13" s="40"/>
      <c r="H13" s="6">
        <f>C13/30*10</f>
        <v>1442.9500000000003</v>
      </c>
      <c r="I13" s="6"/>
      <c r="J13" s="6">
        <f>(C13+D13)/30*40</f>
        <v>22728.32</v>
      </c>
      <c r="K13" s="6">
        <f>SUM(H13:J13)</f>
        <v>24171.27</v>
      </c>
    </row>
    <row r="14" spans="1:11">
      <c r="A14" s="1" t="s">
        <v>1427</v>
      </c>
      <c r="B14" s="1" t="s">
        <v>1429</v>
      </c>
      <c r="C14" s="34">
        <v>4649.3500000000004</v>
      </c>
      <c r="D14" s="34">
        <v>12396.89</v>
      </c>
      <c r="E14" s="34">
        <v>565</v>
      </c>
      <c r="F14" s="34">
        <f>SUM(C14:E14)</f>
        <v>17611.239999999998</v>
      </c>
      <c r="G14" s="40"/>
      <c r="H14" s="6">
        <f>C14/30*10</f>
        <v>1549.7833333333335</v>
      </c>
      <c r="I14" s="6"/>
      <c r="J14" s="6">
        <f>(C14+D14)/30*40</f>
        <v>22728.32</v>
      </c>
      <c r="K14" s="6">
        <f>SUM(H14:J14)</f>
        <v>24278.103333333333</v>
      </c>
    </row>
    <row r="15" spans="1:11">
      <c r="A15" s="11"/>
    </row>
    <row r="16" spans="1:11" ht="16.5" thickBot="1">
      <c r="A16" s="4" t="s">
        <v>31</v>
      </c>
    </row>
    <row r="17" spans="1:11" ht="15.75" thickBot="1">
      <c r="A17" s="174" t="s">
        <v>0</v>
      </c>
      <c r="B17" s="174" t="s">
        <v>8</v>
      </c>
      <c r="C17" s="176" t="s">
        <v>9</v>
      </c>
      <c r="D17" s="177"/>
      <c r="E17" s="177"/>
      <c r="F17" s="177"/>
      <c r="H17" s="176" t="s">
        <v>10</v>
      </c>
      <c r="I17" s="177"/>
      <c r="J17" s="177"/>
      <c r="K17" s="178"/>
    </row>
    <row r="18" spans="1:11" ht="23.25" thickBot="1">
      <c r="A18" s="224"/>
      <c r="B18" s="224"/>
      <c r="C18" s="142" t="s">
        <v>11</v>
      </c>
      <c r="D18" s="142" t="s">
        <v>86</v>
      </c>
      <c r="E18" s="142" t="s">
        <v>17</v>
      </c>
      <c r="F18" s="142" t="s">
        <v>12</v>
      </c>
      <c r="H18" s="143" t="s">
        <v>13</v>
      </c>
      <c r="I18" s="144" t="s">
        <v>18</v>
      </c>
      <c r="J18" s="142" t="s">
        <v>14</v>
      </c>
      <c r="K18" s="142" t="s">
        <v>12</v>
      </c>
    </row>
    <row r="19" spans="1:11">
      <c r="A19" s="1" t="s">
        <v>1430</v>
      </c>
      <c r="B19" s="33" t="s">
        <v>1431</v>
      </c>
      <c r="C19" s="6">
        <v>7206.55</v>
      </c>
      <c r="D19" s="6">
        <v>0</v>
      </c>
      <c r="E19" s="6">
        <v>785</v>
      </c>
      <c r="F19" s="6">
        <f t="shared" ref="F19:F36" si="0">SUM(C19:E19)</f>
        <v>7991.55</v>
      </c>
      <c r="G19" s="40"/>
      <c r="H19" s="34">
        <f t="shared" ref="H19:H24" si="1">C19/30*18</f>
        <v>4323.93</v>
      </c>
      <c r="I19" s="34">
        <f t="shared" ref="I19:I36" si="2">C19/30*5</f>
        <v>1201.0916666666667</v>
      </c>
      <c r="J19" s="34">
        <f t="shared" ref="J19:J36" si="3">(D19+C19)/30*40</f>
        <v>9608.7333333333336</v>
      </c>
      <c r="K19" s="34">
        <f t="shared" ref="K19:K36" si="4">SUM(H19:J19)</f>
        <v>15133.755000000001</v>
      </c>
    </row>
    <row r="20" spans="1:11">
      <c r="A20" s="1" t="s">
        <v>1432</v>
      </c>
      <c r="B20" s="33" t="s">
        <v>1433</v>
      </c>
      <c r="C20" s="6">
        <v>6685.65</v>
      </c>
      <c r="D20" s="6">
        <v>0</v>
      </c>
      <c r="E20" s="6">
        <v>785</v>
      </c>
      <c r="F20" s="6">
        <f t="shared" si="0"/>
        <v>7470.65</v>
      </c>
      <c r="G20" s="40"/>
      <c r="H20" s="34">
        <f t="shared" si="1"/>
        <v>4011.39</v>
      </c>
      <c r="I20" s="34">
        <f t="shared" si="2"/>
        <v>1114.2749999999999</v>
      </c>
      <c r="J20" s="34">
        <f t="shared" si="3"/>
        <v>8914.1999999999989</v>
      </c>
      <c r="K20" s="34">
        <f t="shared" si="4"/>
        <v>14039.864999999998</v>
      </c>
    </row>
    <row r="21" spans="1:11">
      <c r="A21" s="1" t="s">
        <v>1432</v>
      </c>
      <c r="B21" s="33" t="s">
        <v>1433</v>
      </c>
      <c r="C21" s="6">
        <v>7380</v>
      </c>
      <c r="D21" s="6">
        <v>0</v>
      </c>
      <c r="E21" s="6">
        <v>785</v>
      </c>
      <c r="F21" s="6">
        <f t="shared" si="0"/>
        <v>8165</v>
      </c>
      <c r="G21" s="40"/>
      <c r="H21" s="34">
        <f t="shared" si="1"/>
        <v>4428</v>
      </c>
      <c r="I21" s="34">
        <f t="shared" si="2"/>
        <v>1230</v>
      </c>
      <c r="J21" s="34">
        <f t="shared" si="3"/>
        <v>9840</v>
      </c>
      <c r="K21" s="34">
        <f t="shared" si="4"/>
        <v>15498</v>
      </c>
    </row>
    <row r="22" spans="1:11">
      <c r="A22" s="1" t="s">
        <v>1434</v>
      </c>
      <c r="B22" s="33" t="s">
        <v>164</v>
      </c>
      <c r="C22" s="6">
        <v>7736.15</v>
      </c>
      <c r="D22" s="6">
        <v>0</v>
      </c>
      <c r="E22" s="6">
        <v>785</v>
      </c>
      <c r="F22" s="6">
        <f t="shared" si="0"/>
        <v>8521.15</v>
      </c>
      <c r="G22" s="40"/>
      <c r="H22" s="34">
        <f t="shared" si="1"/>
        <v>4641.6900000000005</v>
      </c>
      <c r="I22" s="34">
        <f t="shared" si="2"/>
        <v>1289.3583333333333</v>
      </c>
      <c r="J22" s="34">
        <f t="shared" si="3"/>
        <v>10314.866666666667</v>
      </c>
      <c r="K22" s="34">
        <f t="shared" si="4"/>
        <v>16245.915000000001</v>
      </c>
    </row>
    <row r="23" spans="1:11">
      <c r="A23" s="1" t="s">
        <v>1435</v>
      </c>
      <c r="B23" s="33" t="s">
        <v>467</v>
      </c>
      <c r="C23" s="6">
        <v>6511.95</v>
      </c>
      <c r="D23" s="6">
        <v>0</v>
      </c>
      <c r="E23" s="6">
        <v>785</v>
      </c>
      <c r="F23" s="6">
        <f t="shared" si="0"/>
        <v>7296.95</v>
      </c>
      <c r="G23" s="40"/>
      <c r="H23" s="34">
        <f t="shared" si="1"/>
        <v>3907.17</v>
      </c>
      <c r="I23" s="34">
        <f t="shared" si="2"/>
        <v>1085.325</v>
      </c>
      <c r="J23" s="34">
        <f t="shared" si="3"/>
        <v>8682.6</v>
      </c>
      <c r="K23" s="34">
        <f t="shared" si="4"/>
        <v>13675.095000000001</v>
      </c>
    </row>
    <row r="24" spans="1:11">
      <c r="A24" s="1" t="s">
        <v>1435</v>
      </c>
      <c r="B24" s="33" t="s">
        <v>467</v>
      </c>
      <c r="C24" s="6">
        <v>7206.55</v>
      </c>
      <c r="D24" s="6">
        <v>0</v>
      </c>
      <c r="E24" s="6">
        <v>785</v>
      </c>
      <c r="F24" s="6">
        <f t="shared" si="0"/>
        <v>7991.55</v>
      </c>
      <c r="G24" s="40"/>
      <c r="H24" s="34">
        <f t="shared" si="1"/>
        <v>4323.93</v>
      </c>
      <c r="I24" s="34">
        <f t="shared" si="2"/>
        <v>1201.0916666666667</v>
      </c>
      <c r="J24" s="34">
        <f t="shared" si="3"/>
        <v>9608.7333333333336</v>
      </c>
      <c r="K24" s="34">
        <f t="shared" si="4"/>
        <v>15133.755000000001</v>
      </c>
    </row>
    <row r="25" spans="1:11">
      <c r="A25" s="1" t="s">
        <v>1436</v>
      </c>
      <c r="B25" s="33" t="s">
        <v>1437</v>
      </c>
      <c r="C25" s="6">
        <v>7814.25</v>
      </c>
      <c r="D25" s="6">
        <v>754.3</v>
      </c>
      <c r="E25" s="6">
        <v>785</v>
      </c>
      <c r="F25" s="6">
        <f t="shared" si="0"/>
        <v>9353.5499999999993</v>
      </c>
      <c r="G25" s="40"/>
      <c r="H25" s="34">
        <f>C25/30*10</f>
        <v>2604.75</v>
      </c>
      <c r="I25" s="34">
        <f t="shared" si="2"/>
        <v>1302.375</v>
      </c>
      <c r="J25" s="34">
        <f t="shared" si="3"/>
        <v>11424.733333333332</v>
      </c>
      <c r="K25" s="34">
        <f t="shared" si="4"/>
        <v>15331.858333333332</v>
      </c>
    </row>
    <row r="26" spans="1:11" ht="22.5">
      <c r="A26" s="1" t="s">
        <v>1438</v>
      </c>
      <c r="B26" s="33" t="s">
        <v>1439</v>
      </c>
      <c r="C26" s="6">
        <v>7380</v>
      </c>
      <c r="D26" s="6">
        <v>1973.85</v>
      </c>
      <c r="E26" s="6">
        <v>785</v>
      </c>
      <c r="F26" s="6">
        <f t="shared" si="0"/>
        <v>10138.85</v>
      </c>
      <c r="G26" s="40"/>
      <c r="H26" s="34">
        <f>C26/30*10</f>
        <v>2460</v>
      </c>
      <c r="I26" s="34">
        <f t="shared" si="2"/>
        <v>1230</v>
      </c>
      <c r="J26" s="34">
        <f t="shared" si="3"/>
        <v>12471.800000000001</v>
      </c>
      <c r="K26" s="34">
        <f t="shared" si="4"/>
        <v>16161.800000000001</v>
      </c>
    </row>
    <row r="27" spans="1:11" ht="22.5">
      <c r="A27" s="1" t="s">
        <v>1438</v>
      </c>
      <c r="B27" s="33" t="s">
        <v>1439</v>
      </c>
      <c r="C27" s="6">
        <v>7970.55</v>
      </c>
      <c r="D27" s="6">
        <v>2150.4</v>
      </c>
      <c r="E27" s="6">
        <v>785</v>
      </c>
      <c r="F27" s="6">
        <f t="shared" si="0"/>
        <v>10905.95</v>
      </c>
      <c r="G27" s="40"/>
      <c r="H27" s="34">
        <f>C27/30*10</f>
        <v>2656.85</v>
      </c>
      <c r="I27" s="34">
        <f t="shared" si="2"/>
        <v>1328.425</v>
      </c>
      <c r="J27" s="34">
        <f t="shared" si="3"/>
        <v>13494.6</v>
      </c>
      <c r="K27" s="34">
        <f t="shared" si="4"/>
        <v>17479.875</v>
      </c>
    </row>
    <row r="28" spans="1:11" ht="22.5">
      <c r="A28" s="1" t="s">
        <v>1440</v>
      </c>
      <c r="B28" s="33" t="s">
        <v>1441</v>
      </c>
      <c r="C28" s="6">
        <v>7206.55</v>
      </c>
      <c r="D28" s="6">
        <v>0</v>
      </c>
      <c r="E28" s="6">
        <v>785</v>
      </c>
      <c r="F28" s="6">
        <f t="shared" si="0"/>
        <v>7991.55</v>
      </c>
      <c r="G28" s="40"/>
      <c r="H28" s="34">
        <f t="shared" ref="H28:H36" si="5">C28/30*18</f>
        <v>4323.93</v>
      </c>
      <c r="I28" s="34">
        <f t="shared" si="2"/>
        <v>1201.0916666666667</v>
      </c>
      <c r="J28" s="34">
        <f t="shared" si="3"/>
        <v>9608.7333333333336</v>
      </c>
      <c r="K28" s="34">
        <f t="shared" si="4"/>
        <v>15133.755000000001</v>
      </c>
    </row>
    <row r="29" spans="1:11">
      <c r="A29" s="1" t="s">
        <v>1442</v>
      </c>
      <c r="B29" s="33" t="s">
        <v>1443</v>
      </c>
      <c r="C29" s="6">
        <v>7206.55</v>
      </c>
      <c r="D29" s="6">
        <v>0</v>
      </c>
      <c r="E29" s="6">
        <v>785</v>
      </c>
      <c r="F29" s="6">
        <f t="shared" si="0"/>
        <v>7991.55</v>
      </c>
      <c r="G29" s="40"/>
      <c r="H29" s="34">
        <f t="shared" si="5"/>
        <v>4323.93</v>
      </c>
      <c r="I29" s="34">
        <f t="shared" si="2"/>
        <v>1201.0916666666667</v>
      </c>
      <c r="J29" s="34">
        <f t="shared" si="3"/>
        <v>9608.7333333333336</v>
      </c>
      <c r="K29" s="34">
        <f t="shared" si="4"/>
        <v>15133.755000000001</v>
      </c>
    </row>
    <row r="30" spans="1:11" ht="22.5">
      <c r="A30" s="1" t="s">
        <v>1444</v>
      </c>
      <c r="B30" s="33" t="s">
        <v>1445</v>
      </c>
      <c r="C30" s="6">
        <v>6511.95</v>
      </c>
      <c r="D30" s="6">
        <v>0</v>
      </c>
      <c r="E30" s="6">
        <v>785</v>
      </c>
      <c r="F30" s="6">
        <f t="shared" si="0"/>
        <v>7296.95</v>
      </c>
      <c r="G30" s="40"/>
      <c r="H30" s="34">
        <f t="shared" si="5"/>
        <v>3907.17</v>
      </c>
      <c r="I30" s="34">
        <f t="shared" si="2"/>
        <v>1085.325</v>
      </c>
      <c r="J30" s="34">
        <f t="shared" si="3"/>
        <v>8682.6</v>
      </c>
      <c r="K30" s="34">
        <f t="shared" si="4"/>
        <v>13675.095000000001</v>
      </c>
    </row>
    <row r="31" spans="1:11" ht="22.5">
      <c r="A31" s="1" t="s">
        <v>1444</v>
      </c>
      <c r="B31" s="33" t="s">
        <v>1445</v>
      </c>
      <c r="C31" s="6">
        <v>7206.55</v>
      </c>
      <c r="D31" s="6">
        <v>0</v>
      </c>
      <c r="E31" s="6">
        <v>785</v>
      </c>
      <c r="F31" s="6">
        <f t="shared" si="0"/>
        <v>7991.55</v>
      </c>
      <c r="G31" s="40"/>
      <c r="H31" s="34">
        <f t="shared" si="5"/>
        <v>4323.93</v>
      </c>
      <c r="I31" s="34">
        <f t="shared" si="2"/>
        <v>1201.0916666666667</v>
      </c>
      <c r="J31" s="34">
        <f t="shared" si="3"/>
        <v>9608.7333333333336</v>
      </c>
      <c r="K31" s="34">
        <f t="shared" si="4"/>
        <v>15133.755000000001</v>
      </c>
    </row>
    <row r="32" spans="1:11">
      <c r="A32" s="1" t="s">
        <v>1446</v>
      </c>
      <c r="B32" s="33" t="s">
        <v>1447</v>
      </c>
      <c r="C32" s="6">
        <v>7293.35</v>
      </c>
      <c r="D32" s="6">
        <v>1396.15</v>
      </c>
      <c r="E32" s="6">
        <v>785</v>
      </c>
      <c r="F32" s="6">
        <f t="shared" si="0"/>
        <v>9474.5</v>
      </c>
      <c r="G32" s="40"/>
      <c r="H32" s="34">
        <f t="shared" si="5"/>
        <v>4376.01</v>
      </c>
      <c r="I32" s="34">
        <f t="shared" si="2"/>
        <v>1215.5583333333334</v>
      </c>
      <c r="J32" s="34">
        <f t="shared" si="3"/>
        <v>11586</v>
      </c>
      <c r="K32" s="34">
        <f t="shared" si="4"/>
        <v>17177.568333333333</v>
      </c>
    </row>
    <row r="33" spans="1:11">
      <c r="A33" s="1" t="s">
        <v>1446</v>
      </c>
      <c r="B33" s="33" t="s">
        <v>1447</v>
      </c>
      <c r="C33" s="6">
        <v>7883.75</v>
      </c>
      <c r="D33" s="6">
        <v>1677</v>
      </c>
      <c r="E33" s="6">
        <v>785</v>
      </c>
      <c r="F33" s="6">
        <f t="shared" si="0"/>
        <v>10345.75</v>
      </c>
      <c r="G33" s="40"/>
      <c r="H33" s="34">
        <f t="shared" si="5"/>
        <v>4730.25</v>
      </c>
      <c r="I33" s="34">
        <f t="shared" si="2"/>
        <v>1313.9583333333335</v>
      </c>
      <c r="J33" s="34">
        <f t="shared" si="3"/>
        <v>12747.666666666666</v>
      </c>
      <c r="K33" s="34">
        <f t="shared" si="4"/>
        <v>18791.875</v>
      </c>
    </row>
    <row r="34" spans="1:11">
      <c r="A34" s="1" t="s">
        <v>1448</v>
      </c>
      <c r="B34" s="33" t="s">
        <v>1449</v>
      </c>
      <c r="C34" s="6">
        <v>7293.35</v>
      </c>
      <c r="D34" s="6">
        <v>1396.15</v>
      </c>
      <c r="E34" s="6">
        <v>785</v>
      </c>
      <c r="F34" s="6">
        <f t="shared" si="0"/>
        <v>9474.5</v>
      </c>
      <c r="G34" s="40"/>
      <c r="H34" s="34">
        <f t="shared" si="5"/>
        <v>4376.01</v>
      </c>
      <c r="I34" s="34">
        <f t="shared" si="2"/>
        <v>1215.5583333333334</v>
      </c>
      <c r="J34" s="34">
        <f t="shared" si="3"/>
        <v>11586</v>
      </c>
      <c r="K34" s="34">
        <f t="shared" si="4"/>
        <v>17177.568333333333</v>
      </c>
    </row>
    <row r="35" spans="1:11">
      <c r="A35" s="1" t="s">
        <v>1448</v>
      </c>
      <c r="B35" s="33" t="s">
        <v>1449</v>
      </c>
      <c r="C35" s="6">
        <v>7883.75</v>
      </c>
      <c r="D35" s="6">
        <v>1677</v>
      </c>
      <c r="E35" s="6">
        <v>785</v>
      </c>
      <c r="F35" s="6">
        <f t="shared" si="0"/>
        <v>10345.75</v>
      </c>
      <c r="G35" s="40"/>
      <c r="H35" s="34">
        <f t="shared" si="5"/>
        <v>4730.25</v>
      </c>
      <c r="I35" s="34">
        <f t="shared" si="2"/>
        <v>1313.9583333333335</v>
      </c>
      <c r="J35" s="34">
        <f t="shared" si="3"/>
        <v>12747.666666666666</v>
      </c>
      <c r="K35" s="34">
        <f t="shared" si="4"/>
        <v>18791.875</v>
      </c>
    </row>
    <row r="36" spans="1:11" ht="22.5">
      <c r="A36" s="1" t="s">
        <v>1450</v>
      </c>
      <c r="B36" s="33" t="s">
        <v>1451</v>
      </c>
      <c r="C36" s="6">
        <v>7553.7</v>
      </c>
      <c r="D36" s="6">
        <v>0</v>
      </c>
      <c r="E36" s="6">
        <v>785</v>
      </c>
      <c r="F36" s="6">
        <f t="shared" si="0"/>
        <v>8338.7000000000007</v>
      </c>
      <c r="G36" s="40"/>
      <c r="H36" s="34">
        <f t="shared" si="5"/>
        <v>4532.22</v>
      </c>
      <c r="I36" s="34">
        <f t="shared" si="2"/>
        <v>1258.95</v>
      </c>
      <c r="J36" s="34">
        <f t="shared" si="3"/>
        <v>10071.6</v>
      </c>
      <c r="K36" s="34">
        <f t="shared" si="4"/>
        <v>15862.77</v>
      </c>
    </row>
  </sheetData>
  <mergeCells count="12">
    <mergeCell ref="A17:A18"/>
    <mergeCell ref="B17:B18"/>
    <mergeCell ref="C17:F17"/>
    <mergeCell ref="H17:K17"/>
    <mergeCell ref="A1:K1"/>
    <mergeCell ref="A2:K2"/>
    <mergeCell ref="A3:K3"/>
    <mergeCell ref="A4:K4"/>
    <mergeCell ref="A8:A9"/>
    <mergeCell ref="B8:B9"/>
    <mergeCell ref="C8:F8"/>
    <mergeCell ref="H8:K8"/>
  </mergeCells>
  <pageMargins left="0.7" right="0.7" top="0.75" bottom="0.75" header="0.3" footer="0.3"/>
  <pageSetup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EE91-CA64-433E-B675-B8E6309FF501}">
  <dimension ref="A1:K66"/>
  <sheetViews>
    <sheetView showGridLines="0" topLeftCell="A11" zoomScale="85" zoomScaleNormal="85" workbookViewId="0">
      <selection activeCell="L28" sqref="L28"/>
    </sheetView>
  </sheetViews>
  <sheetFormatPr baseColWidth="10" defaultRowHeight="15"/>
  <cols>
    <col min="1" max="1" width="21.140625" customWidth="1"/>
    <col min="2" max="2" width="41.140625" customWidth="1"/>
    <col min="3" max="3" width="11.42578125" style="145"/>
    <col min="4" max="4" width="14.140625" style="145" bestFit="1" customWidth="1"/>
    <col min="5" max="6" width="11.42578125" style="145"/>
    <col min="7" max="7" width="3.7109375" customWidth="1"/>
    <col min="8" max="11" width="11.42578125" style="145"/>
  </cols>
  <sheetData>
    <row r="1" spans="1:11" ht="15.75">
      <c r="A1" s="173" t="s">
        <v>1452</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5.75">
      <c r="A7" s="4" t="s">
        <v>7</v>
      </c>
    </row>
    <row r="8" spans="1:11">
      <c r="A8" s="185" t="s">
        <v>0</v>
      </c>
      <c r="B8" s="185" t="s">
        <v>8</v>
      </c>
      <c r="C8" s="225" t="s">
        <v>9</v>
      </c>
      <c r="D8" s="225"/>
      <c r="E8" s="225"/>
      <c r="F8" s="225"/>
      <c r="H8" s="225" t="s">
        <v>10</v>
      </c>
      <c r="I8" s="225"/>
      <c r="J8" s="225"/>
      <c r="K8" s="225"/>
    </row>
    <row r="9" spans="1:11" ht="22.5">
      <c r="A9" s="185"/>
      <c r="B9" s="185"/>
      <c r="C9" s="146" t="s">
        <v>11</v>
      </c>
      <c r="D9" s="146" t="s">
        <v>86</v>
      </c>
      <c r="E9" s="146" t="s">
        <v>17</v>
      </c>
      <c r="F9" s="146" t="s">
        <v>12</v>
      </c>
      <c r="H9" s="147" t="s">
        <v>13</v>
      </c>
      <c r="I9" s="147" t="s">
        <v>18</v>
      </c>
      <c r="J9" s="146" t="s">
        <v>14</v>
      </c>
      <c r="K9" s="146" t="s">
        <v>12</v>
      </c>
    </row>
    <row r="10" spans="1:11">
      <c r="A10" s="1" t="s">
        <v>1453</v>
      </c>
      <c r="B10" s="1" t="s">
        <v>93</v>
      </c>
      <c r="C10" s="6">
        <v>63573</v>
      </c>
      <c r="D10" s="6"/>
      <c r="E10" s="6"/>
      <c r="F10" s="6">
        <f>SUM(C10:E10)</f>
        <v>63573</v>
      </c>
      <c r="G10" s="40"/>
      <c r="H10" s="6">
        <v>21191</v>
      </c>
      <c r="I10" s="6">
        <v>10596</v>
      </c>
      <c r="J10" s="6">
        <v>84764</v>
      </c>
      <c r="K10" s="6">
        <f t="shared" ref="K10:K21" si="0">SUM(H10:J10)</f>
        <v>116551</v>
      </c>
    </row>
    <row r="11" spans="1:11">
      <c r="A11" s="1" t="s">
        <v>1319</v>
      </c>
      <c r="B11" s="1" t="s">
        <v>1336</v>
      </c>
      <c r="C11" s="6">
        <v>32868.480000000003</v>
      </c>
      <c r="D11" s="6"/>
      <c r="E11" s="6"/>
      <c r="F11" s="6">
        <f t="shared" ref="F11:F14" si="1">SUM(C11:E11)</f>
        <v>32868.480000000003</v>
      </c>
      <c r="G11" s="40"/>
      <c r="H11" s="6">
        <v>10956</v>
      </c>
      <c r="I11" s="6">
        <v>5478</v>
      </c>
      <c r="J11" s="6">
        <v>43824.640000000007</v>
      </c>
      <c r="K11" s="6">
        <f t="shared" si="0"/>
        <v>60258.640000000007</v>
      </c>
    </row>
    <row r="12" spans="1:11">
      <c r="A12" s="1" t="s">
        <v>1454</v>
      </c>
      <c r="B12" s="1" t="s">
        <v>1336</v>
      </c>
      <c r="C12" s="6">
        <v>32868.480000000003</v>
      </c>
      <c r="D12" s="6"/>
      <c r="E12" s="6"/>
      <c r="F12" s="6">
        <f t="shared" si="1"/>
        <v>32868.480000000003</v>
      </c>
      <c r="G12" s="40"/>
      <c r="H12" s="6">
        <v>10956</v>
      </c>
      <c r="I12" s="6">
        <v>5478</v>
      </c>
      <c r="J12" s="6">
        <v>43824.640000000007</v>
      </c>
      <c r="K12" s="6">
        <f t="shared" si="0"/>
        <v>60258.640000000007</v>
      </c>
    </row>
    <row r="13" spans="1:11">
      <c r="A13" s="1" t="s">
        <v>1454</v>
      </c>
      <c r="B13" s="1" t="s">
        <v>1336</v>
      </c>
      <c r="C13" s="6">
        <v>32868.480000000003</v>
      </c>
      <c r="D13" s="6"/>
      <c r="E13" s="6"/>
      <c r="F13" s="6">
        <f t="shared" si="1"/>
        <v>32868.480000000003</v>
      </c>
      <c r="G13" s="40"/>
      <c r="H13" s="6">
        <v>10956</v>
      </c>
      <c r="I13" s="6">
        <v>5478</v>
      </c>
      <c r="J13" s="6">
        <v>43824.640000000007</v>
      </c>
      <c r="K13" s="6">
        <f t="shared" si="0"/>
        <v>60258.640000000007</v>
      </c>
    </row>
    <row r="14" spans="1:11">
      <c r="A14" s="1" t="s">
        <v>1261</v>
      </c>
      <c r="B14" s="1" t="s">
        <v>1334</v>
      </c>
      <c r="C14" s="6">
        <v>23391.66</v>
      </c>
      <c r="D14" s="148"/>
      <c r="E14" s="148"/>
      <c r="F14" s="6">
        <f t="shared" si="1"/>
        <v>23391.66</v>
      </c>
      <c r="G14" s="123"/>
      <c r="H14" s="6">
        <v>7797</v>
      </c>
      <c r="I14" s="6">
        <v>3899</v>
      </c>
      <c r="J14" s="6">
        <v>31188.879999999997</v>
      </c>
      <c r="K14" s="6">
        <f t="shared" si="0"/>
        <v>42884.88</v>
      </c>
    </row>
    <row r="15" spans="1:11">
      <c r="A15" s="1" t="s">
        <v>1455</v>
      </c>
      <c r="B15" s="1" t="s">
        <v>1333</v>
      </c>
      <c r="C15" s="6">
        <v>18728.22</v>
      </c>
      <c r="D15" s="6"/>
      <c r="E15" s="6">
        <v>975</v>
      </c>
      <c r="F15" s="6">
        <f>SUM(C15:E15)</f>
        <v>19703.22</v>
      </c>
      <c r="G15" s="40"/>
      <c r="H15" s="6">
        <v>6243</v>
      </c>
      <c r="I15" s="6">
        <v>3121</v>
      </c>
      <c r="J15" s="6">
        <v>24970.959999999999</v>
      </c>
      <c r="K15" s="6">
        <f t="shared" si="0"/>
        <v>34334.959999999999</v>
      </c>
    </row>
    <row r="16" spans="1:11">
      <c r="A16" s="1" t="s">
        <v>1455</v>
      </c>
      <c r="B16" s="1" t="s">
        <v>1333</v>
      </c>
      <c r="C16" s="6">
        <v>18728.22</v>
      </c>
      <c r="D16" s="6"/>
      <c r="E16" s="6">
        <v>975</v>
      </c>
      <c r="F16" s="6">
        <f t="shared" ref="F16:F21" si="2">SUM(C16:E16)</f>
        <v>19703.22</v>
      </c>
      <c r="G16" s="40"/>
      <c r="H16" s="6">
        <v>6243</v>
      </c>
      <c r="I16" s="6">
        <v>3121</v>
      </c>
      <c r="J16" s="6">
        <v>24970.959999999999</v>
      </c>
      <c r="K16" s="6">
        <f t="shared" si="0"/>
        <v>34334.959999999999</v>
      </c>
    </row>
    <row r="17" spans="1:11">
      <c r="A17" s="1" t="s">
        <v>1263</v>
      </c>
      <c r="B17" s="1" t="s">
        <v>1456</v>
      </c>
      <c r="C17" s="6">
        <v>17519.52</v>
      </c>
      <c r="D17" s="6"/>
      <c r="E17" s="6">
        <v>975</v>
      </c>
      <c r="F17" s="6">
        <f t="shared" si="2"/>
        <v>18494.52</v>
      </c>
      <c r="G17" s="40"/>
      <c r="H17" s="6">
        <v>5840</v>
      </c>
      <c r="I17" s="6">
        <v>2920</v>
      </c>
      <c r="J17" s="6">
        <v>23359.360000000001</v>
      </c>
      <c r="K17" s="6">
        <f t="shared" si="0"/>
        <v>32119.360000000001</v>
      </c>
    </row>
    <row r="18" spans="1:11">
      <c r="A18" s="1" t="s">
        <v>1263</v>
      </c>
      <c r="B18" s="1" t="s">
        <v>1456</v>
      </c>
      <c r="C18" s="6">
        <v>17519.52</v>
      </c>
      <c r="D18" s="6"/>
      <c r="E18" s="6">
        <v>975</v>
      </c>
      <c r="F18" s="6">
        <f t="shared" si="2"/>
        <v>18494.52</v>
      </c>
      <c r="G18" s="40"/>
      <c r="H18" s="6">
        <v>5840</v>
      </c>
      <c r="I18" s="6">
        <v>2920</v>
      </c>
      <c r="J18" s="6">
        <v>23359.360000000001</v>
      </c>
      <c r="K18" s="6">
        <f t="shared" si="0"/>
        <v>32119.360000000001</v>
      </c>
    </row>
    <row r="19" spans="1:11">
      <c r="A19" s="1" t="s">
        <v>1263</v>
      </c>
      <c r="B19" s="1" t="s">
        <v>1456</v>
      </c>
      <c r="C19" s="6">
        <v>17519.52</v>
      </c>
      <c r="D19" s="6"/>
      <c r="E19" s="6">
        <v>975</v>
      </c>
      <c r="F19" s="6">
        <f t="shared" si="2"/>
        <v>18494.52</v>
      </c>
      <c r="G19" s="40"/>
      <c r="H19" s="6">
        <v>5840</v>
      </c>
      <c r="I19" s="6">
        <v>2920</v>
      </c>
      <c r="J19" s="6">
        <v>23359.360000000001</v>
      </c>
      <c r="K19" s="6">
        <f t="shared" si="0"/>
        <v>32119.360000000001</v>
      </c>
    </row>
    <row r="20" spans="1:11">
      <c r="A20" s="1" t="s">
        <v>1263</v>
      </c>
      <c r="B20" s="1" t="s">
        <v>1456</v>
      </c>
      <c r="C20" s="6">
        <v>17519.52</v>
      </c>
      <c r="D20" s="6"/>
      <c r="E20" s="6">
        <v>975</v>
      </c>
      <c r="F20" s="6">
        <f t="shared" si="2"/>
        <v>18494.52</v>
      </c>
      <c r="G20" s="40"/>
      <c r="H20" s="6">
        <v>5840</v>
      </c>
      <c r="I20" s="6">
        <v>2920</v>
      </c>
      <c r="J20" s="6">
        <v>23359.360000000001</v>
      </c>
      <c r="K20" s="6">
        <f t="shared" si="0"/>
        <v>32119.360000000001</v>
      </c>
    </row>
    <row r="21" spans="1:11">
      <c r="A21" s="1" t="s">
        <v>1263</v>
      </c>
      <c r="B21" s="1" t="s">
        <v>1456</v>
      </c>
      <c r="C21" s="6">
        <v>17519.52</v>
      </c>
      <c r="D21" s="6"/>
      <c r="E21" s="6">
        <v>975</v>
      </c>
      <c r="F21" s="6">
        <f t="shared" si="2"/>
        <v>18494.52</v>
      </c>
      <c r="G21" s="40"/>
      <c r="H21" s="6">
        <v>5840</v>
      </c>
      <c r="I21" s="6">
        <v>2920</v>
      </c>
      <c r="J21" s="6">
        <v>23359.360000000001</v>
      </c>
      <c r="K21" s="6">
        <f t="shared" si="0"/>
        <v>32119.360000000001</v>
      </c>
    </row>
    <row r="22" spans="1:11">
      <c r="A22" s="11"/>
    </row>
    <row r="23" spans="1:11" ht="15.75">
      <c r="A23" s="4" t="s">
        <v>31</v>
      </c>
    </row>
    <row r="24" spans="1:11">
      <c r="A24" s="185" t="s">
        <v>0</v>
      </c>
      <c r="B24" s="185" t="s">
        <v>8</v>
      </c>
      <c r="C24" s="225" t="s">
        <v>9</v>
      </c>
      <c r="D24" s="225"/>
      <c r="E24" s="225"/>
      <c r="F24" s="225"/>
      <c r="H24" s="225" t="s">
        <v>10</v>
      </c>
      <c r="I24" s="225"/>
      <c r="J24" s="225"/>
      <c r="K24" s="225"/>
    </row>
    <row r="25" spans="1:11" ht="22.5">
      <c r="A25" s="185"/>
      <c r="B25" s="185"/>
      <c r="C25" s="146" t="s">
        <v>11</v>
      </c>
      <c r="D25" s="146" t="s">
        <v>86</v>
      </c>
      <c r="E25" s="146" t="s">
        <v>17</v>
      </c>
      <c r="F25" s="146" t="s">
        <v>12</v>
      </c>
      <c r="H25" s="147" t="s">
        <v>13</v>
      </c>
      <c r="I25" s="147" t="s">
        <v>18</v>
      </c>
      <c r="J25" s="146" t="s">
        <v>14</v>
      </c>
      <c r="K25" s="146" t="s">
        <v>12</v>
      </c>
    </row>
    <row r="26" spans="1:11">
      <c r="A26" s="1" t="s">
        <v>43</v>
      </c>
      <c r="B26" s="1" t="s">
        <v>1221</v>
      </c>
      <c r="C26" s="6">
        <v>16128.6</v>
      </c>
      <c r="D26" s="6"/>
      <c r="E26" s="6">
        <v>975</v>
      </c>
      <c r="F26" s="6">
        <f>SUM(C26:E26)</f>
        <v>17103.599999999999</v>
      </c>
      <c r="G26" s="40"/>
      <c r="H26" s="6">
        <v>5376</v>
      </c>
      <c r="I26" s="6">
        <v>2688</v>
      </c>
      <c r="J26" s="6">
        <v>21504.799999999999</v>
      </c>
      <c r="K26" s="6">
        <f t="shared" ref="K26:K61" si="3">SUM(H26:J26)</f>
        <v>29568.799999999999</v>
      </c>
    </row>
    <row r="27" spans="1:11">
      <c r="A27" s="1" t="s">
        <v>43</v>
      </c>
      <c r="B27" s="1" t="s">
        <v>1221</v>
      </c>
      <c r="C27" s="6">
        <v>16128.6</v>
      </c>
      <c r="D27" s="6"/>
      <c r="E27" s="6">
        <v>975</v>
      </c>
      <c r="F27" s="6">
        <f t="shared" ref="F27:F28" si="4">SUM(C27:E27)</f>
        <v>17103.599999999999</v>
      </c>
      <c r="G27" s="40"/>
      <c r="H27" s="6">
        <v>5376</v>
      </c>
      <c r="I27" s="6">
        <v>2688</v>
      </c>
      <c r="J27" s="6">
        <v>21504.799999999999</v>
      </c>
      <c r="K27" s="6">
        <f t="shared" si="3"/>
        <v>29568.799999999999</v>
      </c>
    </row>
    <row r="28" spans="1:11">
      <c r="A28" s="1" t="s">
        <v>43</v>
      </c>
      <c r="B28" s="1" t="s">
        <v>1221</v>
      </c>
      <c r="C28" s="6">
        <v>16128.6</v>
      </c>
      <c r="D28" s="6"/>
      <c r="E28" s="6">
        <v>975</v>
      </c>
      <c r="F28" s="6">
        <f t="shared" si="4"/>
        <v>17103.599999999999</v>
      </c>
      <c r="G28" s="40"/>
      <c r="H28" s="6">
        <v>5376</v>
      </c>
      <c r="I28" s="6">
        <v>2688</v>
      </c>
      <c r="J28" s="6">
        <v>21504.799999999999</v>
      </c>
      <c r="K28" s="6">
        <f t="shared" si="3"/>
        <v>29568.799999999999</v>
      </c>
    </row>
    <row r="29" spans="1:11">
      <c r="A29" s="1" t="s">
        <v>43</v>
      </c>
      <c r="B29" s="1" t="s">
        <v>1221</v>
      </c>
      <c r="C29" s="6">
        <v>16128.6</v>
      </c>
      <c r="D29" s="6"/>
      <c r="E29" s="6">
        <v>975</v>
      </c>
      <c r="F29" s="6">
        <f>SUM(C29:E29)</f>
        <v>17103.599999999999</v>
      </c>
      <c r="G29" s="40"/>
      <c r="H29" s="6">
        <v>5376</v>
      </c>
      <c r="I29" s="6">
        <v>2688</v>
      </c>
      <c r="J29" s="6">
        <v>21504.799999999999</v>
      </c>
      <c r="K29" s="6">
        <f t="shared" si="3"/>
        <v>29568.799999999999</v>
      </c>
    </row>
    <row r="30" spans="1:11">
      <c r="A30" s="1" t="s">
        <v>1226</v>
      </c>
      <c r="B30" s="1" t="s">
        <v>1222</v>
      </c>
      <c r="C30" s="6">
        <v>12965.4</v>
      </c>
      <c r="D30" s="6"/>
      <c r="E30" s="6">
        <v>975</v>
      </c>
      <c r="F30" s="6">
        <f>SUM(C30:E30)</f>
        <v>13940.4</v>
      </c>
      <c r="G30" s="40"/>
      <c r="H30" s="6">
        <v>4322</v>
      </c>
      <c r="I30" s="6">
        <v>2161</v>
      </c>
      <c r="J30" s="6">
        <v>17287.2</v>
      </c>
      <c r="K30" s="6">
        <f t="shared" si="3"/>
        <v>23770.2</v>
      </c>
    </row>
    <row r="31" spans="1:11">
      <c r="A31" s="1" t="s">
        <v>1226</v>
      </c>
      <c r="B31" s="1" t="s">
        <v>1222</v>
      </c>
      <c r="C31" s="6">
        <v>12965.4</v>
      </c>
      <c r="D31" s="6"/>
      <c r="E31" s="6">
        <v>975</v>
      </c>
      <c r="F31" s="6">
        <f t="shared" ref="F31:F43" si="5">SUM(C31:E31)</f>
        <v>13940.4</v>
      </c>
      <c r="G31" s="40"/>
      <c r="H31" s="6">
        <v>4322</v>
      </c>
      <c r="I31" s="6">
        <v>2161</v>
      </c>
      <c r="J31" s="6">
        <v>17287.2</v>
      </c>
      <c r="K31" s="6">
        <f t="shared" si="3"/>
        <v>23770.2</v>
      </c>
    </row>
    <row r="32" spans="1:11">
      <c r="A32" s="1" t="s">
        <v>1226</v>
      </c>
      <c r="B32" s="1" t="s">
        <v>1222</v>
      </c>
      <c r="C32" s="6">
        <v>12965.4</v>
      </c>
      <c r="D32" s="6"/>
      <c r="E32" s="6">
        <v>975</v>
      </c>
      <c r="F32" s="6">
        <f t="shared" si="5"/>
        <v>13940.4</v>
      </c>
      <c r="G32" s="40"/>
      <c r="H32" s="6">
        <v>4322</v>
      </c>
      <c r="I32" s="6">
        <v>2161</v>
      </c>
      <c r="J32" s="6">
        <v>17287.2</v>
      </c>
      <c r="K32" s="6">
        <f t="shared" si="3"/>
        <v>23770.2</v>
      </c>
    </row>
    <row r="33" spans="1:11">
      <c r="A33" s="1" t="s">
        <v>1226</v>
      </c>
      <c r="B33" s="1" t="s">
        <v>1222</v>
      </c>
      <c r="C33" s="6">
        <v>12965.4</v>
      </c>
      <c r="D33" s="6"/>
      <c r="E33" s="6">
        <v>975</v>
      </c>
      <c r="F33" s="6">
        <f t="shared" si="5"/>
        <v>13940.4</v>
      </c>
      <c r="G33" s="40"/>
      <c r="H33" s="6">
        <v>4322</v>
      </c>
      <c r="I33" s="6">
        <v>2161</v>
      </c>
      <c r="J33" s="6">
        <v>17287.2</v>
      </c>
      <c r="K33" s="6">
        <f t="shared" si="3"/>
        <v>23770.2</v>
      </c>
    </row>
    <row r="34" spans="1:11">
      <c r="A34" s="1" t="s">
        <v>1226</v>
      </c>
      <c r="B34" s="1" t="s">
        <v>1222</v>
      </c>
      <c r="C34" s="6">
        <v>12965.4</v>
      </c>
      <c r="D34" s="6"/>
      <c r="E34" s="6">
        <v>975</v>
      </c>
      <c r="F34" s="6">
        <f t="shared" si="5"/>
        <v>13940.4</v>
      </c>
      <c r="G34" s="40"/>
      <c r="H34" s="6">
        <v>4322</v>
      </c>
      <c r="I34" s="6">
        <v>2161</v>
      </c>
      <c r="J34" s="6">
        <v>17287.2</v>
      </c>
      <c r="K34" s="6">
        <f t="shared" si="3"/>
        <v>23770.2</v>
      </c>
    </row>
    <row r="35" spans="1:11">
      <c r="A35" s="1" t="s">
        <v>1226</v>
      </c>
      <c r="B35" s="1" t="s">
        <v>1222</v>
      </c>
      <c r="C35" s="6">
        <v>12965.4</v>
      </c>
      <c r="D35" s="6"/>
      <c r="E35" s="6">
        <v>975</v>
      </c>
      <c r="F35" s="6">
        <f t="shared" si="5"/>
        <v>13940.4</v>
      </c>
      <c r="G35" s="40"/>
      <c r="H35" s="6">
        <v>4322</v>
      </c>
      <c r="I35" s="6">
        <v>2161</v>
      </c>
      <c r="J35" s="6">
        <v>17287.2</v>
      </c>
      <c r="K35" s="6">
        <f t="shared" si="3"/>
        <v>23770.2</v>
      </c>
    </row>
    <row r="36" spans="1:11">
      <c r="A36" s="1" t="s">
        <v>1226</v>
      </c>
      <c r="B36" s="1" t="s">
        <v>1222</v>
      </c>
      <c r="C36" s="6">
        <v>12965.4</v>
      </c>
      <c r="D36" s="6"/>
      <c r="E36" s="6">
        <v>975</v>
      </c>
      <c r="F36" s="6">
        <f t="shared" si="5"/>
        <v>13940.4</v>
      </c>
      <c r="G36" s="40"/>
      <c r="H36" s="6">
        <v>4322</v>
      </c>
      <c r="I36" s="6">
        <v>2161</v>
      </c>
      <c r="J36" s="6">
        <v>17287.2</v>
      </c>
      <c r="K36" s="6">
        <f t="shared" si="3"/>
        <v>23770.2</v>
      </c>
    </row>
    <row r="37" spans="1:11">
      <c r="A37" s="1" t="s">
        <v>1226</v>
      </c>
      <c r="B37" s="1" t="s">
        <v>1222</v>
      </c>
      <c r="C37" s="6">
        <v>12965.4</v>
      </c>
      <c r="D37" s="6"/>
      <c r="E37" s="6">
        <v>975</v>
      </c>
      <c r="F37" s="6">
        <f t="shared" si="5"/>
        <v>13940.4</v>
      </c>
      <c r="G37" s="40"/>
      <c r="H37" s="6">
        <v>4322</v>
      </c>
      <c r="I37" s="6">
        <v>2161</v>
      </c>
      <c r="J37" s="6">
        <v>17287.2</v>
      </c>
      <c r="K37" s="6">
        <f t="shared" si="3"/>
        <v>23770.2</v>
      </c>
    </row>
    <row r="38" spans="1:11">
      <c r="A38" s="1" t="s">
        <v>1226</v>
      </c>
      <c r="B38" s="1" t="s">
        <v>1222</v>
      </c>
      <c r="C38" s="6">
        <v>12965.4</v>
      </c>
      <c r="D38" s="6"/>
      <c r="E38" s="6">
        <v>975</v>
      </c>
      <c r="F38" s="6">
        <f t="shared" si="5"/>
        <v>13940.4</v>
      </c>
      <c r="G38" s="40"/>
      <c r="H38" s="6">
        <v>4322</v>
      </c>
      <c r="I38" s="6">
        <v>2161</v>
      </c>
      <c r="J38" s="6">
        <v>17287.2</v>
      </c>
      <c r="K38" s="6">
        <f t="shared" si="3"/>
        <v>23770.2</v>
      </c>
    </row>
    <row r="39" spans="1:11">
      <c r="A39" s="1" t="s">
        <v>1226</v>
      </c>
      <c r="B39" s="1" t="s">
        <v>1222</v>
      </c>
      <c r="C39" s="6">
        <v>12965.4</v>
      </c>
      <c r="D39" s="6"/>
      <c r="E39" s="6">
        <v>975</v>
      </c>
      <c r="F39" s="6">
        <f t="shared" si="5"/>
        <v>13940.4</v>
      </c>
      <c r="G39" s="40"/>
      <c r="H39" s="6">
        <v>4322</v>
      </c>
      <c r="I39" s="6">
        <v>2161</v>
      </c>
      <c r="J39" s="6">
        <v>17287.2</v>
      </c>
      <c r="K39" s="6">
        <f t="shared" si="3"/>
        <v>23770.2</v>
      </c>
    </row>
    <row r="40" spans="1:11">
      <c r="A40" s="1" t="s">
        <v>1226</v>
      </c>
      <c r="B40" s="1" t="s">
        <v>1222</v>
      </c>
      <c r="C40" s="6">
        <v>12965.4</v>
      </c>
      <c r="D40" s="6"/>
      <c r="E40" s="6">
        <v>975</v>
      </c>
      <c r="F40" s="6">
        <f t="shared" si="5"/>
        <v>13940.4</v>
      </c>
      <c r="G40" s="40"/>
      <c r="H40" s="6">
        <v>4322</v>
      </c>
      <c r="I40" s="6">
        <v>2161</v>
      </c>
      <c r="J40" s="6">
        <v>17287.2</v>
      </c>
      <c r="K40" s="6">
        <f t="shared" si="3"/>
        <v>23770.2</v>
      </c>
    </row>
    <row r="41" spans="1:11">
      <c r="A41" s="1" t="s">
        <v>1228</v>
      </c>
      <c r="B41" s="1" t="s">
        <v>1223</v>
      </c>
      <c r="C41" s="6">
        <v>10726.2</v>
      </c>
      <c r="D41" s="6"/>
      <c r="E41" s="6">
        <v>975</v>
      </c>
      <c r="F41" s="6">
        <f t="shared" si="5"/>
        <v>11701.2</v>
      </c>
      <c r="G41" s="40"/>
      <c r="H41" s="6">
        <v>3575</v>
      </c>
      <c r="I41" s="6">
        <v>1788</v>
      </c>
      <c r="J41" s="6">
        <v>14301.6</v>
      </c>
      <c r="K41" s="6">
        <f t="shared" si="3"/>
        <v>19664.599999999999</v>
      </c>
    </row>
    <row r="42" spans="1:11">
      <c r="A42" s="1" t="s">
        <v>1228</v>
      </c>
      <c r="B42" s="1" t="s">
        <v>1223</v>
      </c>
      <c r="C42" s="6">
        <v>10726.2</v>
      </c>
      <c r="D42" s="6"/>
      <c r="E42" s="6">
        <v>975</v>
      </c>
      <c r="F42" s="6">
        <f t="shared" si="5"/>
        <v>11701.2</v>
      </c>
      <c r="G42" s="40"/>
      <c r="H42" s="6">
        <v>3575</v>
      </c>
      <c r="I42" s="6">
        <v>1788</v>
      </c>
      <c r="J42" s="6">
        <v>14301.6</v>
      </c>
      <c r="K42" s="6">
        <f t="shared" si="3"/>
        <v>19664.599999999999</v>
      </c>
    </row>
    <row r="43" spans="1:11">
      <c r="A43" s="1" t="s">
        <v>1457</v>
      </c>
      <c r="B43" s="1" t="s">
        <v>1225</v>
      </c>
      <c r="C43" s="6">
        <v>8660.1</v>
      </c>
      <c r="D43" s="6"/>
      <c r="E43" s="6">
        <v>975</v>
      </c>
      <c r="F43" s="6">
        <f t="shared" si="5"/>
        <v>9635.1</v>
      </c>
      <c r="G43" s="40"/>
      <c r="H43" s="6">
        <v>2887</v>
      </c>
      <c r="I43" s="6">
        <v>1443</v>
      </c>
      <c r="J43" s="6">
        <v>11546.800000000001</v>
      </c>
      <c r="K43" s="6">
        <f t="shared" si="3"/>
        <v>15876.800000000001</v>
      </c>
    </row>
    <row r="44" spans="1:11">
      <c r="A44" s="1" t="s">
        <v>1458</v>
      </c>
      <c r="B44" s="1" t="s">
        <v>1459</v>
      </c>
      <c r="C44" s="6">
        <v>8476.2000000000007</v>
      </c>
      <c r="D44" s="6">
        <v>678.25</v>
      </c>
      <c r="E44" s="6">
        <v>975</v>
      </c>
      <c r="F44" s="6">
        <f>SUM(C44:E44)</f>
        <v>10129.450000000001</v>
      </c>
      <c r="G44" s="40"/>
      <c r="H44" s="6">
        <v>2825</v>
      </c>
      <c r="I44" s="6">
        <v>1413</v>
      </c>
      <c r="J44" s="6">
        <v>11301.6</v>
      </c>
      <c r="K44" s="6">
        <f t="shared" si="3"/>
        <v>15539.6</v>
      </c>
    </row>
    <row r="45" spans="1:11">
      <c r="A45" s="1" t="s">
        <v>1458</v>
      </c>
      <c r="B45" s="1" t="s">
        <v>1459</v>
      </c>
      <c r="C45" s="6">
        <v>8476.2000000000007</v>
      </c>
      <c r="D45" s="6">
        <v>678.25</v>
      </c>
      <c r="E45" s="6">
        <v>975</v>
      </c>
      <c r="F45" s="6">
        <f t="shared" ref="F45:F56" si="6">SUM(C45:E45)</f>
        <v>10129.450000000001</v>
      </c>
      <c r="G45" s="40"/>
      <c r="H45" s="6">
        <v>2825</v>
      </c>
      <c r="I45" s="6">
        <v>1413</v>
      </c>
      <c r="J45" s="6">
        <v>11301.6</v>
      </c>
      <c r="K45" s="6">
        <f t="shared" si="3"/>
        <v>15539.6</v>
      </c>
    </row>
    <row r="46" spans="1:11">
      <c r="A46" s="1" t="s">
        <v>1458</v>
      </c>
      <c r="B46" s="1" t="s">
        <v>1459</v>
      </c>
      <c r="C46" s="6">
        <v>8476.2000000000007</v>
      </c>
      <c r="D46" s="6">
        <v>678.25</v>
      </c>
      <c r="E46" s="6">
        <v>975</v>
      </c>
      <c r="F46" s="6">
        <f t="shared" si="6"/>
        <v>10129.450000000001</v>
      </c>
      <c r="G46" s="40"/>
      <c r="H46" s="6">
        <v>2825</v>
      </c>
      <c r="I46" s="6">
        <v>1413</v>
      </c>
      <c r="J46" s="6">
        <v>11301.6</v>
      </c>
      <c r="K46" s="6">
        <f t="shared" si="3"/>
        <v>15539.6</v>
      </c>
    </row>
    <row r="47" spans="1:11">
      <c r="A47" s="1" t="s">
        <v>1458</v>
      </c>
      <c r="B47" s="1" t="s">
        <v>1459</v>
      </c>
      <c r="C47" s="6">
        <v>8476.2000000000007</v>
      </c>
      <c r="D47" s="6">
        <v>678.25</v>
      </c>
      <c r="E47" s="6">
        <v>975</v>
      </c>
      <c r="F47" s="6">
        <f t="shared" si="6"/>
        <v>10129.450000000001</v>
      </c>
      <c r="G47" s="40"/>
      <c r="H47" s="6">
        <v>2825</v>
      </c>
      <c r="I47" s="6">
        <v>1413</v>
      </c>
      <c r="J47" s="6">
        <v>11301.6</v>
      </c>
      <c r="K47" s="6">
        <f t="shared" si="3"/>
        <v>15539.6</v>
      </c>
    </row>
    <row r="48" spans="1:11">
      <c r="A48" s="1" t="s">
        <v>1458</v>
      </c>
      <c r="B48" s="1" t="s">
        <v>1459</v>
      </c>
      <c r="C48" s="6">
        <v>8476.2000000000007</v>
      </c>
      <c r="D48" s="6">
        <v>678.25</v>
      </c>
      <c r="E48" s="6">
        <v>975</v>
      </c>
      <c r="F48" s="6">
        <f t="shared" si="6"/>
        <v>10129.450000000001</v>
      </c>
      <c r="G48" s="40"/>
      <c r="H48" s="6">
        <v>2825</v>
      </c>
      <c r="I48" s="6">
        <v>1413</v>
      </c>
      <c r="J48" s="6">
        <v>11301.6</v>
      </c>
      <c r="K48" s="6">
        <f t="shared" si="3"/>
        <v>15539.6</v>
      </c>
    </row>
    <row r="49" spans="1:11">
      <c r="A49" s="1" t="s">
        <v>1458</v>
      </c>
      <c r="B49" s="1" t="s">
        <v>1459</v>
      </c>
      <c r="C49" s="6">
        <v>8476.2000000000007</v>
      </c>
      <c r="D49" s="6">
        <v>678.25</v>
      </c>
      <c r="E49" s="6">
        <v>975</v>
      </c>
      <c r="F49" s="6">
        <f t="shared" si="6"/>
        <v>10129.450000000001</v>
      </c>
      <c r="G49" s="40"/>
      <c r="H49" s="6">
        <v>2825</v>
      </c>
      <c r="I49" s="6">
        <v>1413</v>
      </c>
      <c r="J49" s="6">
        <v>11301.6</v>
      </c>
      <c r="K49" s="6">
        <f t="shared" si="3"/>
        <v>15539.6</v>
      </c>
    </row>
    <row r="50" spans="1:11">
      <c r="A50" s="1" t="s">
        <v>1458</v>
      </c>
      <c r="B50" s="1" t="s">
        <v>1459</v>
      </c>
      <c r="C50" s="6">
        <v>8476.2000000000007</v>
      </c>
      <c r="D50" s="6">
        <v>678</v>
      </c>
      <c r="E50" s="6">
        <v>975</v>
      </c>
      <c r="F50" s="6">
        <f t="shared" si="6"/>
        <v>10129.200000000001</v>
      </c>
      <c r="G50" s="40"/>
      <c r="H50" s="6">
        <v>2825</v>
      </c>
      <c r="I50" s="6">
        <v>1413</v>
      </c>
      <c r="J50" s="6">
        <v>11301.6</v>
      </c>
      <c r="K50" s="6">
        <f t="shared" si="3"/>
        <v>15539.6</v>
      </c>
    </row>
    <row r="51" spans="1:11">
      <c r="A51" s="1" t="s">
        <v>1458</v>
      </c>
      <c r="B51" s="1" t="s">
        <v>1459</v>
      </c>
      <c r="C51" s="6">
        <v>8476.2000000000007</v>
      </c>
      <c r="D51" s="6"/>
      <c r="E51" s="6">
        <v>975</v>
      </c>
      <c r="F51" s="6">
        <f t="shared" si="6"/>
        <v>9451.2000000000007</v>
      </c>
      <c r="G51" s="40"/>
      <c r="H51" s="6">
        <v>2825</v>
      </c>
      <c r="I51" s="6">
        <v>1413</v>
      </c>
      <c r="J51" s="6">
        <v>11301.6</v>
      </c>
      <c r="K51" s="6">
        <f t="shared" si="3"/>
        <v>15539.6</v>
      </c>
    </row>
    <row r="52" spans="1:11">
      <c r="A52" s="1" t="s">
        <v>1458</v>
      </c>
      <c r="B52" s="1" t="s">
        <v>1459</v>
      </c>
      <c r="C52" s="6">
        <v>8476.2000000000007</v>
      </c>
      <c r="D52" s="6"/>
      <c r="E52" s="6">
        <v>975</v>
      </c>
      <c r="F52" s="6">
        <f t="shared" si="6"/>
        <v>9451.2000000000007</v>
      </c>
      <c r="G52" s="40"/>
      <c r="H52" s="6">
        <v>2825</v>
      </c>
      <c r="I52" s="6">
        <v>1413</v>
      </c>
      <c r="J52" s="6">
        <v>11301.6</v>
      </c>
      <c r="K52" s="6">
        <f t="shared" si="3"/>
        <v>15539.6</v>
      </c>
    </row>
    <row r="53" spans="1:11">
      <c r="A53" s="1" t="s">
        <v>1458</v>
      </c>
      <c r="B53" s="1" t="s">
        <v>1459</v>
      </c>
      <c r="C53" s="6">
        <v>8476.2000000000007</v>
      </c>
      <c r="D53" s="6"/>
      <c r="E53" s="6">
        <v>975</v>
      </c>
      <c r="F53" s="6">
        <f t="shared" si="6"/>
        <v>9451.2000000000007</v>
      </c>
      <c r="G53" s="40"/>
      <c r="H53" s="6">
        <v>2825</v>
      </c>
      <c r="I53" s="6">
        <v>1413</v>
      </c>
      <c r="J53" s="6">
        <v>11301.6</v>
      </c>
      <c r="K53" s="6">
        <f t="shared" si="3"/>
        <v>15539.6</v>
      </c>
    </row>
    <row r="54" spans="1:11">
      <c r="A54" s="1" t="s">
        <v>1458</v>
      </c>
      <c r="B54" s="1" t="s">
        <v>1459</v>
      </c>
      <c r="C54" s="6">
        <v>8476.2000000000007</v>
      </c>
      <c r="D54" s="6"/>
      <c r="E54" s="6">
        <v>975</v>
      </c>
      <c r="F54" s="6">
        <f t="shared" si="6"/>
        <v>9451.2000000000007</v>
      </c>
      <c r="G54" s="40"/>
      <c r="H54" s="6">
        <v>2825</v>
      </c>
      <c r="I54" s="6">
        <v>1413</v>
      </c>
      <c r="J54" s="6">
        <v>11301.6</v>
      </c>
      <c r="K54" s="6">
        <f t="shared" si="3"/>
        <v>15539.6</v>
      </c>
    </row>
    <row r="55" spans="1:11">
      <c r="A55" s="1" t="s">
        <v>1458</v>
      </c>
      <c r="B55" s="1" t="s">
        <v>1459</v>
      </c>
      <c r="C55" s="6">
        <v>8476.2000000000007</v>
      </c>
      <c r="D55" s="6"/>
      <c r="E55" s="6">
        <v>975</v>
      </c>
      <c r="F55" s="6">
        <f t="shared" si="6"/>
        <v>9451.2000000000007</v>
      </c>
      <c r="G55" s="40"/>
      <c r="H55" s="6">
        <v>2825</v>
      </c>
      <c r="I55" s="6">
        <v>1413</v>
      </c>
      <c r="J55" s="6">
        <v>11301.6</v>
      </c>
      <c r="K55" s="6">
        <f t="shared" si="3"/>
        <v>15539.6</v>
      </c>
    </row>
    <row r="56" spans="1:11">
      <c r="A56" s="1" t="s">
        <v>1458</v>
      </c>
      <c r="B56" s="1" t="s">
        <v>1459</v>
      </c>
      <c r="C56" s="6">
        <v>8476.2000000000007</v>
      </c>
      <c r="D56" s="6"/>
      <c r="E56" s="6">
        <v>975</v>
      </c>
      <c r="F56" s="6">
        <f t="shared" si="6"/>
        <v>9451.2000000000007</v>
      </c>
      <c r="G56" s="40"/>
      <c r="H56" s="6">
        <v>2825</v>
      </c>
      <c r="I56" s="6">
        <v>1413</v>
      </c>
      <c r="J56" s="6">
        <v>11301.6</v>
      </c>
      <c r="K56" s="6">
        <f t="shared" si="3"/>
        <v>15539.6</v>
      </c>
    </row>
    <row r="57" spans="1:11">
      <c r="A57" s="1" t="s">
        <v>1460</v>
      </c>
      <c r="B57" s="1" t="s">
        <v>1461</v>
      </c>
      <c r="C57" s="6">
        <v>8660.1</v>
      </c>
      <c r="D57" s="6">
        <v>678.25</v>
      </c>
      <c r="E57" s="6">
        <v>975</v>
      </c>
      <c r="F57" s="6">
        <f>SUM(C57:E57)</f>
        <v>10313.35</v>
      </c>
      <c r="G57" s="40"/>
      <c r="H57" s="6">
        <v>2887</v>
      </c>
      <c r="I57" s="6">
        <v>1443</v>
      </c>
      <c r="J57" s="6">
        <v>11546.800000000001</v>
      </c>
      <c r="K57" s="6">
        <f t="shared" si="3"/>
        <v>15876.800000000001</v>
      </c>
    </row>
    <row r="58" spans="1:11">
      <c r="A58" s="1" t="s">
        <v>1460</v>
      </c>
      <c r="B58" s="1" t="s">
        <v>1461</v>
      </c>
      <c r="C58" s="6">
        <v>8660.1</v>
      </c>
      <c r="D58" s="6">
        <v>678.25</v>
      </c>
      <c r="E58" s="6">
        <v>975</v>
      </c>
      <c r="F58" s="6">
        <f t="shared" ref="F58:F61" si="7">SUM(C58:E58)</f>
        <v>10313.35</v>
      </c>
      <c r="G58" s="40"/>
      <c r="H58" s="6">
        <v>2887</v>
      </c>
      <c r="I58" s="6">
        <v>1443</v>
      </c>
      <c r="J58" s="6">
        <v>11546.800000000001</v>
      </c>
      <c r="K58" s="6">
        <f t="shared" si="3"/>
        <v>15876.800000000001</v>
      </c>
    </row>
    <row r="59" spans="1:11">
      <c r="A59" s="1" t="s">
        <v>1460</v>
      </c>
      <c r="B59" s="1" t="s">
        <v>1461</v>
      </c>
      <c r="C59" s="6">
        <v>8660.1</v>
      </c>
      <c r="D59" s="6">
        <v>678.25</v>
      </c>
      <c r="E59" s="6">
        <v>975</v>
      </c>
      <c r="F59" s="6">
        <f t="shared" si="7"/>
        <v>10313.35</v>
      </c>
      <c r="G59" s="40"/>
      <c r="H59" s="6">
        <v>2887</v>
      </c>
      <c r="I59" s="6">
        <v>1443</v>
      </c>
      <c r="J59" s="6">
        <v>11546.800000000001</v>
      </c>
      <c r="K59" s="6">
        <f t="shared" si="3"/>
        <v>15876.800000000001</v>
      </c>
    </row>
    <row r="60" spans="1:11">
      <c r="A60" s="1" t="s">
        <v>1338</v>
      </c>
      <c r="B60" s="1" t="s">
        <v>69</v>
      </c>
      <c r="C60" s="6">
        <v>5794.2</v>
      </c>
      <c r="D60" s="6">
        <v>678.25</v>
      </c>
      <c r="E60" s="6">
        <v>975</v>
      </c>
      <c r="F60" s="6">
        <f t="shared" si="7"/>
        <v>7447.45</v>
      </c>
      <c r="G60" s="40"/>
      <c r="H60" s="6">
        <v>1931</v>
      </c>
      <c r="I60" s="6">
        <v>966</v>
      </c>
      <c r="J60" s="6">
        <v>7725.5999999999995</v>
      </c>
      <c r="K60" s="6">
        <f t="shared" si="3"/>
        <v>10622.599999999999</v>
      </c>
    </row>
    <row r="61" spans="1:11">
      <c r="A61" s="1" t="s">
        <v>1338</v>
      </c>
      <c r="B61" s="1" t="s">
        <v>69</v>
      </c>
      <c r="C61" s="6">
        <v>5794.2</v>
      </c>
      <c r="D61" s="6">
        <v>678.25</v>
      </c>
      <c r="E61" s="6">
        <v>975</v>
      </c>
      <c r="F61" s="6">
        <f t="shared" si="7"/>
        <v>7447.45</v>
      </c>
      <c r="G61" s="40"/>
      <c r="H61" s="6">
        <v>1931</v>
      </c>
      <c r="I61" s="6">
        <v>966</v>
      </c>
      <c r="J61" s="6">
        <v>7725.5999999999995</v>
      </c>
      <c r="K61" s="6">
        <f t="shared" si="3"/>
        <v>10622.599999999999</v>
      </c>
    </row>
    <row r="64" spans="1:11" ht="15.75">
      <c r="B64" s="42" t="s">
        <v>250</v>
      </c>
      <c r="C64" s="149"/>
      <c r="D64" s="149"/>
      <c r="E64" s="149"/>
      <c r="F64" s="149"/>
      <c r="G64" s="43"/>
    </row>
    <row r="65" spans="2:7">
      <c r="B65" s="93" t="s">
        <v>0</v>
      </c>
      <c r="C65" s="191" t="s">
        <v>251</v>
      </c>
      <c r="D65" s="191"/>
      <c r="E65" s="191"/>
      <c r="F65" s="191"/>
      <c r="G65" s="191"/>
    </row>
    <row r="66" spans="2:7">
      <c r="B66" s="45"/>
      <c r="C66" s="226" t="s">
        <v>252</v>
      </c>
      <c r="D66" s="226"/>
      <c r="E66" s="226"/>
      <c r="F66" s="226"/>
      <c r="G66" s="226"/>
    </row>
  </sheetData>
  <mergeCells count="14">
    <mergeCell ref="C66:G66"/>
    <mergeCell ref="A1:K1"/>
    <mergeCell ref="A2:K2"/>
    <mergeCell ref="A3:K3"/>
    <mergeCell ref="A4:K4"/>
    <mergeCell ref="A8:A9"/>
    <mergeCell ref="B8:B9"/>
    <mergeCell ref="C8:F8"/>
    <mergeCell ref="H8:K8"/>
    <mergeCell ref="A24:A25"/>
    <mergeCell ref="B24:B25"/>
    <mergeCell ref="C24:F24"/>
    <mergeCell ref="H24:K24"/>
    <mergeCell ref="C65:G6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3344-A502-4320-B4BC-BB9E31518B17}">
  <dimension ref="A1:L40"/>
  <sheetViews>
    <sheetView showGridLines="0" topLeftCell="A16" workbookViewId="0">
      <selection activeCell="L21" sqref="L21"/>
    </sheetView>
  </sheetViews>
  <sheetFormatPr baseColWidth="10" defaultRowHeight="15"/>
  <cols>
    <col min="1" max="1" width="6.85546875" customWidth="1"/>
    <col min="2" max="2" width="21" customWidth="1"/>
    <col min="7" max="7" width="1" customWidth="1"/>
  </cols>
  <sheetData>
    <row r="1" spans="1:12" ht="15.75">
      <c r="A1" s="173" t="s">
        <v>1462</v>
      </c>
      <c r="B1" s="173"/>
      <c r="C1" s="173"/>
      <c r="D1" s="173"/>
      <c r="E1" s="173"/>
      <c r="F1" s="173"/>
      <c r="G1" s="173"/>
      <c r="H1" s="173"/>
      <c r="I1" s="173"/>
      <c r="J1" s="173"/>
      <c r="K1" s="173"/>
    </row>
    <row r="2" spans="1:12" ht="15.75">
      <c r="A2" s="173" t="s">
        <v>1</v>
      </c>
      <c r="B2" s="173"/>
      <c r="C2" s="173"/>
      <c r="D2" s="173"/>
      <c r="E2" s="173"/>
      <c r="F2" s="173"/>
      <c r="G2" s="173"/>
      <c r="H2" s="173"/>
      <c r="I2" s="173"/>
      <c r="J2" s="173"/>
      <c r="K2" s="173"/>
    </row>
    <row r="3" spans="1:12" ht="15.75">
      <c r="A3" s="173" t="s">
        <v>2</v>
      </c>
      <c r="B3" s="173"/>
      <c r="C3" s="173"/>
      <c r="D3" s="173"/>
      <c r="E3" s="173"/>
      <c r="F3" s="173"/>
      <c r="G3" s="173"/>
      <c r="H3" s="173"/>
      <c r="I3" s="173"/>
      <c r="J3" s="173"/>
      <c r="K3" s="173"/>
    </row>
    <row r="4" spans="1:12" ht="15.75">
      <c r="A4" s="173" t="s">
        <v>6</v>
      </c>
      <c r="B4" s="173"/>
      <c r="C4" s="173"/>
      <c r="D4" s="173"/>
      <c r="E4" s="173"/>
      <c r="F4" s="173"/>
      <c r="G4" s="173"/>
      <c r="H4" s="173"/>
      <c r="I4" s="173"/>
      <c r="J4" s="173"/>
      <c r="K4" s="173"/>
    </row>
    <row r="7" spans="1:12" ht="15.75">
      <c r="A7" s="4" t="s">
        <v>7</v>
      </c>
    </row>
    <row r="8" spans="1:12">
      <c r="A8" s="185" t="s">
        <v>0</v>
      </c>
      <c r="B8" s="185" t="s">
        <v>8</v>
      </c>
      <c r="C8" s="186" t="s">
        <v>9</v>
      </c>
      <c r="D8" s="186"/>
      <c r="E8" s="186"/>
      <c r="F8" s="186"/>
      <c r="H8" s="186" t="s">
        <v>10</v>
      </c>
      <c r="I8" s="186"/>
      <c r="J8" s="186"/>
      <c r="K8" s="186"/>
    </row>
    <row r="9" spans="1:12" ht="22.5">
      <c r="A9" s="185"/>
      <c r="B9" s="185"/>
      <c r="C9" s="91" t="s">
        <v>11</v>
      </c>
      <c r="D9" s="91" t="s">
        <v>86</v>
      </c>
      <c r="E9" s="91" t="s">
        <v>17</v>
      </c>
      <c r="F9" s="91" t="s">
        <v>12</v>
      </c>
      <c r="H9" s="92" t="s">
        <v>13</v>
      </c>
      <c r="I9" s="92" t="s">
        <v>18</v>
      </c>
      <c r="J9" s="91" t="s">
        <v>14</v>
      </c>
      <c r="K9" s="91" t="s">
        <v>12</v>
      </c>
    </row>
    <row r="10" spans="1:12">
      <c r="A10" s="1" t="s">
        <v>1463</v>
      </c>
      <c r="B10" s="1" t="s">
        <v>93</v>
      </c>
      <c r="C10" s="6">
        <v>85823</v>
      </c>
      <c r="D10" s="6">
        <v>0</v>
      </c>
      <c r="E10" s="6">
        <v>0</v>
      </c>
      <c r="F10" s="6">
        <f>SUM(C10:E10)</f>
        <v>85823</v>
      </c>
      <c r="G10" s="40"/>
      <c r="H10" s="6">
        <v>28608</v>
      </c>
      <c r="I10" s="6">
        <v>14304</v>
      </c>
      <c r="J10" s="6">
        <v>114431</v>
      </c>
      <c r="K10" s="6">
        <f>SUM(H10:J10)</f>
        <v>157343</v>
      </c>
      <c r="L10" s="150"/>
    </row>
    <row r="11" spans="1:12">
      <c r="A11" s="1" t="s">
        <v>1464</v>
      </c>
      <c r="B11" s="1" t="s">
        <v>1465</v>
      </c>
      <c r="C11" s="6">
        <v>49386</v>
      </c>
      <c r="D11" s="6">
        <v>0</v>
      </c>
      <c r="E11" s="6">
        <v>0</v>
      </c>
      <c r="F11" s="6">
        <f>SUM(C11:E11)</f>
        <v>49386</v>
      </c>
      <c r="G11" s="40"/>
      <c r="H11" s="6">
        <v>16462</v>
      </c>
      <c r="I11" s="6">
        <v>8231</v>
      </c>
      <c r="J11" s="6">
        <v>65848</v>
      </c>
      <c r="K11" s="6">
        <f>SUM(H11:J11)</f>
        <v>90541</v>
      </c>
    </row>
    <row r="12" spans="1:12">
      <c r="A12" s="1" t="s">
        <v>1466</v>
      </c>
      <c r="B12" s="1" t="s">
        <v>98</v>
      </c>
      <c r="C12" s="6">
        <v>32224</v>
      </c>
      <c r="D12" s="6">
        <v>0</v>
      </c>
      <c r="E12" s="6">
        <v>0</v>
      </c>
      <c r="F12" s="6">
        <f>SUM(C12:E12)</f>
        <v>32224</v>
      </c>
      <c r="G12" s="40"/>
      <c r="H12" s="6">
        <v>10741</v>
      </c>
      <c r="I12" s="6">
        <v>5371</v>
      </c>
      <c r="J12" s="6">
        <v>42965</v>
      </c>
      <c r="K12" s="6">
        <f>SUM(H12:J12)</f>
        <v>59077</v>
      </c>
    </row>
    <row r="13" spans="1:12">
      <c r="A13" s="1" t="s">
        <v>1467</v>
      </c>
      <c r="B13" s="1" t="s">
        <v>98</v>
      </c>
      <c r="C13" s="6">
        <v>32868</v>
      </c>
      <c r="D13" s="6">
        <v>0</v>
      </c>
      <c r="E13" s="6">
        <v>0</v>
      </c>
      <c r="F13" s="6">
        <f>SUM(C13:E13)</f>
        <v>32868</v>
      </c>
      <c r="G13" s="40"/>
      <c r="H13" s="6">
        <v>10956</v>
      </c>
      <c r="I13" s="6">
        <v>5478</v>
      </c>
      <c r="J13" s="6">
        <v>43824</v>
      </c>
      <c r="K13" s="6">
        <f>SUM(H13:J13)</f>
        <v>60258</v>
      </c>
    </row>
    <row r="14" spans="1:12">
      <c r="A14" s="1" t="s">
        <v>1468</v>
      </c>
      <c r="B14" s="1" t="s">
        <v>98</v>
      </c>
      <c r="C14" s="6">
        <v>26116</v>
      </c>
      <c r="D14" s="6">
        <v>0</v>
      </c>
      <c r="E14" s="6">
        <v>0</v>
      </c>
      <c r="F14" s="6">
        <f>SUM(C14:E14)</f>
        <v>26116</v>
      </c>
      <c r="G14" s="40"/>
      <c r="H14" s="6">
        <v>8705</v>
      </c>
      <c r="I14" s="6">
        <v>4353</v>
      </c>
      <c r="J14" s="6">
        <v>34821</v>
      </c>
      <c r="K14" s="6">
        <f>SUM(H14:J14)</f>
        <v>47879</v>
      </c>
    </row>
    <row r="15" spans="1:12">
      <c r="A15" s="11"/>
    </row>
    <row r="16" spans="1:12" ht="15.75">
      <c r="A16" s="4" t="s">
        <v>31</v>
      </c>
    </row>
    <row r="17" spans="1:11">
      <c r="A17" s="185" t="s">
        <v>0</v>
      </c>
      <c r="B17" s="185" t="s">
        <v>8</v>
      </c>
      <c r="C17" s="186" t="s">
        <v>9</v>
      </c>
      <c r="D17" s="186"/>
      <c r="E17" s="186"/>
      <c r="F17" s="186"/>
      <c r="H17" s="186" t="s">
        <v>10</v>
      </c>
      <c r="I17" s="186"/>
      <c r="J17" s="186"/>
      <c r="K17" s="186"/>
    </row>
    <row r="18" spans="1:11" ht="22.5">
      <c r="A18" s="185"/>
      <c r="B18" s="185"/>
      <c r="C18" s="91" t="s">
        <v>11</v>
      </c>
      <c r="D18" s="91" t="s">
        <v>86</v>
      </c>
      <c r="E18" s="91" t="s">
        <v>17</v>
      </c>
      <c r="F18" s="91" t="s">
        <v>12</v>
      </c>
      <c r="H18" s="92" t="s">
        <v>13</v>
      </c>
      <c r="I18" s="92" t="s">
        <v>18</v>
      </c>
      <c r="J18" s="91" t="s">
        <v>14</v>
      </c>
      <c r="K18" s="91" t="s">
        <v>12</v>
      </c>
    </row>
    <row r="19" spans="1:11">
      <c r="A19" s="1" t="s">
        <v>1469</v>
      </c>
      <c r="B19" s="1" t="s">
        <v>1470</v>
      </c>
      <c r="C19" s="6">
        <v>8502</v>
      </c>
      <c r="D19" s="6">
        <v>30</v>
      </c>
      <c r="E19" s="6">
        <v>975</v>
      </c>
      <c r="F19" s="6">
        <f t="shared" ref="F19:F36" si="0">SUM(C19:E19)</f>
        <v>9507</v>
      </c>
      <c r="G19" s="40"/>
      <c r="H19" s="6">
        <v>2834</v>
      </c>
      <c r="I19" s="6">
        <v>1417</v>
      </c>
      <c r="J19" s="6">
        <v>11336</v>
      </c>
      <c r="K19" s="6">
        <f t="shared" ref="K19:K36" si="1">SUM(H19:J19)</f>
        <v>15587</v>
      </c>
    </row>
    <row r="20" spans="1:11">
      <c r="A20" s="1" t="s">
        <v>1471</v>
      </c>
      <c r="B20" s="1" t="s">
        <v>1470</v>
      </c>
      <c r="C20" s="6">
        <v>8384</v>
      </c>
      <c r="D20" s="6">
        <v>0</v>
      </c>
      <c r="E20" s="6">
        <v>975</v>
      </c>
      <c r="F20" s="6">
        <f t="shared" si="0"/>
        <v>9359</v>
      </c>
      <c r="G20" s="40"/>
      <c r="H20" s="6">
        <v>2795</v>
      </c>
      <c r="I20" s="6">
        <v>1398</v>
      </c>
      <c r="J20" s="6">
        <v>11179</v>
      </c>
      <c r="K20" s="6">
        <f t="shared" si="1"/>
        <v>15372</v>
      </c>
    </row>
    <row r="21" spans="1:11">
      <c r="A21" s="1" t="s">
        <v>1472</v>
      </c>
      <c r="B21" s="1" t="s">
        <v>1470</v>
      </c>
      <c r="C21" s="6">
        <v>7570</v>
      </c>
      <c r="D21" s="6">
        <v>0</v>
      </c>
      <c r="E21" s="6">
        <v>975</v>
      </c>
      <c r="F21" s="6">
        <f t="shared" si="0"/>
        <v>8545</v>
      </c>
      <c r="G21" s="40"/>
      <c r="H21" s="6">
        <v>2523</v>
      </c>
      <c r="I21" s="6">
        <v>1262</v>
      </c>
      <c r="J21" s="6">
        <v>10093</v>
      </c>
      <c r="K21" s="6">
        <f t="shared" si="1"/>
        <v>13878</v>
      </c>
    </row>
    <row r="22" spans="1:11">
      <c r="A22" s="1" t="s">
        <v>1473</v>
      </c>
      <c r="B22" s="1" t="s">
        <v>304</v>
      </c>
      <c r="C22" s="6">
        <v>6630</v>
      </c>
      <c r="D22" s="6">
        <v>0</v>
      </c>
      <c r="E22" s="6">
        <v>975</v>
      </c>
      <c r="F22" s="6">
        <f t="shared" si="0"/>
        <v>7605</v>
      </c>
      <c r="G22" s="40"/>
      <c r="H22" s="6">
        <v>2210</v>
      </c>
      <c r="I22" s="6">
        <v>1105</v>
      </c>
      <c r="J22" s="6">
        <v>8840</v>
      </c>
      <c r="K22" s="6">
        <f t="shared" si="1"/>
        <v>12155</v>
      </c>
    </row>
    <row r="23" spans="1:11">
      <c r="A23" s="1" t="s">
        <v>1474</v>
      </c>
      <c r="B23" s="1" t="s">
        <v>304</v>
      </c>
      <c r="C23" s="6">
        <v>6380</v>
      </c>
      <c r="D23" s="6">
        <v>0</v>
      </c>
      <c r="E23" s="6">
        <v>975</v>
      </c>
      <c r="F23" s="6">
        <f t="shared" si="0"/>
        <v>7355</v>
      </c>
      <c r="G23" s="40"/>
      <c r="H23" s="6">
        <v>2127</v>
      </c>
      <c r="I23" s="6">
        <v>1064</v>
      </c>
      <c r="J23" s="6">
        <v>8507</v>
      </c>
      <c r="K23" s="6">
        <f t="shared" si="1"/>
        <v>11698</v>
      </c>
    </row>
    <row r="24" spans="1:11">
      <c r="A24" s="1" t="s">
        <v>1475</v>
      </c>
      <c r="B24" s="1" t="s">
        <v>1011</v>
      </c>
      <c r="C24" s="6">
        <v>16300</v>
      </c>
      <c r="D24" s="6">
        <v>0</v>
      </c>
      <c r="E24" s="6">
        <v>975</v>
      </c>
      <c r="F24" s="6">
        <f t="shared" si="0"/>
        <v>17275</v>
      </c>
      <c r="G24" s="40"/>
      <c r="H24" s="6">
        <v>5433</v>
      </c>
      <c r="I24" s="6">
        <v>2717</v>
      </c>
      <c r="J24" s="6">
        <v>21733</v>
      </c>
      <c r="K24" s="6">
        <f t="shared" si="1"/>
        <v>29883</v>
      </c>
    </row>
    <row r="25" spans="1:11">
      <c r="A25" s="1" t="s">
        <v>1476</v>
      </c>
      <c r="B25" s="1" t="s">
        <v>1011</v>
      </c>
      <c r="C25" s="6">
        <v>14760</v>
      </c>
      <c r="D25" s="6">
        <v>0</v>
      </c>
      <c r="E25" s="6">
        <v>975</v>
      </c>
      <c r="F25" s="6">
        <f t="shared" si="0"/>
        <v>15735</v>
      </c>
      <c r="G25" s="40"/>
      <c r="H25" s="6">
        <v>4920</v>
      </c>
      <c r="I25" s="6">
        <v>2460</v>
      </c>
      <c r="J25" s="6">
        <v>19680</v>
      </c>
      <c r="K25" s="6">
        <f t="shared" si="1"/>
        <v>27060</v>
      </c>
    </row>
    <row r="26" spans="1:11">
      <c r="A26" s="1" t="s">
        <v>1477</v>
      </c>
      <c r="B26" s="1" t="s">
        <v>1011</v>
      </c>
      <c r="C26" s="6">
        <v>12966</v>
      </c>
      <c r="D26" s="6">
        <v>0</v>
      </c>
      <c r="E26" s="6">
        <v>975</v>
      </c>
      <c r="F26" s="6">
        <f t="shared" si="0"/>
        <v>13941</v>
      </c>
      <c r="G26" s="40"/>
      <c r="H26" s="6">
        <v>4322</v>
      </c>
      <c r="I26" s="6">
        <v>2161</v>
      </c>
      <c r="J26" s="6">
        <v>17288</v>
      </c>
      <c r="K26" s="6">
        <f t="shared" si="1"/>
        <v>23771</v>
      </c>
    </row>
    <row r="27" spans="1:11">
      <c r="A27" s="1" t="s">
        <v>1478</v>
      </c>
      <c r="B27" s="1" t="s">
        <v>1011</v>
      </c>
      <c r="C27" s="6">
        <v>11152</v>
      </c>
      <c r="D27" s="6">
        <v>0</v>
      </c>
      <c r="E27" s="6">
        <v>975</v>
      </c>
      <c r="F27" s="6">
        <f t="shared" si="0"/>
        <v>12127</v>
      </c>
      <c r="G27" s="40"/>
      <c r="H27" s="6">
        <v>3717</v>
      </c>
      <c r="I27" s="6">
        <v>1859</v>
      </c>
      <c r="J27" s="6">
        <v>14869</v>
      </c>
      <c r="K27" s="6">
        <f t="shared" si="1"/>
        <v>20445</v>
      </c>
    </row>
    <row r="28" spans="1:11">
      <c r="A28" s="1" t="s">
        <v>1479</v>
      </c>
      <c r="B28" s="1" t="s">
        <v>1011</v>
      </c>
      <c r="C28" s="6">
        <v>9166</v>
      </c>
      <c r="D28" s="6">
        <v>600</v>
      </c>
      <c r="E28" s="6">
        <v>975</v>
      </c>
      <c r="F28" s="6">
        <f t="shared" si="0"/>
        <v>10741</v>
      </c>
      <c r="G28" s="40"/>
      <c r="H28" s="6">
        <v>3055</v>
      </c>
      <c r="I28" s="6">
        <v>1528</v>
      </c>
      <c r="J28" s="6">
        <v>12221</v>
      </c>
      <c r="K28" s="6">
        <f t="shared" si="1"/>
        <v>16804</v>
      </c>
    </row>
    <row r="29" spans="1:11">
      <c r="A29" s="1" t="s">
        <v>1480</v>
      </c>
      <c r="B29" s="1" t="s">
        <v>1011</v>
      </c>
      <c r="C29" s="6">
        <v>8890</v>
      </c>
      <c r="D29" s="6">
        <v>0</v>
      </c>
      <c r="E29" s="6">
        <v>975</v>
      </c>
      <c r="F29" s="6">
        <f t="shared" si="0"/>
        <v>9865</v>
      </c>
      <c r="G29" s="40"/>
      <c r="H29" s="6">
        <v>2963</v>
      </c>
      <c r="I29" s="6">
        <v>1482</v>
      </c>
      <c r="J29" s="6">
        <v>11853</v>
      </c>
      <c r="K29" s="6">
        <f t="shared" si="1"/>
        <v>16298</v>
      </c>
    </row>
    <row r="30" spans="1:11">
      <c r="A30" s="1" t="s">
        <v>1481</v>
      </c>
      <c r="B30" s="1" t="s">
        <v>1011</v>
      </c>
      <c r="C30" s="6">
        <v>17258</v>
      </c>
      <c r="D30" s="6">
        <v>0</v>
      </c>
      <c r="E30" s="6">
        <v>975</v>
      </c>
      <c r="F30" s="6">
        <f t="shared" si="0"/>
        <v>18233</v>
      </c>
      <c r="G30" s="40"/>
      <c r="H30" s="6">
        <v>5753</v>
      </c>
      <c r="I30" s="6">
        <v>2877</v>
      </c>
      <c r="J30" s="6">
        <v>23011</v>
      </c>
      <c r="K30" s="6">
        <f t="shared" si="1"/>
        <v>31641</v>
      </c>
    </row>
    <row r="31" spans="1:11">
      <c r="A31" s="1" t="s">
        <v>1482</v>
      </c>
      <c r="B31" s="1" t="s">
        <v>116</v>
      </c>
      <c r="C31" s="6">
        <v>17632</v>
      </c>
      <c r="D31" s="6">
        <v>0</v>
      </c>
      <c r="E31" s="6">
        <v>975</v>
      </c>
      <c r="F31" s="6">
        <f t="shared" si="0"/>
        <v>18607</v>
      </c>
      <c r="G31" s="40"/>
      <c r="H31" s="6">
        <v>5877</v>
      </c>
      <c r="I31" s="6">
        <v>2939</v>
      </c>
      <c r="J31" s="6">
        <v>23509</v>
      </c>
      <c r="K31" s="6">
        <f t="shared" si="1"/>
        <v>32325</v>
      </c>
    </row>
    <row r="32" spans="1:11">
      <c r="A32" s="1" t="s">
        <v>1483</v>
      </c>
      <c r="B32" s="1" t="s">
        <v>1484</v>
      </c>
      <c r="C32" s="6">
        <v>7570</v>
      </c>
      <c r="D32" s="6">
        <v>0</v>
      </c>
      <c r="E32" s="6">
        <v>975</v>
      </c>
      <c r="F32" s="6">
        <f t="shared" si="0"/>
        <v>8545</v>
      </c>
      <c r="G32" s="40"/>
      <c r="H32" s="6">
        <v>2523</v>
      </c>
      <c r="I32" s="6">
        <v>1262</v>
      </c>
      <c r="J32" s="6">
        <v>10093</v>
      </c>
      <c r="K32" s="6">
        <f t="shared" si="1"/>
        <v>13878</v>
      </c>
    </row>
    <row r="33" spans="1:11">
      <c r="A33" s="1" t="s">
        <v>1485</v>
      </c>
      <c r="B33" s="1" t="s">
        <v>67</v>
      </c>
      <c r="C33" s="6">
        <v>9166</v>
      </c>
      <c r="D33" s="6">
        <v>0</v>
      </c>
      <c r="E33" s="6">
        <v>975</v>
      </c>
      <c r="F33" s="6">
        <f t="shared" si="0"/>
        <v>10141</v>
      </c>
      <c r="G33" s="40"/>
      <c r="H33" s="6">
        <v>3055</v>
      </c>
      <c r="I33" s="6">
        <v>1528</v>
      </c>
      <c r="J33" s="6">
        <v>12221</v>
      </c>
      <c r="K33" s="6">
        <f t="shared" si="1"/>
        <v>16804</v>
      </c>
    </row>
    <row r="34" spans="1:11">
      <c r="A34" s="1" t="s">
        <v>1486</v>
      </c>
      <c r="B34" s="1" t="s">
        <v>67</v>
      </c>
      <c r="C34" s="6">
        <v>7570</v>
      </c>
      <c r="D34" s="6">
        <v>0</v>
      </c>
      <c r="E34" s="6">
        <v>975</v>
      </c>
      <c r="F34" s="6">
        <f t="shared" si="0"/>
        <v>8545</v>
      </c>
      <c r="G34" s="40"/>
      <c r="H34" s="6">
        <v>2523</v>
      </c>
      <c r="I34" s="6">
        <v>1262</v>
      </c>
      <c r="J34" s="6">
        <v>10093</v>
      </c>
      <c r="K34" s="6">
        <f t="shared" si="1"/>
        <v>13878</v>
      </c>
    </row>
    <row r="35" spans="1:11">
      <c r="A35" s="1" t="s">
        <v>1487</v>
      </c>
      <c r="B35" s="1" t="s">
        <v>67</v>
      </c>
      <c r="C35" s="6">
        <v>6630</v>
      </c>
      <c r="D35" s="6">
        <v>252</v>
      </c>
      <c r="E35" s="6">
        <v>975</v>
      </c>
      <c r="F35" s="6">
        <f t="shared" si="0"/>
        <v>7857</v>
      </c>
      <c r="G35" s="40"/>
      <c r="H35" s="6">
        <v>2210</v>
      </c>
      <c r="I35" s="6">
        <v>1105</v>
      </c>
      <c r="J35" s="6">
        <v>8840</v>
      </c>
      <c r="K35" s="6">
        <f t="shared" si="1"/>
        <v>12155</v>
      </c>
    </row>
    <row r="36" spans="1:11">
      <c r="A36" s="1" t="s">
        <v>1488</v>
      </c>
      <c r="B36" s="1" t="s">
        <v>67</v>
      </c>
      <c r="C36" s="6">
        <v>6380</v>
      </c>
      <c r="D36" s="6">
        <v>0</v>
      </c>
      <c r="E36" s="6">
        <v>975</v>
      </c>
      <c r="F36" s="6">
        <f t="shared" si="0"/>
        <v>7355</v>
      </c>
      <c r="G36" s="40"/>
      <c r="H36" s="6">
        <v>2127</v>
      </c>
      <c r="I36" s="6">
        <v>1064</v>
      </c>
      <c r="J36" s="6">
        <v>8507</v>
      </c>
      <c r="K36" s="6">
        <f t="shared" si="1"/>
        <v>11698</v>
      </c>
    </row>
    <row r="38" spans="1:11" ht="15.75">
      <c r="B38" s="42" t="s">
        <v>250</v>
      </c>
      <c r="C38" s="43"/>
    </row>
    <row r="39" spans="1:11">
      <c r="A39" s="93" t="s">
        <v>0</v>
      </c>
      <c r="B39" s="151" t="s">
        <v>251</v>
      </c>
    </row>
    <row r="40" spans="1:11">
      <c r="A40" s="45"/>
      <c r="B40" s="152" t="s">
        <v>252</v>
      </c>
    </row>
  </sheetData>
  <mergeCells count="12">
    <mergeCell ref="A17:A18"/>
    <mergeCell ref="B17:B18"/>
    <mergeCell ref="C17:F17"/>
    <mergeCell ref="H17:K17"/>
    <mergeCell ref="A1:K1"/>
    <mergeCell ref="A2:K2"/>
    <mergeCell ref="A3:K3"/>
    <mergeCell ref="A4:K4"/>
    <mergeCell ref="A8:A9"/>
    <mergeCell ref="B8:B9"/>
    <mergeCell ref="C8:F8"/>
    <mergeCell ref="H8:K8"/>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9104A-87AB-4956-B03E-7EB8345252A2}">
  <sheetPr>
    <tabColor rgb="FFFF0000"/>
  </sheetPr>
  <dimension ref="A1:K59"/>
  <sheetViews>
    <sheetView showGridLines="0" workbookViewId="0">
      <selection activeCell="L9" sqref="L9"/>
    </sheetView>
  </sheetViews>
  <sheetFormatPr baseColWidth="10" defaultRowHeight="15"/>
  <cols>
    <col min="1" max="1" width="9.5703125" customWidth="1"/>
    <col min="2" max="2" width="28.5703125" style="12" customWidth="1"/>
    <col min="4" max="4" width="11.42578125" customWidth="1"/>
    <col min="5" max="5" width="0.7109375" customWidth="1"/>
    <col min="6" max="10" width="11.42578125" customWidth="1"/>
  </cols>
  <sheetData>
    <row r="1" spans="1:11" ht="15.75">
      <c r="A1" s="173" t="str">
        <f>+'[4]Resumen de Plazas'!A1:I1</f>
        <v>INSTITUTO PROMOTOR DE FERIAS DE YUCATÁN</v>
      </c>
      <c r="B1" s="173"/>
      <c r="C1" s="173"/>
      <c r="D1" s="173"/>
      <c r="E1" s="173"/>
      <c r="F1" s="173"/>
      <c r="G1" s="173"/>
      <c r="H1" s="173"/>
      <c r="I1" s="173"/>
      <c r="J1" s="173"/>
    </row>
    <row r="2" spans="1:11" ht="15.75">
      <c r="A2" s="173" t="s">
        <v>1</v>
      </c>
      <c r="B2" s="173"/>
      <c r="C2" s="173"/>
      <c r="D2" s="173"/>
      <c r="E2" s="173"/>
      <c r="F2" s="173"/>
      <c r="G2" s="173"/>
      <c r="H2" s="173"/>
      <c r="I2" s="173"/>
      <c r="J2" s="173"/>
    </row>
    <row r="3" spans="1:11" ht="15.75">
      <c r="A3" s="173" t="s">
        <v>2</v>
      </c>
      <c r="B3" s="173"/>
      <c r="C3" s="173"/>
      <c r="D3" s="173"/>
      <c r="E3" s="173"/>
      <c r="F3" s="173"/>
      <c r="G3" s="173"/>
      <c r="H3" s="173"/>
      <c r="I3" s="173"/>
      <c r="J3" s="173"/>
    </row>
    <row r="4" spans="1:11" ht="15.75">
      <c r="A4" s="173" t="s">
        <v>6</v>
      </c>
      <c r="B4" s="173"/>
      <c r="C4" s="173"/>
      <c r="D4" s="173"/>
      <c r="E4" s="173"/>
      <c r="F4" s="173"/>
      <c r="G4" s="173"/>
      <c r="H4" s="173"/>
      <c r="I4" s="173"/>
      <c r="J4" s="173"/>
    </row>
    <row r="7" spans="1:11" ht="16.5" thickBot="1">
      <c r="A7" s="4" t="s">
        <v>7</v>
      </c>
    </row>
    <row r="8" spans="1:11" ht="15.75" thickBot="1">
      <c r="A8" s="174" t="s">
        <v>0</v>
      </c>
      <c r="B8" s="180" t="s">
        <v>8</v>
      </c>
      <c r="C8" s="176" t="s">
        <v>9</v>
      </c>
      <c r="D8" s="177"/>
      <c r="F8" s="176" t="s">
        <v>10</v>
      </c>
      <c r="G8" s="177"/>
      <c r="H8" s="177"/>
      <c r="I8" s="177"/>
      <c r="J8" s="178"/>
    </row>
    <row r="9" spans="1:11" ht="45">
      <c r="A9" s="175"/>
      <c r="B9" s="181"/>
      <c r="C9" s="5" t="s">
        <v>11</v>
      </c>
      <c r="D9" s="5" t="s">
        <v>12</v>
      </c>
      <c r="F9" s="90" t="s">
        <v>13</v>
      </c>
      <c r="G9" s="13" t="s">
        <v>18</v>
      </c>
      <c r="H9" s="5" t="s">
        <v>14</v>
      </c>
      <c r="I9" s="13" t="s">
        <v>253</v>
      </c>
      <c r="J9" s="5" t="s">
        <v>12</v>
      </c>
    </row>
    <row r="10" spans="1:11">
      <c r="A10" s="122" t="s">
        <v>1489</v>
      </c>
      <c r="B10" s="33" t="s">
        <v>1490</v>
      </c>
      <c r="C10" s="6">
        <v>85822.8</v>
      </c>
      <c r="D10" s="6">
        <f t="shared" ref="D10:D18" si="0">SUM(C10:C10)</f>
        <v>85822.8</v>
      </c>
      <c r="E10" s="40"/>
      <c r="F10" s="6">
        <v>28608</v>
      </c>
      <c r="G10" s="6">
        <v>14303.800000000001</v>
      </c>
      <c r="H10" s="6">
        <v>114430.40000000001</v>
      </c>
      <c r="I10" s="6">
        <v>0</v>
      </c>
      <c r="J10" s="6">
        <f t="shared" ref="J10:J18" si="1">SUM(F10:I10)</f>
        <v>157342.20000000001</v>
      </c>
      <c r="K10" s="150"/>
    </row>
    <row r="11" spans="1:11">
      <c r="A11" s="122" t="s">
        <v>1491</v>
      </c>
      <c r="B11" s="33" t="s">
        <v>1492</v>
      </c>
      <c r="C11" s="6">
        <v>32223.299999999996</v>
      </c>
      <c r="D11" s="6">
        <f t="shared" si="0"/>
        <v>32223.299999999996</v>
      </c>
      <c r="E11" s="40"/>
      <c r="F11" s="6">
        <v>10741</v>
      </c>
      <c r="G11" s="6">
        <v>5370.5499999999993</v>
      </c>
      <c r="H11" s="6">
        <v>42964.399999999994</v>
      </c>
      <c r="I11" s="6">
        <v>0</v>
      </c>
      <c r="J11" s="6">
        <f t="shared" si="1"/>
        <v>59075.95</v>
      </c>
    </row>
    <row r="12" spans="1:11">
      <c r="A12" s="122" t="s">
        <v>1493</v>
      </c>
      <c r="B12" s="33" t="s">
        <v>1494</v>
      </c>
      <c r="C12" s="6">
        <v>32223.299999999996</v>
      </c>
      <c r="D12" s="6">
        <f t="shared" si="0"/>
        <v>32223.299999999996</v>
      </c>
      <c r="E12" s="40"/>
      <c r="F12" s="6">
        <v>10741</v>
      </c>
      <c r="G12" s="6">
        <v>5370.5499999999993</v>
      </c>
      <c r="H12" s="6">
        <v>42964.399999999994</v>
      </c>
      <c r="I12" s="6">
        <v>0</v>
      </c>
      <c r="J12" s="6">
        <f t="shared" si="1"/>
        <v>59075.95</v>
      </c>
    </row>
    <row r="13" spans="1:11" ht="22.5">
      <c r="A13" s="122" t="s">
        <v>1495</v>
      </c>
      <c r="B13" s="33" t="s">
        <v>1496</v>
      </c>
      <c r="C13" s="6">
        <v>32223.299999999996</v>
      </c>
      <c r="D13" s="6">
        <f t="shared" si="0"/>
        <v>32223.299999999996</v>
      </c>
      <c r="E13" s="40"/>
      <c r="F13" s="6">
        <v>10741</v>
      </c>
      <c r="G13" s="6">
        <v>5370.5499999999993</v>
      </c>
      <c r="H13" s="6">
        <v>42964.399999999994</v>
      </c>
      <c r="I13" s="6">
        <v>0</v>
      </c>
      <c r="J13" s="6">
        <f t="shared" si="1"/>
        <v>59075.95</v>
      </c>
    </row>
    <row r="14" spans="1:11">
      <c r="A14" s="122" t="s">
        <v>1497</v>
      </c>
      <c r="B14" s="33" t="s">
        <v>1498</v>
      </c>
      <c r="C14" s="6">
        <v>32223.299999999996</v>
      </c>
      <c r="D14" s="6">
        <f t="shared" si="0"/>
        <v>32223.299999999996</v>
      </c>
      <c r="E14" s="40"/>
      <c r="F14" s="6">
        <v>10741</v>
      </c>
      <c r="G14" s="6">
        <v>5370.5499999999993</v>
      </c>
      <c r="H14" s="6">
        <v>42964.399999999994</v>
      </c>
      <c r="I14" s="6">
        <v>0</v>
      </c>
      <c r="J14" s="6">
        <f t="shared" si="1"/>
        <v>59075.95</v>
      </c>
    </row>
    <row r="15" spans="1:11">
      <c r="A15" s="122" t="s">
        <v>1499</v>
      </c>
      <c r="B15" s="33" t="s">
        <v>1500</v>
      </c>
      <c r="C15" s="6">
        <v>32223.299999999996</v>
      </c>
      <c r="D15" s="6">
        <f t="shared" si="0"/>
        <v>32223.299999999996</v>
      </c>
      <c r="E15" s="40"/>
      <c r="F15" s="6">
        <v>10741</v>
      </c>
      <c r="G15" s="6">
        <v>5370.5499999999993</v>
      </c>
      <c r="H15" s="6">
        <v>42964.399999999994</v>
      </c>
      <c r="I15" s="6">
        <v>0</v>
      </c>
      <c r="J15" s="6">
        <f t="shared" si="1"/>
        <v>59075.95</v>
      </c>
    </row>
    <row r="16" spans="1:11">
      <c r="A16" s="122" t="s">
        <v>1501</v>
      </c>
      <c r="B16" s="33" t="s">
        <v>1502</v>
      </c>
      <c r="C16" s="6">
        <v>20288.11</v>
      </c>
      <c r="D16" s="6">
        <f t="shared" si="0"/>
        <v>20288.11</v>
      </c>
      <c r="E16" s="40"/>
      <c r="F16" s="6">
        <v>6763</v>
      </c>
      <c r="G16" s="6">
        <v>3381.3516666666669</v>
      </c>
      <c r="H16" s="6">
        <v>27050.813333333335</v>
      </c>
      <c r="I16" s="6">
        <v>0</v>
      </c>
      <c r="J16" s="6">
        <f t="shared" si="1"/>
        <v>37195.165000000001</v>
      </c>
    </row>
    <row r="17" spans="1:10">
      <c r="A17" s="122" t="s">
        <v>1503</v>
      </c>
      <c r="B17" s="33" t="s">
        <v>1504</v>
      </c>
      <c r="C17" s="6">
        <v>21999.9</v>
      </c>
      <c r="D17" s="6">
        <f t="shared" si="0"/>
        <v>21999.9</v>
      </c>
      <c r="E17" s="40"/>
      <c r="F17" s="6">
        <v>7333</v>
      </c>
      <c r="G17" s="6">
        <v>3666.65</v>
      </c>
      <c r="H17" s="6">
        <v>29333.200000000001</v>
      </c>
      <c r="I17" s="6">
        <v>0</v>
      </c>
      <c r="J17" s="6">
        <f t="shared" si="1"/>
        <v>40332.85</v>
      </c>
    </row>
    <row r="18" spans="1:10">
      <c r="A18" s="122" t="s">
        <v>1505</v>
      </c>
      <c r="B18" s="33" t="s">
        <v>1506</v>
      </c>
      <c r="C18" s="6">
        <v>24990</v>
      </c>
      <c r="D18" s="6">
        <f t="shared" si="0"/>
        <v>24990</v>
      </c>
      <c r="E18" s="40"/>
      <c r="F18" s="6">
        <v>8330</v>
      </c>
      <c r="G18" s="6">
        <v>4165</v>
      </c>
      <c r="H18" s="6">
        <v>33320</v>
      </c>
      <c r="I18" s="6">
        <v>0</v>
      </c>
      <c r="J18" s="6">
        <f t="shared" si="1"/>
        <v>45815</v>
      </c>
    </row>
    <row r="19" spans="1:10">
      <c r="A19" s="11"/>
    </row>
    <row r="20" spans="1:10" ht="15.75">
      <c r="A20" s="4" t="s">
        <v>31</v>
      </c>
    </row>
    <row r="21" spans="1:10">
      <c r="A21" s="185" t="s">
        <v>0</v>
      </c>
      <c r="B21" s="186" t="s">
        <v>8</v>
      </c>
      <c r="C21" s="186" t="s">
        <v>9</v>
      </c>
      <c r="D21" s="186"/>
      <c r="F21" s="186" t="s">
        <v>10</v>
      </c>
      <c r="G21" s="186"/>
      <c r="H21" s="186"/>
      <c r="I21" s="186"/>
      <c r="J21" s="186"/>
    </row>
    <row r="22" spans="1:10" ht="45">
      <c r="A22" s="185"/>
      <c r="B22" s="186"/>
      <c r="C22" s="91" t="s">
        <v>11</v>
      </c>
      <c r="D22" s="91" t="s">
        <v>12</v>
      </c>
      <c r="F22" s="92" t="s">
        <v>13</v>
      </c>
      <c r="G22" s="92" t="s">
        <v>18</v>
      </c>
      <c r="H22" s="91" t="s">
        <v>14</v>
      </c>
      <c r="I22" s="92" t="s">
        <v>293</v>
      </c>
      <c r="J22" s="91" t="s">
        <v>12</v>
      </c>
    </row>
    <row r="23" spans="1:10">
      <c r="A23" s="122" t="s">
        <v>1507</v>
      </c>
      <c r="B23" s="33" t="s">
        <v>1508</v>
      </c>
      <c r="C23" s="6">
        <v>12680.07</v>
      </c>
      <c r="D23" s="6">
        <f t="shared" ref="D23:D53" si="2">SUM(C23:C23)</f>
        <v>12680.07</v>
      </c>
      <c r="E23" s="40"/>
      <c r="F23" s="6">
        <v>4227</v>
      </c>
      <c r="G23" s="6">
        <v>2113.3449999999998</v>
      </c>
      <c r="H23" s="6">
        <v>16906.759999999998</v>
      </c>
      <c r="I23" s="6">
        <v>0</v>
      </c>
      <c r="J23" s="6">
        <f t="shared" ref="J23:J53" si="3">SUM(F23:I23)</f>
        <v>23247.104999999996</v>
      </c>
    </row>
    <row r="24" spans="1:10">
      <c r="A24" s="122" t="s">
        <v>1509</v>
      </c>
      <c r="B24" s="33" t="s">
        <v>1510</v>
      </c>
      <c r="C24" s="6">
        <v>17052</v>
      </c>
      <c r="D24" s="6">
        <f t="shared" si="2"/>
        <v>17052</v>
      </c>
      <c r="E24" s="40"/>
      <c r="F24" s="6">
        <v>5684</v>
      </c>
      <c r="G24" s="6">
        <v>2842</v>
      </c>
      <c r="H24" s="6">
        <v>22736</v>
      </c>
      <c r="I24" s="6">
        <v>0</v>
      </c>
      <c r="J24" s="6">
        <f t="shared" si="3"/>
        <v>31262</v>
      </c>
    </row>
    <row r="25" spans="1:10">
      <c r="A25" s="122" t="s">
        <v>1511</v>
      </c>
      <c r="B25" s="33" t="s">
        <v>1512</v>
      </c>
      <c r="C25" s="6">
        <v>17052.11</v>
      </c>
      <c r="D25" s="6">
        <f t="shared" si="2"/>
        <v>17052.11</v>
      </c>
      <c r="E25" s="40"/>
      <c r="F25" s="6">
        <v>5684</v>
      </c>
      <c r="G25" s="6">
        <v>2842.0183333333334</v>
      </c>
      <c r="H25" s="6">
        <v>22736.146666666667</v>
      </c>
      <c r="I25" s="6">
        <v>0</v>
      </c>
      <c r="J25" s="6">
        <f t="shared" si="3"/>
        <v>31262.165000000001</v>
      </c>
    </row>
    <row r="26" spans="1:10">
      <c r="A26" s="122" t="s">
        <v>1513</v>
      </c>
      <c r="B26" s="33" t="s">
        <v>1514</v>
      </c>
      <c r="C26" s="6">
        <v>17052</v>
      </c>
      <c r="D26" s="6">
        <f t="shared" si="2"/>
        <v>17052</v>
      </c>
      <c r="E26" s="40"/>
      <c r="F26" s="6">
        <v>5684</v>
      </c>
      <c r="G26" s="6">
        <v>2842</v>
      </c>
      <c r="H26" s="6">
        <v>22736</v>
      </c>
      <c r="I26" s="6">
        <v>0</v>
      </c>
      <c r="J26" s="6">
        <f t="shared" si="3"/>
        <v>31262</v>
      </c>
    </row>
    <row r="27" spans="1:10" ht="22.5">
      <c r="A27" s="122" t="s">
        <v>1515</v>
      </c>
      <c r="B27" s="33" t="s">
        <v>1516</v>
      </c>
      <c r="C27" s="6">
        <v>17052</v>
      </c>
      <c r="D27" s="6">
        <f t="shared" si="2"/>
        <v>17052</v>
      </c>
      <c r="E27" s="40"/>
      <c r="F27" s="6">
        <v>5684</v>
      </c>
      <c r="G27" s="6">
        <v>2842</v>
      </c>
      <c r="H27" s="6">
        <v>22736</v>
      </c>
      <c r="I27" s="6">
        <v>5684</v>
      </c>
      <c r="J27" s="6">
        <f t="shared" si="3"/>
        <v>36946</v>
      </c>
    </row>
    <row r="28" spans="1:10">
      <c r="A28" s="122" t="s">
        <v>1517</v>
      </c>
      <c r="B28" s="33" t="s">
        <v>1518</v>
      </c>
      <c r="C28" s="6">
        <v>16494.296910000001</v>
      </c>
      <c r="D28" s="6">
        <f t="shared" si="2"/>
        <v>16494.296910000001</v>
      </c>
      <c r="E28" s="40"/>
      <c r="F28" s="6">
        <v>5498</v>
      </c>
      <c r="G28" s="6">
        <v>2749.049485</v>
      </c>
      <c r="H28" s="6">
        <v>21992.39588</v>
      </c>
      <c r="I28" s="6">
        <v>5498.09897</v>
      </c>
      <c r="J28" s="6">
        <f t="shared" si="3"/>
        <v>35737.544334999999</v>
      </c>
    </row>
    <row r="29" spans="1:10" ht="22.5">
      <c r="A29" s="122" t="s">
        <v>1517</v>
      </c>
      <c r="B29" s="33" t="s">
        <v>1519</v>
      </c>
      <c r="C29" s="6">
        <v>17052</v>
      </c>
      <c r="D29" s="6">
        <f t="shared" si="2"/>
        <v>17052</v>
      </c>
      <c r="E29" s="40"/>
      <c r="F29" s="6">
        <v>5684</v>
      </c>
      <c r="G29" s="6">
        <v>2842</v>
      </c>
      <c r="H29" s="6">
        <v>22736</v>
      </c>
      <c r="I29" s="6">
        <v>5684</v>
      </c>
      <c r="J29" s="6">
        <f t="shared" si="3"/>
        <v>36946</v>
      </c>
    </row>
    <row r="30" spans="1:10">
      <c r="A30" s="122" t="s">
        <v>1520</v>
      </c>
      <c r="B30" s="33" t="s">
        <v>1521</v>
      </c>
      <c r="C30" s="6">
        <v>16494.296910000001</v>
      </c>
      <c r="D30" s="6">
        <f t="shared" si="2"/>
        <v>16494.296910000001</v>
      </c>
      <c r="E30" s="40"/>
      <c r="F30" s="6">
        <v>5498</v>
      </c>
      <c r="G30" s="6">
        <v>2749.049485</v>
      </c>
      <c r="H30" s="6">
        <v>21992.39588</v>
      </c>
      <c r="I30" s="6">
        <v>5498.09897</v>
      </c>
      <c r="J30" s="6">
        <f t="shared" si="3"/>
        <v>35737.544334999999</v>
      </c>
    </row>
    <row r="31" spans="1:10">
      <c r="A31" s="122" t="s">
        <v>1522</v>
      </c>
      <c r="B31" s="33" t="s">
        <v>1523</v>
      </c>
      <c r="C31" s="6">
        <v>16494.296910000001</v>
      </c>
      <c r="D31" s="6">
        <f t="shared" si="2"/>
        <v>16494.296910000001</v>
      </c>
      <c r="E31" s="40"/>
      <c r="F31" s="6">
        <v>5498</v>
      </c>
      <c r="G31" s="6">
        <v>2749.049485</v>
      </c>
      <c r="H31" s="6">
        <v>21992.39588</v>
      </c>
      <c r="I31" s="6">
        <v>5498.09897</v>
      </c>
      <c r="J31" s="6">
        <f t="shared" si="3"/>
        <v>35737.544334999999</v>
      </c>
    </row>
    <row r="32" spans="1:10">
      <c r="A32" s="122" t="s">
        <v>1524</v>
      </c>
      <c r="B32" s="33" t="s">
        <v>1525</v>
      </c>
      <c r="C32" s="6">
        <v>10308.896909999999</v>
      </c>
      <c r="D32" s="6">
        <f t="shared" si="2"/>
        <v>10308.896909999999</v>
      </c>
      <c r="E32" s="40"/>
      <c r="F32" s="6">
        <v>3436</v>
      </c>
      <c r="G32" s="6">
        <v>1718.1494849999999</v>
      </c>
      <c r="H32" s="6">
        <v>13745.195879999999</v>
      </c>
      <c r="I32" s="6">
        <v>3436.2989699999998</v>
      </c>
      <c r="J32" s="6">
        <f t="shared" si="3"/>
        <v>22335.644335000001</v>
      </c>
    </row>
    <row r="33" spans="1:10">
      <c r="A33" s="122" t="s">
        <v>1526</v>
      </c>
      <c r="B33" s="33" t="s">
        <v>1527</v>
      </c>
      <c r="C33" s="6">
        <v>16494.296910000001</v>
      </c>
      <c r="D33" s="6">
        <f t="shared" si="2"/>
        <v>16494.296910000001</v>
      </c>
      <c r="E33" s="40"/>
      <c r="F33" s="6">
        <v>5498</v>
      </c>
      <c r="G33" s="6">
        <v>2749.049485</v>
      </c>
      <c r="H33" s="6">
        <v>21992.39588</v>
      </c>
      <c r="I33" s="6">
        <v>7147.5286609999994</v>
      </c>
      <c r="J33" s="6">
        <f t="shared" si="3"/>
        <v>37386.974025999996</v>
      </c>
    </row>
    <row r="34" spans="1:10">
      <c r="A34" s="122" t="s">
        <v>1528</v>
      </c>
      <c r="B34" s="33" t="s">
        <v>1527</v>
      </c>
      <c r="C34" s="6">
        <v>12370.8</v>
      </c>
      <c r="D34" s="6">
        <f t="shared" si="2"/>
        <v>12370.8</v>
      </c>
      <c r="E34" s="40"/>
      <c r="F34" s="6">
        <v>4124</v>
      </c>
      <c r="G34" s="6">
        <v>2061.7999999999997</v>
      </c>
      <c r="H34" s="6">
        <v>16494.399999999998</v>
      </c>
      <c r="I34" s="6">
        <v>5360.6799999999994</v>
      </c>
      <c r="J34" s="6">
        <f t="shared" si="3"/>
        <v>28040.879999999997</v>
      </c>
    </row>
    <row r="35" spans="1:10" ht="22.5">
      <c r="A35" s="122" t="s">
        <v>1529</v>
      </c>
      <c r="B35" s="33" t="s">
        <v>1530</v>
      </c>
      <c r="C35" s="6">
        <v>8247.2000000000007</v>
      </c>
      <c r="D35" s="6">
        <f t="shared" si="2"/>
        <v>8247.2000000000007</v>
      </c>
      <c r="E35" s="40"/>
      <c r="F35" s="6">
        <v>2749</v>
      </c>
      <c r="G35" s="6">
        <v>1374.5333333333335</v>
      </c>
      <c r="H35" s="6">
        <v>10996.266666666668</v>
      </c>
      <c r="I35" s="6">
        <v>2749.0666666666671</v>
      </c>
      <c r="J35" s="6">
        <f t="shared" si="3"/>
        <v>17868.866666666669</v>
      </c>
    </row>
    <row r="36" spans="1:10">
      <c r="A36" s="122" t="s">
        <v>1531</v>
      </c>
      <c r="B36" s="33" t="s">
        <v>1532</v>
      </c>
      <c r="C36" s="6">
        <v>12370.8</v>
      </c>
      <c r="D36" s="6">
        <f t="shared" si="2"/>
        <v>12370.8</v>
      </c>
      <c r="E36" s="40"/>
      <c r="F36" s="6">
        <v>4124</v>
      </c>
      <c r="G36" s="6">
        <v>2061.7999999999997</v>
      </c>
      <c r="H36" s="6">
        <v>16494.399999999998</v>
      </c>
      <c r="I36" s="6">
        <v>4123.5999999999995</v>
      </c>
      <c r="J36" s="6">
        <f t="shared" si="3"/>
        <v>26803.799999999996</v>
      </c>
    </row>
    <row r="37" spans="1:10">
      <c r="A37" s="122" t="s">
        <v>1533</v>
      </c>
      <c r="B37" s="33" t="s">
        <v>1534</v>
      </c>
      <c r="C37" s="6">
        <v>9113.2590899999996</v>
      </c>
      <c r="D37" s="6">
        <f t="shared" si="2"/>
        <v>9113.2590899999996</v>
      </c>
      <c r="E37" s="40"/>
      <c r="F37" s="6">
        <v>3038</v>
      </c>
      <c r="G37" s="6">
        <v>1518.8765149999999</v>
      </c>
      <c r="H37" s="6">
        <v>12151.012119999999</v>
      </c>
      <c r="I37" s="6">
        <v>0</v>
      </c>
      <c r="J37" s="6">
        <f t="shared" si="3"/>
        <v>16707.888634999999</v>
      </c>
    </row>
    <row r="38" spans="1:10">
      <c r="A38" s="122" t="s">
        <v>1535</v>
      </c>
      <c r="B38" s="33" t="s">
        <v>1536</v>
      </c>
      <c r="C38" s="6">
        <v>8551.1402469999994</v>
      </c>
      <c r="D38" s="6">
        <f t="shared" si="2"/>
        <v>8551.1402469999994</v>
      </c>
      <c r="E38" s="40"/>
      <c r="F38" s="6">
        <v>2850</v>
      </c>
      <c r="G38" s="6">
        <v>1425.1900411666666</v>
      </c>
      <c r="H38" s="6">
        <v>11401.520329333332</v>
      </c>
      <c r="I38" s="6">
        <v>0</v>
      </c>
      <c r="J38" s="6">
        <f t="shared" si="3"/>
        <v>15676.710370499999</v>
      </c>
    </row>
    <row r="39" spans="1:10">
      <c r="A39" s="122" t="s">
        <v>1537</v>
      </c>
      <c r="B39" s="33" t="s">
        <v>1069</v>
      </c>
      <c r="C39" s="6">
        <v>8551.0062300000009</v>
      </c>
      <c r="D39" s="6">
        <f t="shared" si="2"/>
        <v>8551.0062300000009</v>
      </c>
      <c r="E39" s="40"/>
      <c r="F39" s="6">
        <v>2850</v>
      </c>
      <c r="G39" s="6">
        <v>1425.1677050000001</v>
      </c>
      <c r="H39" s="6">
        <v>11401.341640000001</v>
      </c>
      <c r="I39" s="6">
        <v>0</v>
      </c>
      <c r="J39" s="6">
        <f t="shared" si="3"/>
        <v>15676.509345</v>
      </c>
    </row>
    <row r="40" spans="1:10">
      <c r="A40" s="122" t="s">
        <v>1538</v>
      </c>
      <c r="B40" s="33" t="s">
        <v>1539</v>
      </c>
      <c r="C40" s="6">
        <v>6678.2624999999998</v>
      </c>
      <c r="D40" s="6">
        <f t="shared" si="2"/>
        <v>6678.2624999999998</v>
      </c>
      <c r="E40" s="40"/>
      <c r="F40" s="6">
        <v>2161</v>
      </c>
      <c r="G40" s="6">
        <v>1080.625</v>
      </c>
      <c r="H40" s="6">
        <v>8904.3499999999985</v>
      </c>
      <c r="I40" s="6">
        <v>2893.9137499999997</v>
      </c>
      <c r="J40" s="6">
        <f t="shared" si="3"/>
        <v>15039.888749999998</v>
      </c>
    </row>
    <row r="41" spans="1:10">
      <c r="A41" s="122" t="s">
        <v>1540</v>
      </c>
      <c r="B41" s="33" t="s">
        <v>1541</v>
      </c>
      <c r="C41" s="6">
        <v>7721.2348200000006</v>
      </c>
      <c r="D41" s="6">
        <f t="shared" si="2"/>
        <v>7721.2348200000006</v>
      </c>
      <c r="E41" s="40"/>
      <c r="F41" s="6">
        <v>2574</v>
      </c>
      <c r="G41" s="6">
        <v>1286.8724700000002</v>
      </c>
      <c r="H41" s="6">
        <v>10294.979760000002</v>
      </c>
      <c r="I41" s="6">
        <v>2573.7449400000005</v>
      </c>
      <c r="J41" s="6">
        <f t="shared" si="3"/>
        <v>16729.597170000001</v>
      </c>
    </row>
    <row r="42" spans="1:10">
      <c r="A42" s="122" t="s">
        <v>1540</v>
      </c>
      <c r="B42" s="33" t="s">
        <v>1541</v>
      </c>
      <c r="C42" s="6">
        <v>7721.2348200000006</v>
      </c>
      <c r="D42" s="6">
        <f t="shared" si="2"/>
        <v>7721.2348200000006</v>
      </c>
      <c r="E42" s="40"/>
      <c r="F42" s="6">
        <v>2574</v>
      </c>
      <c r="G42" s="6">
        <v>1286.8724700000002</v>
      </c>
      <c r="H42" s="6">
        <v>10294.979760000002</v>
      </c>
      <c r="I42" s="6">
        <v>2573.7449400000005</v>
      </c>
      <c r="J42" s="6">
        <f t="shared" si="3"/>
        <v>16729.597170000001</v>
      </c>
    </row>
    <row r="43" spans="1:10">
      <c r="A43" s="122" t="s">
        <v>1542</v>
      </c>
      <c r="B43" s="33" t="s">
        <v>1543</v>
      </c>
      <c r="C43" s="6">
        <v>7908.5081140000002</v>
      </c>
      <c r="D43" s="6">
        <f t="shared" si="2"/>
        <v>7908.5081140000002</v>
      </c>
      <c r="E43" s="40"/>
      <c r="F43" s="6">
        <v>2636</v>
      </c>
      <c r="G43" s="6">
        <v>1318.0846856666667</v>
      </c>
      <c r="H43" s="6">
        <v>10544.677485333334</v>
      </c>
      <c r="I43" s="6">
        <v>2636.1693713333334</v>
      </c>
      <c r="J43" s="6">
        <f t="shared" si="3"/>
        <v>17134.931542333332</v>
      </c>
    </row>
    <row r="44" spans="1:10">
      <c r="A44" s="122" t="s">
        <v>1542</v>
      </c>
      <c r="B44" s="33" t="s">
        <v>1543</v>
      </c>
      <c r="C44" s="6">
        <v>9199.8546900000001</v>
      </c>
      <c r="D44" s="6">
        <f t="shared" si="2"/>
        <v>9199.8546900000001</v>
      </c>
      <c r="E44" s="40"/>
      <c r="F44" s="6">
        <v>3067</v>
      </c>
      <c r="G44" s="6">
        <v>1533.309115</v>
      </c>
      <c r="H44" s="6">
        <v>12266.47292</v>
      </c>
      <c r="I44" s="6">
        <v>3066.61823</v>
      </c>
      <c r="J44" s="6">
        <f t="shared" si="3"/>
        <v>19933.400265</v>
      </c>
    </row>
    <row r="45" spans="1:10">
      <c r="A45" s="122" t="s">
        <v>1544</v>
      </c>
      <c r="B45" s="33" t="s">
        <v>975</v>
      </c>
      <c r="C45" s="6">
        <v>7901.75</v>
      </c>
      <c r="D45" s="6">
        <f t="shared" si="2"/>
        <v>7901.75</v>
      </c>
      <c r="E45" s="40"/>
      <c r="F45" s="6">
        <v>2636</v>
      </c>
      <c r="G45" s="6">
        <v>1318.1087400000001</v>
      </c>
      <c r="H45" s="6">
        <v>10535.666666666666</v>
      </c>
      <c r="I45" s="6">
        <v>2636.2174800000003</v>
      </c>
      <c r="J45" s="6">
        <f t="shared" si="3"/>
        <v>17125.992886666667</v>
      </c>
    </row>
    <row r="46" spans="1:10">
      <c r="A46" s="122" t="s">
        <v>1544</v>
      </c>
      <c r="B46" s="33" t="s">
        <v>1545</v>
      </c>
      <c r="C46" s="6">
        <v>8240</v>
      </c>
      <c r="D46" s="6">
        <f t="shared" si="2"/>
        <v>8240</v>
      </c>
      <c r="E46" s="40"/>
      <c r="F46" s="6">
        <v>2749</v>
      </c>
      <c r="G46" s="6">
        <v>1374.5333333333335</v>
      </c>
      <c r="H46" s="6">
        <v>10986.666666666668</v>
      </c>
      <c r="I46" s="6">
        <v>2749.0666666666671</v>
      </c>
      <c r="J46" s="6">
        <f t="shared" si="3"/>
        <v>17859.266666666666</v>
      </c>
    </row>
    <row r="47" spans="1:10">
      <c r="A47" s="122" t="s">
        <v>1546</v>
      </c>
      <c r="B47" s="33" t="s">
        <v>1547</v>
      </c>
      <c r="C47" s="6">
        <v>6450</v>
      </c>
      <c r="D47" s="6">
        <f t="shared" si="2"/>
        <v>6450</v>
      </c>
      <c r="E47" s="40"/>
      <c r="F47" s="6">
        <v>2161</v>
      </c>
      <c r="G47" s="6">
        <v>1080.625</v>
      </c>
      <c r="H47" s="6">
        <v>8600</v>
      </c>
      <c r="I47" s="6">
        <v>2226.0874999999996</v>
      </c>
      <c r="J47" s="6">
        <f t="shared" si="3"/>
        <v>14067.7125</v>
      </c>
    </row>
    <row r="48" spans="1:10">
      <c r="A48" s="122" t="s">
        <v>1548</v>
      </c>
      <c r="B48" s="33" t="s">
        <v>1549</v>
      </c>
      <c r="C48" s="6">
        <v>6450</v>
      </c>
      <c r="D48" s="6">
        <f t="shared" si="2"/>
        <v>6450</v>
      </c>
      <c r="E48" s="40"/>
      <c r="F48" s="6">
        <v>2161</v>
      </c>
      <c r="G48" s="6">
        <v>1080.625</v>
      </c>
      <c r="H48" s="6">
        <v>8600</v>
      </c>
      <c r="I48" s="6">
        <v>2226.0874999999996</v>
      </c>
      <c r="J48" s="6">
        <f t="shared" si="3"/>
        <v>14067.7125</v>
      </c>
    </row>
    <row r="49" spans="1:10">
      <c r="A49" s="122" t="s">
        <v>1550</v>
      </c>
      <c r="B49" s="33" t="s">
        <v>1551</v>
      </c>
      <c r="C49" s="6">
        <v>6450</v>
      </c>
      <c r="D49" s="6">
        <f t="shared" si="2"/>
        <v>6450</v>
      </c>
      <c r="E49" s="40"/>
      <c r="F49" s="6">
        <v>2161</v>
      </c>
      <c r="G49" s="6">
        <v>1080.625</v>
      </c>
      <c r="H49" s="6">
        <v>8600</v>
      </c>
      <c r="I49" s="6">
        <v>2226.0874999999996</v>
      </c>
      <c r="J49" s="6">
        <f t="shared" si="3"/>
        <v>14067.7125</v>
      </c>
    </row>
    <row r="50" spans="1:10">
      <c r="A50" s="122" t="s">
        <v>1552</v>
      </c>
      <c r="B50" s="33" t="s">
        <v>1553</v>
      </c>
      <c r="C50" s="6">
        <v>6450</v>
      </c>
      <c r="D50" s="6">
        <f t="shared" si="2"/>
        <v>6450</v>
      </c>
      <c r="E50" s="40"/>
      <c r="F50" s="6">
        <v>2161</v>
      </c>
      <c r="G50" s="6">
        <v>1080.625</v>
      </c>
      <c r="H50" s="6">
        <v>8600</v>
      </c>
      <c r="I50" s="6">
        <v>2226.0874999999996</v>
      </c>
      <c r="J50" s="6">
        <f t="shared" si="3"/>
        <v>14067.7125</v>
      </c>
    </row>
    <row r="51" spans="1:10">
      <c r="A51" s="122" t="s">
        <v>1554</v>
      </c>
      <c r="B51" s="33" t="s">
        <v>1555</v>
      </c>
      <c r="C51" s="6">
        <v>6450</v>
      </c>
      <c r="D51" s="6">
        <f t="shared" si="2"/>
        <v>6450</v>
      </c>
      <c r="E51" s="40"/>
      <c r="F51" s="6">
        <v>2161</v>
      </c>
      <c r="G51" s="6">
        <v>1080.6500000000001</v>
      </c>
      <c r="H51" s="6">
        <v>8600</v>
      </c>
      <c r="I51" s="6">
        <v>2226.1390000000001</v>
      </c>
      <c r="J51" s="6">
        <f t="shared" si="3"/>
        <v>14067.789000000001</v>
      </c>
    </row>
    <row r="52" spans="1:10">
      <c r="A52" s="122" t="s">
        <v>1556</v>
      </c>
      <c r="B52" s="33" t="s">
        <v>1557</v>
      </c>
      <c r="C52" s="6">
        <v>6450</v>
      </c>
      <c r="D52" s="6">
        <f t="shared" si="2"/>
        <v>6450</v>
      </c>
      <c r="E52" s="40"/>
      <c r="F52" s="6">
        <v>2161</v>
      </c>
      <c r="G52" s="6">
        <v>1080.6500000000001</v>
      </c>
      <c r="H52" s="6">
        <v>8600</v>
      </c>
      <c r="I52" s="6">
        <v>2226.1390000000001</v>
      </c>
      <c r="J52" s="6">
        <f t="shared" si="3"/>
        <v>14067.789000000001</v>
      </c>
    </row>
    <row r="53" spans="1:10">
      <c r="A53" s="122" t="s">
        <v>1558</v>
      </c>
      <c r="B53" s="33" t="s">
        <v>1559</v>
      </c>
      <c r="C53" s="6">
        <v>17052</v>
      </c>
      <c r="D53" s="6">
        <f t="shared" si="2"/>
        <v>17052</v>
      </c>
      <c r="E53" s="40"/>
      <c r="F53" s="6">
        <v>0</v>
      </c>
      <c r="G53" s="6">
        <v>2842</v>
      </c>
      <c r="H53" s="6">
        <v>22736</v>
      </c>
      <c r="I53" s="6">
        <v>0</v>
      </c>
      <c r="J53" s="6">
        <f t="shared" si="3"/>
        <v>25578</v>
      </c>
    </row>
    <row r="55" spans="1:10">
      <c r="D55" s="153"/>
      <c r="E55" s="154"/>
      <c r="F55" s="155"/>
      <c r="G55" s="155"/>
      <c r="H55" s="155"/>
      <c r="I55" s="155"/>
      <c r="J55" s="155"/>
    </row>
    <row r="56" spans="1:10" ht="31.5">
      <c r="B56" s="119" t="s">
        <v>250</v>
      </c>
      <c r="C56" s="43"/>
      <c r="D56" s="156"/>
      <c r="E56" s="43"/>
      <c r="F56" s="155"/>
      <c r="G56" s="155"/>
      <c r="H56" s="155"/>
      <c r="I56" s="155"/>
      <c r="J56" s="157"/>
    </row>
    <row r="57" spans="1:10">
      <c r="B57" s="103" t="s">
        <v>0</v>
      </c>
      <c r="C57" s="191" t="s">
        <v>251</v>
      </c>
      <c r="D57" s="191"/>
      <c r="E57" s="191"/>
    </row>
    <row r="58" spans="1:10" ht="15.75">
      <c r="B58" s="104"/>
      <c r="C58" s="226" t="s">
        <v>1560</v>
      </c>
      <c r="D58" s="226"/>
      <c r="E58" s="226"/>
      <c r="J58" s="158"/>
    </row>
    <row r="59" spans="1:10">
      <c r="B59" s="104"/>
      <c r="C59" s="226" t="s">
        <v>506</v>
      </c>
      <c r="D59" s="226"/>
      <c r="E59" s="226"/>
    </row>
  </sheetData>
  <autoFilter ref="I1:I66" xr:uid="{7C61A5C6-D6CD-45B8-BF4E-8E3D505027F6}"/>
  <mergeCells count="15">
    <mergeCell ref="A1:J1"/>
    <mergeCell ref="A2:J2"/>
    <mergeCell ref="A3:J3"/>
    <mergeCell ref="A4:J4"/>
    <mergeCell ref="A8:A9"/>
    <mergeCell ref="B8:B9"/>
    <mergeCell ref="C8:D8"/>
    <mergeCell ref="F8:J8"/>
    <mergeCell ref="C59:E59"/>
    <mergeCell ref="A21:A22"/>
    <mergeCell ref="B21:B22"/>
    <mergeCell ref="C21:D21"/>
    <mergeCell ref="F21:J21"/>
    <mergeCell ref="C57:E57"/>
    <mergeCell ref="C58:E5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6D2B-8A29-4F96-A22E-E90ACCBE7180}">
  <sheetPr>
    <pageSetUpPr fitToPage="1"/>
  </sheetPr>
  <dimension ref="A1:L92"/>
  <sheetViews>
    <sheetView showGridLines="0" zoomScale="85" zoomScaleNormal="85" workbookViewId="0">
      <selection activeCell="G6" sqref="G6"/>
    </sheetView>
  </sheetViews>
  <sheetFormatPr baseColWidth="10" defaultRowHeight="15"/>
  <cols>
    <col min="1" max="1" width="18.28515625" customWidth="1"/>
    <col min="2" max="2" width="37.28515625" bestFit="1" customWidth="1"/>
    <col min="3" max="3" width="12.42578125" customWidth="1"/>
    <col min="4" max="4" width="12.7109375" bestFit="1" customWidth="1"/>
    <col min="7" max="7" width="3.7109375" customWidth="1"/>
  </cols>
  <sheetData>
    <row r="1" spans="1:12" ht="15.75">
      <c r="A1" s="173" t="s">
        <v>1561</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6.5" thickBot="1">
      <c r="A7" s="4" t="s">
        <v>7</v>
      </c>
    </row>
    <row r="8" spans="1:12" ht="15.75" thickBot="1">
      <c r="A8" s="185" t="s">
        <v>0</v>
      </c>
      <c r="B8" s="185" t="s">
        <v>8</v>
      </c>
      <c r="C8" s="186" t="s">
        <v>9</v>
      </c>
      <c r="D8" s="186"/>
      <c r="E8" s="186"/>
      <c r="F8" s="186"/>
      <c r="H8" s="176" t="s">
        <v>10</v>
      </c>
      <c r="I8" s="177"/>
      <c r="J8" s="177"/>
      <c r="K8" s="177"/>
      <c r="L8" s="178"/>
    </row>
    <row r="9" spans="1:12" ht="45">
      <c r="A9" s="185"/>
      <c r="B9" s="185"/>
      <c r="C9" s="91" t="s">
        <v>11</v>
      </c>
      <c r="D9" s="91" t="s">
        <v>86</v>
      </c>
      <c r="E9" s="91" t="s">
        <v>17</v>
      </c>
      <c r="F9" s="91" t="s">
        <v>12</v>
      </c>
      <c r="H9" s="90" t="s">
        <v>13</v>
      </c>
      <c r="I9" s="13" t="s">
        <v>18</v>
      </c>
      <c r="J9" s="5" t="s">
        <v>14</v>
      </c>
      <c r="K9" s="13" t="s">
        <v>253</v>
      </c>
      <c r="L9" s="5" t="s">
        <v>12</v>
      </c>
    </row>
    <row r="10" spans="1:12">
      <c r="A10" s="1" t="s">
        <v>1562</v>
      </c>
      <c r="B10" s="1" t="s">
        <v>1490</v>
      </c>
      <c r="C10" s="6">
        <v>85999</v>
      </c>
      <c r="D10" s="6">
        <v>0</v>
      </c>
      <c r="E10" s="6">
        <v>975</v>
      </c>
      <c r="F10" s="6">
        <f t="shared" ref="F10:F26" si="0">SUM(C10:E10)</f>
        <v>86974</v>
      </c>
      <c r="G10" s="40"/>
      <c r="H10" s="6">
        <f t="shared" ref="H10:H26" si="1">ROUND(C10/30*10,0)</f>
        <v>28666</v>
      </c>
      <c r="I10" s="6">
        <f t="shared" ref="I10:I26" si="2">ROUND(C10/30*5,0)</f>
        <v>14333</v>
      </c>
      <c r="J10" s="6">
        <v>114665</v>
      </c>
      <c r="K10" s="6">
        <v>0</v>
      </c>
      <c r="L10" s="6">
        <f t="shared" ref="L10:L26" si="3">SUM(H10:K10)</f>
        <v>157664</v>
      </c>
    </row>
    <row r="11" spans="1:12">
      <c r="A11" s="1" t="s">
        <v>1563</v>
      </c>
      <c r="B11" s="1" t="s">
        <v>1564</v>
      </c>
      <c r="C11" s="6">
        <v>24443</v>
      </c>
      <c r="D11" s="6">
        <v>0</v>
      </c>
      <c r="E11" s="6">
        <v>975</v>
      </c>
      <c r="F11" s="6">
        <f t="shared" si="0"/>
        <v>25418</v>
      </c>
      <c r="G11" s="40"/>
      <c r="H11" s="6">
        <f t="shared" si="1"/>
        <v>8148</v>
      </c>
      <c r="I11" s="6">
        <f t="shared" si="2"/>
        <v>4074</v>
      </c>
      <c r="J11" s="6">
        <v>32591</v>
      </c>
      <c r="K11" s="6">
        <v>0</v>
      </c>
      <c r="L11" s="6">
        <f t="shared" si="3"/>
        <v>44813</v>
      </c>
    </row>
    <row r="12" spans="1:12">
      <c r="A12" s="1" t="s">
        <v>1565</v>
      </c>
      <c r="B12" s="1" t="s">
        <v>1566</v>
      </c>
      <c r="C12" s="6">
        <v>27526</v>
      </c>
      <c r="D12" s="6">
        <v>0</v>
      </c>
      <c r="E12" s="6">
        <v>975</v>
      </c>
      <c r="F12" s="6">
        <f t="shared" si="0"/>
        <v>28501</v>
      </c>
      <c r="G12" s="40"/>
      <c r="H12" s="6">
        <f t="shared" si="1"/>
        <v>9175</v>
      </c>
      <c r="I12" s="6">
        <f t="shared" si="2"/>
        <v>4588</v>
      </c>
      <c r="J12" s="6">
        <v>36701</v>
      </c>
      <c r="K12" s="6">
        <v>0</v>
      </c>
      <c r="L12" s="6">
        <f t="shared" si="3"/>
        <v>50464</v>
      </c>
    </row>
    <row r="13" spans="1:12">
      <c r="A13" s="1" t="s">
        <v>1565</v>
      </c>
      <c r="B13" s="1" t="s">
        <v>1567</v>
      </c>
      <c r="C13" s="6">
        <v>25136</v>
      </c>
      <c r="D13" s="6">
        <v>0</v>
      </c>
      <c r="E13" s="6">
        <v>975</v>
      </c>
      <c r="F13" s="6">
        <f t="shared" si="0"/>
        <v>26111</v>
      </c>
      <c r="G13" s="40"/>
      <c r="H13" s="6">
        <f t="shared" si="1"/>
        <v>8379</v>
      </c>
      <c r="I13" s="6">
        <f t="shared" si="2"/>
        <v>4189</v>
      </c>
      <c r="J13" s="6">
        <v>33515</v>
      </c>
      <c r="K13" s="6">
        <v>0</v>
      </c>
      <c r="L13" s="6">
        <f t="shared" si="3"/>
        <v>46083</v>
      </c>
    </row>
    <row r="14" spans="1:12">
      <c r="A14" s="1" t="s">
        <v>1568</v>
      </c>
      <c r="B14" s="1" t="s">
        <v>1569</v>
      </c>
      <c r="C14" s="6">
        <v>44570</v>
      </c>
      <c r="D14" s="6">
        <v>0</v>
      </c>
      <c r="E14" s="6">
        <v>975</v>
      </c>
      <c r="F14" s="6">
        <f t="shared" si="0"/>
        <v>45545</v>
      </c>
      <c r="G14" s="40"/>
      <c r="H14" s="6">
        <f t="shared" si="1"/>
        <v>14857</v>
      </c>
      <c r="I14" s="6">
        <f t="shared" si="2"/>
        <v>7428</v>
      </c>
      <c r="J14" s="6">
        <v>59427</v>
      </c>
      <c r="K14" s="6">
        <v>0</v>
      </c>
      <c r="L14" s="6">
        <f t="shared" si="3"/>
        <v>81712</v>
      </c>
    </row>
    <row r="15" spans="1:12">
      <c r="A15" s="1" t="s">
        <v>1568</v>
      </c>
      <c r="B15" s="1" t="s">
        <v>1570</v>
      </c>
      <c r="C15" s="6">
        <v>29985</v>
      </c>
      <c r="D15" s="6">
        <v>0</v>
      </c>
      <c r="E15" s="6">
        <v>975</v>
      </c>
      <c r="F15" s="6">
        <f t="shared" si="0"/>
        <v>30960</v>
      </c>
      <c r="G15" s="40"/>
      <c r="H15" s="6">
        <f t="shared" si="1"/>
        <v>9995</v>
      </c>
      <c r="I15" s="6">
        <f t="shared" si="2"/>
        <v>4998</v>
      </c>
      <c r="J15" s="6">
        <v>39980</v>
      </c>
      <c r="K15" s="6">
        <v>0</v>
      </c>
      <c r="L15" s="6">
        <f t="shared" si="3"/>
        <v>54973</v>
      </c>
    </row>
    <row r="16" spans="1:12">
      <c r="A16" s="1" t="s">
        <v>1568</v>
      </c>
      <c r="B16" s="1" t="s">
        <v>1571</v>
      </c>
      <c r="C16" s="6">
        <v>24443</v>
      </c>
      <c r="D16" s="6">
        <v>0</v>
      </c>
      <c r="E16" s="6">
        <v>975</v>
      </c>
      <c r="F16" s="6">
        <f t="shared" si="0"/>
        <v>25418</v>
      </c>
      <c r="G16" s="40"/>
      <c r="H16" s="6">
        <f t="shared" si="1"/>
        <v>8148</v>
      </c>
      <c r="I16" s="6">
        <f t="shared" si="2"/>
        <v>4074</v>
      </c>
      <c r="J16" s="6">
        <v>32591</v>
      </c>
      <c r="K16" s="6">
        <v>0</v>
      </c>
      <c r="L16" s="6">
        <f t="shared" si="3"/>
        <v>44813</v>
      </c>
    </row>
    <row r="17" spans="1:12">
      <c r="A17" s="1" t="s">
        <v>1568</v>
      </c>
      <c r="B17" s="1" t="s">
        <v>1572</v>
      </c>
      <c r="C17" s="6">
        <v>17039</v>
      </c>
      <c r="D17" s="6">
        <v>0</v>
      </c>
      <c r="E17" s="6">
        <v>975</v>
      </c>
      <c r="F17" s="6">
        <f t="shared" si="0"/>
        <v>18014</v>
      </c>
      <c r="G17" s="40"/>
      <c r="H17" s="6">
        <f t="shared" si="1"/>
        <v>5680</v>
      </c>
      <c r="I17" s="6">
        <f t="shared" si="2"/>
        <v>2840</v>
      </c>
      <c r="J17" s="6">
        <v>22719</v>
      </c>
      <c r="K17" s="6">
        <v>0</v>
      </c>
      <c r="L17" s="6">
        <f t="shared" si="3"/>
        <v>31239</v>
      </c>
    </row>
    <row r="18" spans="1:12">
      <c r="A18" s="1" t="s">
        <v>1573</v>
      </c>
      <c r="B18" s="1" t="s">
        <v>1574</v>
      </c>
      <c r="C18" s="6">
        <v>12240</v>
      </c>
      <c r="D18" s="6">
        <v>0</v>
      </c>
      <c r="E18" s="6">
        <v>975</v>
      </c>
      <c r="F18" s="6">
        <f t="shared" si="0"/>
        <v>13215</v>
      </c>
      <c r="G18" s="40"/>
      <c r="H18" s="6">
        <f t="shared" si="1"/>
        <v>4080</v>
      </c>
      <c r="I18" s="6">
        <f t="shared" si="2"/>
        <v>2040</v>
      </c>
      <c r="J18" s="6">
        <v>16320</v>
      </c>
      <c r="K18" s="6">
        <v>0</v>
      </c>
      <c r="L18" s="6">
        <f t="shared" si="3"/>
        <v>22440</v>
      </c>
    </row>
    <row r="19" spans="1:12">
      <c r="A19" s="1" t="s">
        <v>1575</v>
      </c>
      <c r="B19" s="1" t="s">
        <v>1576</v>
      </c>
      <c r="C19" s="6">
        <v>18358</v>
      </c>
      <c r="D19" s="6">
        <v>0</v>
      </c>
      <c r="E19" s="6">
        <v>975</v>
      </c>
      <c r="F19" s="6">
        <f t="shared" si="0"/>
        <v>19333</v>
      </c>
      <c r="G19" s="40"/>
      <c r="H19" s="6">
        <f t="shared" si="1"/>
        <v>6119</v>
      </c>
      <c r="I19" s="6">
        <f t="shared" si="2"/>
        <v>3060</v>
      </c>
      <c r="J19" s="6">
        <v>24477</v>
      </c>
      <c r="K19" s="6">
        <v>0</v>
      </c>
      <c r="L19" s="6">
        <f t="shared" si="3"/>
        <v>33656</v>
      </c>
    </row>
    <row r="20" spans="1:12">
      <c r="A20" s="1" t="s">
        <v>1577</v>
      </c>
      <c r="B20" s="1" t="s">
        <v>1578</v>
      </c>
      <c r="C20" s="6">
        <v>21698</v>
      </c>
      <c r="D20" s="6">
        <v>0</v>
      </c>
      <c r="E20" s="6">
        <v>975</v>
      </c>
      <c r="F20" s="6">
        <f t="shared" si="0"/>
        <v>22673</v>
      </c>
      <c r="G20" s="40"/>
      <c r="H20" s="6">
        <f t="shared" si="1"/>
        <v>7233</v>
      </c>
      <c r="I20" s="6">
        <f t="shared" si="2"/>
        <v>3616</v>
      </c>
      <c r="J20" s="6">
        <v>28931</v>
      </c>
      <c r="K20" s="6">
        <v>0</v>
      </c>
      <c r="L20" s="6">
        <f t="shared" si="3"/>
        <v>39780</v>
      </c>
    </row>
    <row r="21" spans="1:12">
      <c r="A21" s="1" t="s">
        <v>1579</v>
      </c>
      <c r="B21" s="1" t="s">
        <v>1580</v>
      </c>
      <c r="C21" s="6">
        <v>35955</v>
      </c>
      <c r="D21" s="6">
        <v>0</v>
      </c>
      <c r="E21" s="6">
        <v>975</v>
      </c>
      <c r="F21" s="6">
        <f t="shared" si="0"/>
        <v>36930</v>
      </c>
      <c r="G21" s="40"/>
      <c r="H21" s="6">
        <f t="shared" si="1"/>
        <v>11985</v>
      </c>
      <c r="I21" s="6">
        <f t="shared" si="2"/>
        <v>5993</v>
      </c>
      <c r="J21" s="6">
        <v>47940</v>
      </c>
      <c r="K21" s="6">
        <v>0</v>
      </c>
      <c r="L21" s="6">
        <f t="shared" si="3"/>
        <v>65918</v>
      </c>
    </row>
    <row r="22" spans="1:12">
      <c r="A22" s="1" t="s">
        <v>1579</v>
      </c>
      <c r="B22" s="1" t="s">
        <v>1581</v>
      </c>
      <c r="C22" s="6">
        <v>30585</v>
      </c>
      <c r="D22" s="6">
        <v>0</v>
      </c>
      <c r="E22" s="6">
        <v>975</v>
      </c>
      <c r="F22" s="6">
        <f t="shared" si="0"/>
        <v>31560</v>
      </c>
      <c r="G22" s="40"/>
      <c r="H22" s="6">
        <f t="shared" si="1"/>
        <v>10195</v>
      </c>
      <c r="I22" s="6">
        <f t="shared" si="2"/>
        <v>5098</v>
      </c>
      <c r="J22" s="6">
        <v>40780</v>
      </c>
      <c r="K22" s="6">
        <v>0</v>
      </c>
      <c r="L22" s="6">
        <f t="shared" si="3"/>
        <v>56073</v>
      </c>
    </row>
    <row r="23" spans="1:12">
      <c r="A23" s="1" t="s">
        <v>1579</v>
      </c>
      <c r="B23" s="1" t="s">
        <v>1582</v>
      </c>
      <c r="C23" s="6">
        <v>27525</v>
      </c>
      <c r="D23" s="6">
        <v>0</v>
      </c>
      <c r="E23" s="6">
        <v>975</v>
      </c>
      <c r="F23" s="6">
        <f t="shared" si="0"/>
        <v>28500</v>
      </c>
      <c r="G23" s="40"/>
      <c r="H23" s="6">
        <f t="shared" si="1"/>
        <v>9175</v>
      </c>
      <c r="I23" s="6">
        <f t="shared" si="2"/>
        <v>4588</v>
      </c>
      <c r="J23" s="6">
        <v>36700</v>
      </c>
      <c r="K23" s="6">
        <v>0</v>
      </c>
      <c r="L23" s="6">
        <f t="shared" si="3"/>
        <v>50463</v>
      </c>
    </row>
    <row r="24" spans="1:12">
      <c r="A24" s="1" t="s">
        <v>1579</v>
      </c>
      <c r="B24" s="1" t="s">
        <v>1583</v>
      </c>
      <c r="C24" s="6">
        <v>24443</v>
      </c>
      <c r="D24" s="6">
        <v>0</v>
      </c>
      <c r="E24" s="6">
        <v>975</v>
      </c>
      <c r="F24" s="6">
        <f t="shared" si="0"/>
        <v>25418</v>
      </c>
      <c r="G24" s="40"/>
      <c r="H24" s="6">
        <f t="shared" si="1"/>
        <v>8148</v>
      </c>
      <c r="I24" s="6">
        <f t="shared" si="2"/>
        <v>4074</v>
      </c>
      <c r="J24" s="6">
        <v>32591</v>
      </c>
      <c r="K24" s="6">
        <v>0</v>
      </c>
      <c r="L24" s="6">
        <f t="shared" si="3"/>
        <v>44813</v>
      </c>
    </row>
    <row r="25" spans="1:12">
      <c r="A25" s="1" t="s">
        <v>1584</v>
      </c>
      <c r="B25" s="1" t="s">
        <v>1585</v>
      </c>
      <c r="C25" s="6">
        <v>53854</v>
      </c>
      <c r="D25" s="6">
        <v>0</v>
      </c>
      <c r="E25" s="6">
        <v>975</v>
      </c>
      <c r="F25" s="6">
        <f t="shared" si="0"/>
        <v>54829</v>
      </c>
      <c r="G25" s="40"/>
      <c r="H25" s="6">
        <f t="shared" si="1"/>
        <v>17951</v>
      </c>
      <c r="I25" s="6">
        <f t="shared" si="2"/>
        <v>8976</v>
      </c>
      <c r="J25" s="6">
        <v>71805</v>
      </c>
      <c r="K25" s="6">
        <v>0</v>
      </c>
      <c r="L25" s="6">
        <f t="shared" si="3"/>
        <v>98732</v>
      </c>
    </row>
    <row r="26" spans="1:12">
      <c r="A26" s="1" t="s">
        <v>1586</v>
      </c>
      <c r="B26" s="1" t="s">
        <v>1587</v>
      </c>
      <c r="C26" s="6">
        <v>53854</v>
      </c>
      <c r="D26" s="6">
        <v>0</v>
      </c>
      <c r="E26" s="6">
        <v>975</v>
      </c>
      <c r="F26" s="6">
        <f t="shared" si="0"/>
        <v>54829</v>
      </c>
      <c r="G26" s="40"/>
      <c r="H26" s="6">
        <f t="shared" si="1"/>
        <v>17951</v>
      </c>
      <c r="I26" s="6">
        <f t="shared" si="2"/>
        <v>8976</v>
      </c>
      <c r="J26" s="6">
        <v>71805</v>
      </c>
      <c r="K26" s="6">
        <v>0</v>
      </c>
      <c r="L26" s="6">
        <f t="shared" si="3"/>
        <v>98732</v>
      </c>
    </row>
    <row r="27" spans="1:12">
      <c r="A27" s="11"/>
    </row>
    <row r="28" spans="1:12" ht="16.5" thickBot="1">
      <c r="A28" s="4" t="s">
        <v>31</v>
      </c>
    </row>
    <row r="29" spans="1:12" ht="15.75" thickBot="1">
      <c r="A29" s="174" t="s">
        <v>0</v>
      </c>
      <c r="B29" s="174" t="s">
        <v>8</v>
      </c>
      <c r="C29" s="176" t="s">
        <v>9</v>
      </c>
      <c r="D29" s="177"/>
      <c r="E29" s="177"/>
      <c r="F29" s="177"/>
      <c r="H29" s="186" t="s">
        <v>10</v>
      </c>
      <c r="I29" s="186"/>
      <c r="J29" s="186"/>
      <c r="K29" s="186"/>
      <c r="L29" s="186"/>
    </row>
    <row r="30" spans="1:12" ht="45">
      <c r="A30" s="175"/>
      <c r="B30" s="175"/>
      <c r="C30" s="5" t="s">
        <v>11</v>
      </c>
      <c r="D30" s="5" t="s">
        <v>86</v>
      </c>
      <c r="E30" s="5" t="s">
        <v>17</v>
      </c>
      <c r="F30" s="5" t="s">
        <v>12</v>
      </c>
      <c r="H30" s="92" t="s">
        <v>13</v>
      </c>
      <c r="I30" s="92" t="s">
        <v>18</v>
      </c>
      <c r="J30" s="91" t="s">
        <v>14</v>
      </c>
      <c r="K30" s="92" t="s">
        <v>293</v>
      </c>
      <c r="L30" s="91" t="s">
        <v>12</v>
      </c>
    </row>
    <row r="31" spans="1:12">
      <c r="A31" s="1" t="s">
        <v>1588</v>
      </c>
      <c r="B31" s="1" t="s">
        <v>1589</v>
      </c>
      <c r="C31" s="6">
        <v>14614</v>
      </c>
      <c r="D31" s="6">
        <v>0</v>
      </c>
      <c r="E31" s="6">
        <v>975</v>
      </c>
      <c r="F31" s="6">
        <f t="shared" ref="F31:F79" si="4">SUM(C31:E31)</f>
        <v>15589</v>
      </c>
      <c r="G31" s="40"/>
      <c r="H31" s="6">
        <f t="shared" ref="H31:H79" si="5">ROUND(C31/30*10,0)</f>
        <v>4871</v>
      </c>
      <c r="I31" s="6">
        <f t="shared" ref="I31:I79" si="6">ROUNDUP(C31/30*5,0)</f>
        <v>2436</v>
      </c>
      <c r="J31" s="6">
        <v>19485</v>
      </c>
      <c r="K31" s="6">
        <v>0</v>
      </c>
      <c r="L31" s="6">
        <f t="shared" ref="L31:L79" si="7">SUM(H31:K31)</f>
        <v>26792</v>
      </c>
    </row>
    <row r="32" spans="1:12">
      <c r="A32" s="1" t="s">
        <v>1588</v>
      </c>
      <c r="B32" s="1" t="s">
        <v>1590</v>
      </c>
      <c r="C32" s="6">
        <v>13580</v>
      </c>
      <c r="D32" s="6">
        <v>0</v>
      </c>
      <c r="E32" s="6">
        <v>975</v>
      </c>
      <c r="F32" s="6">
        <f t="shared" si="4"/>
        <v>14555</v>
      </c>
      <c r="G32" s="40"/>
      <c r="H32" s="6">
        <f t="shared" si="5"/>
        <v>4527</v>
      </c>
      <c r="I32" s="6">
        <f t="shared" si="6"/>
        <v>2264</v>
      </c>
      <c r="J32" s="6">
        <v>18107</v>
      </c>
      <c r="K32" s="6">
        <v>0</v>
      </c>
      <c r="L32" s="6">
        <f t="shared" si="7"/>
        <v>24898</v>
      </c>
    </row>
    <row r="33" spans="1:12">
      <c r="A33" s="1" t="s">
        <v>1588</v>
      </c>
      <c r="B33" s="1" t="s">
        <v>1591</v>
      </c>
      <c r="C33" s="6">
        <v>11843</v>
      </c>
      <c r="D33" s="6">
        <v>0</v>
      </c>
      <c r="E33" s="6">
        <v>975</v>
      </c>
      <c r="F33" s="6">
        <f t="shared" si="4"/>
        <v>12818</v>
      </c>
      <c r="G33" s="40"/>
      <c r="H33" s="6">
        <f t="shared" si="5"/>
        <v>3948</v>
      </c>
      <c r="I33" s="6">
        <f t="shared" si="6"/>
        <v>1974</v>
      </c>
      <c r="J33" s="6">
        <v>15791</v>
      </c>
      <c r="K33" s="6">
        <v>0</v>
      </c>
      <c r="L33" s="6">
        <f t="shared" si="7"/>
        <v>21713</v>
      </c>
    </row>
    <row r="34" spans="1:12">
      <c r="A34" s="1" t="s">
        <v>1588</v>
      </c>
      <c r="B34" s="1" t="s">
        <v>1592</v>
      </c>
      <c r="C34" s="6">
        <v>10461</v>
      </c>
      <c r="D34" s="6">
        <v>0</v>
      </c>
      <c r="E34" s="6">
        <v>975</v>
      </c>
      <c r="F34" s="6">
        <f t="shared" si="4"/>
        <v>11436</v>
      </c>
      <c r="G34" s="40"/>
      <c r="H34" s="6">
        <f t="shared" si="5"/>
        <v>3487</v>
      </c>
      <c r="I34" s="6">
        <f t="shared" si="6"/>
        <v>1744</v>
      </c>
      <c r="J34" s="6">
        <v>13948</v>
      </c>
      <c r="K34" s="6">
        <v>0</v>
      </c>
      <c r="L34" s="6">
        <f t="shared" si="7"/>
        <v>19179</v>
      </c>
    </row>
    <row r="35" spans="1:12">
      <c r="A35" s="1" t="s">
        <v>1593</v>
      </c>
      <c r="B35" s="1" t="s">
        <v>1594</v>
      </c>
      <c r="C35" s="6">
        <v>7575</v>
      </c>
      <c r="D35" s="6">
        <v>0</v>
      </c>
      <c r="E35" s="6">
        <v>975</v>
      </c>
      <c r="F35" s="6">
        <f t="shared" si="4"/>
        <v>8550</v>
      </c>
      <c r="G35" s="40"/>
      <c r="H35" s="6">
        <f t="shared" si="5"/>
        <v>2525</v>
      </c>
      <c r="I35" s="6">
        <f t="shared" si="6"/>
        <v>1263</v>
      </c>
      <c r="J35" s="6">
        <v>10100</v>
      </c>
      <c r="K35" s="6">
        <v>0</v>
      </c>
      <c r="L35" s="6">
        <f t="shared" si="7"/>
        <v>13888</v>
      </c>
    </row>
    <row r="36" spans="1:12">
      <c r="A36" s="1" t="s">
        <v>1593</v>
      </c>
      <c r="B36" s="1" t="s">
        <v>1595</v>
      </c>
      <c r="C36" s="6">
        <v>6678</v>
      </c>
      <c r="D36" s="6">
        <v>0</v>
      </c>
      <c r="E36" s="6">
        <v>975</v>
      </c>
      <c r="F36" s="6">
        <f t="shared" si="4"/>
        <v>7653</v>
      </c>
      <c r="G36" s="40"/>
      <c r="H36" s="6">
        <f t="shared" si="5"/>
        <v>2226</v>
      </c>
      <c r="I36" s="6">
        <f t="shared" si="6"/>
        <v>1113</v>
      </c>
      <c r="J36" s="6">
        <v>8904</v>
      </c>
      <c r="K36" s="6">
        <v>0</v>
      </c>
      <c r="L36" s="6">
        <f t="shared" si="7"/>
        <v>12243</v>
      </c>
    </row>
    <row r="37" spans="1:12">
      <c r="A37" s="1" t="s">
        <v>1596</v>
      </c>
      <c r="B37" s="1" t="s">
        <v>1597</v>
      </c>
      <c r="C37" s="6">
        <v>8106</v>
      </c>
      <c r="D37" s="6">
        <v>0</v>
      </c>
      <c r="E37" s="6">
        <v>975</v>
      </c>
      <c r="F37" s="6">
        <f t="shared" si="4"/>
        <v>9081</v>
      </c>
      <c r="G37" s="40"/>
      <c r="H37" s="6">
        <f t="shared" si="5"/>
        <v>2702</v>
      </c>
      <c r="I37" s="6">
        <f t="shared" si="6"/>
        <v>1351</v>
      </c>
      <c r="J37" s="6">
        <v>10808</v>
      </c>
      <c r="K37" s="6">
        <v>0</v>
      </c>
      <c r="L37" s="6">
        <f t="shared" si="7"/>
        <v>14861</v>
      </c>
    </row>
    <row r="38" spans="1:12">
      <c r="A38" s="1" t="s">
        <v>1596</v>
      </c>
      <c r="B38" s="1" t="s">
        <v>1598</v>
      </c>
      <c r="C38" s="6">
        <v>7656</v>
      </c>
      <c r="D38" s="6">
        <v>0</v>
      </c>
      <c r="E38" s="6">
        <v>975</v>
      </c>
      <c r="F38" s="6">
        <f t="shared" si="4"/>
        <v>8631</v>
      </c>
      <c r="G38" s="40"/>
      <c r="H38" s="6">
        <f t="shared" si="5"/>
        <v>2552</v>
      </c>
      <c r="I38" s="6">
        <f t="shared" si="6"/>
        <v>1276</v>
      </c>
      <c r="J38" s="6">
        <v>10208</v>
      </c>
      <c r="K38" s="6">
        <v>0</v>
      </c>
      <c r="L38" s="6">
        <f t="shared" si="7"/>
        <v>14036</v>
      </c>
    </row>
    <row r="39" spans="1:12">
      <c r="A39" s="1" t="s">
        <v>1596</v>
      </c>
      <c r="B39" s="1" t="s">
        <v>1599</v>
      </c>
      <c r="C39" s="6">
        <v>7070</v>
      </c>
      <c r="D39" s="6">
        <v>0</v>
      </c>
      <c r="E39" s="6">
        <v>975</v>
      </c>
      <c r="F39" s="6">
        <f t="shared" si="4"/>
        <v>8045</v>
      </c>
      <c r="G39" s="40"/>
      <c r="H39" s="6">
        <f t="shared" si="5"/>
        <v>2357</v>
      </c>
      <c r="I39" s="6">
        <f t="shared" si="6"/>
        <v>1179</v>
      </c>
      <c r="J39" s="6">
        <v>9427</v>
      </c>
      <c r="K39" s="6">
        <v>0</v>
      </c>
      <c r="L39" s="6">
        <f t="shared" si="7"/>
        <v>12963</v>
      </c>
    </row>
    <row r="40" spans="1:12">
      <c r="A40" s="1" t="s">
        <v>1596</v>
      </c>
      <c r="B40" s="1" t="s">
        <v>1600</v>
      </c>
      <c r="C40" s="6">
        <v>6778</v>
      </c>
      <c r="D40" s="6">
        <v>0</v>
      </c>
      <c r="E40" s="6">
        <v>975</v>
      </c>
      <c r="F40" s="6">
        <f t="shared" si="4"/>
        <v>7753</v>
      </c>
      <c r="G40" s="40"/>
      <c r="H40" s="6">
        <f t="shared" si="5"/>
        <v>2259</v>
      </c>
      <c r="I40" s="6">
        <f t="shared" si="6"/>
        <v>1130</v>
      </c>
      <c r="J40" s="6">
        <v>9037</v>
      </c>
      <c r="K40" s="6">
        <v>0</v>
      </c>
      <c r="L40" s="6">
        <f t="shared" si="7"/>
        <v>12426</v>
      </c>
    </row>
    <row r="41" spans="1:12">
      <c r="A41" s="1" t="s">
        <v>1601</v>
      </c>
      <c r="B41" s="1" t="s">
        <v>1602</v>
      </c>
      <c r="C41" s="6">
        <v>10782</v>
      </c>
      <c r="D41" s="6">
        <v>0</v>
      </c>
      <c r="E41" s="6">
        <v>975</v>
      </c>
      <c r="F41" s="6">
        <f t="shared" si="4"/>
        <v>11757</v>
      </c>
      <c r="G41" s="40"/>
      <c r="H41" s="6">
        <f t="shared" si="5"/>
        <v>3594</v>
      </c>
      <c r="I41" s="6">
        <f t="shared" si="6"/>
        <v>1797</v>
      </c>
      <c r="J41" s="6">
        <v>14376</v>
      </c>
      <c r="K41" s="6">
        <v>0</v>
      </c>
      <c r="L41" s="6">
        <f t="shared" si="7"/>
        <v>19767</v>
      </c>
    </row>
    <row r="42" spans="1:12">
      <c r="A42" s="1" t="s">
        <v>1601</v>
      </c>
      <c r="B42" s="1" t="s">
        <v>1603</v>
      </c>
      <c r="C42" s="6">
        <v>9635</v>
      </c>
      <c r="D42" s="6">
        <v>0</v>
      </c>
      <c r="E42" s="6">
        <v>975</v>
      </c>
      <c r="F42" s="6">
        <f t="shared" si="4"/>
        <v>10610</v>
      </c>
      <c r="G42" s="40"/>
      <c r="H42" s="6">
        <f t="shared" si="5"/>
        <v>3212</v>
      </c>
      <c r="I42" s="6">
        <f t="shared" si="6"/>
        <v>1606</v>
      </c>
      <c r="J42" s="6">
        <v>12847</v>
      </c>
      <c r="K42" s="6">
        <v>0</v>
      </c>
      <c r="L42" s="6">
        <f t="shared" si="7"/>
        <v>17665</v>
      </c>
    </row>
    <row r="43" spans="1:12">
      <c r="A43" s="1" t="s">
        <v>1601</v>
      </c>
      <c r="B43" s="1" t="s">
        <v>1604</v>
      </c>
      <c r="C43" s="6">
        <v>8583</v>
      </c>
      <c r="D43" s="6">
        <v>0</v>
      </c>
      <c r="E43" s="6">
        <v>975</v>
      </c>
      <c r="F43" s="6">
        <f t="shared" si="4"/>
        <v>9558</v>
      </c>
      <c r="G43" s="40"/>
      <c r="H43" s="6">
        <f t="shared" si="5"/>
        <v>2861</v>
      </c>
      <c r="I43" s="6">
        <f t="shared" si="6"/>
        <v>1431</v>
      </c>
      <c r="J43" s="6">
        <v>11444</v>
      </c>
      <c r="K43" s="6">
        <v>0</v>
      </c>
      <c r="L43" s="6">
        <f t="shared" si="7"/>
        <v>15736</v>
      </c>
    </row>
    <row r="44" spans="1:12">
      <c r="A44" s="1" t="s">
        <v>1601</v>
      </c>
      <c r="B44" s="1" t="s">
        <v>1605</v>
      </c>
      <c r="C44" s="6">
        <v>7489</v>
      </c>
      <c r="D44" s="6">
        <v>0</v>
      </c>
      <c r="E44" s="6">
        <v>975</v>
      </c>
      <c r="F44" s="6">
        <f t="shared" si="4"/>
        <v>8464</v>
      </c>
      <c r="G44" s="40"/>
      <c r="H44" s="6">
        <f t="shared" si="5"/>
        <v>2496</v>
      </c>
      <c r="I44" s="6">
        <f t="shared" si="6"/>
        <v>1249</v>
      </c>
      <c r="J44" s="6">
        <v>9985</v>
      </c>
      <c r="K44" s="6">
        <v>0</v>
      </c>
      <c r="L44" s="6">
        <f t="shared" si="7"/>
        <v>13730</v>
      </c>
    </row>
    <row r="45" spans="1:12">
      <c r="A45" s="1" t="s">
        <v>1601</v>
      </c>
      <c r="B45" s="1" t="s">
        <v>1606</v>
      </c>
      <c r="C45" s="6">
        <v>6778</v>
      </c>
      <c r="D45" s="6">
        <v>0</v>
      </c>
      <c r="E45" s="6">
        <v>975</v>
      </c>
      <c r="F45" s="6">
        <f t="shared" si="4"/>
        <v>7753</v>
      </c>
      <c r="G45" s="40"/>
      <c r="H45" s="6">
        <f t="shared" si="5"/>
        <v>2259</v>
      </c>
      <c r="I45" s="6">
        <f t="shared" si="6"/>
        <v>1130</v>
      </c>
      <c r="J45" s="6">
        <v>9037</v>
      </c>
      <c r="K45" s="6">
        <v>0</v>
      </c>
      <c r="L45" s="6">
        <f t="shared" si="7"/>
        <v>12426</v>
      </c>
    </row>
    <row r="46" spans="1:12">
      <c r="A46" s="1" t="s">
        <v>1607</v>
      </c>
      <c r="B46" s="1" t="s">
        <v>1608</v>
      </c>
      <c r="C46" s="6">
        <v>13580</v>
      </c>
      <c r="D46" s="6">
        <v>0</v>
      </c>
      <c r="E46" s="6">
        <v>975</v>
      </c>
      <c r="F46" s="6">
        <f t="shared" si="4"/>
        <v>14555</v>
      </c>
      <c r="G46" s="40"/>
      <c r="H46" s="6">
        <f t="shared" si="5"/>
        <v>4527</v>
      </c>
      <c r="I46" s="6">
        <f t="shared" si="6"/>
        <v>2264</v>
      </c>
      <c r="J46" s="6">
        <v>18107</v>
      </c>
      <c r="K46" s="6">
        <v>0</v>
      </c>
      <c r="L46" s="6">
        <f t="shared" si="7"/>
        <v>24898</v>
      </c>
    </row>
    <row r="47" spans="1:12">
      <c r="A47" s="1" t="s">
        <v>1609</v>
      </c>
      <c r="B47" s="1" t="s">
        <v>1610</v>
      </c>
      <c r="C47" s="6">
        <v>10481</v>
      </c>
      <c r="D47" s="6">
        <v>0</v>
      </c>
      <c r="E47" s="6">
        <v>975</v>
      </c>
      <c r="F47" s="6">
        <f t="shared" si="4"/>
        <v>11456</v>
      </c>
      <c r="G47" s="40"/>
      <c r="H47" s="6">
        <f t="shared" si="5"/>
        <v>3494</v>
      </c>
      <c r="I47" s="6">
        <f t="shared" si="6"/>
        <v>1747</v>
      </c>
      <c r="J47" s="6">
        <v>13975</v>
      </c>
      <c r="K47" s="6">
        <v>0</v>
      </c>
      <c r="L47" s="6">
        <f t="shared" si="7"/>
        <v>19216</v>
      </c>
    </row>
    <row r="48" spans="1:12">
      <c r="A48" s="1" t="s">
        <v>1609</v>
      </c>
      <c r="B48" s="1" t="s">
        <v>1611</v>
      </c>
      <c r="C48" s="6">
        <v>7825</v>
      </c>
      <c r="D48" s="6">
        <v>0</v>
      </c>
      <c r="E48" s="6">
        <v>975</v>
      </c>
      <c r="F48" s="6">
        <f t="shared" si="4"/>
        <v>8800</v>
      </c>
      <c r="G48" s="40"/>
      <c r="H48" s="6">
        <f t="shared" si="5"/>
        <v>2608</v>
      </c>
      <c r="I48" s="6">
        <f t="shared" si="6"/>
        <v>1305</v>
      </c>
      <c r="J48" s="6">
        <v>10433</v>
      </c>
      <c r="K48" s="6">
        <v>0</v>
      </c>
      <c r="L48" s="6">
        <f t="shared" si="7"/>
        <v>14346</v>
      </c>
    </row>
    <row r="49" spans="1:12">
      <c r="A49" s="1" t="s">
        <v>1612</v>
      </c>
      <c r="B49" s="1" t="s">
        <v>1613</v>
      </c>
      <c r="C49" s="6">
        <v>12877</v>
      </c>
      <c r="D49" s="6">
        <v>0</v>
      </c>
      <c r="E49" s="6">
        <v>975</v>
      </c>
      <c r="F49" s="6">
        <f t="shared" si="4"/>
        <v>13852</v>
      </c>
      <c r="G49" s="40"/>
      <c r="H49" s="6">
        <f t="shared" si="5"/>
        <v>4292</v>
      </c>
      <c r="I49" s="6">
        <f t="shared" si="6"/>
        <v>2147</v>
      </c>
      <c r="J49" s="6">
        <v>17169</v>
      </c>
      <c r="K49" s="6">
        <v>0</v>
      </c>
      <c r="L49" s="6">
        <f t="shared" si="7"/>
        <v>23608</v>
      </c>
    </row>
    <row r="50" spans="1:12">
      <c r="A50" s="1" t="s">
        <v>1612</v>
      </c>
      <c r="B50" s="1" t="s">
        <v>1614</v>
      </c>
      <c r="C50" s="6">
        <v>11633</v>
      </c>
      <c r="D50" s="6">
        <v>0</v>
      </c>
      <c r="E50" s="6">
        <v>975</v>
      </c>
      <c r="F50" s="6">
        <f t="shared" si="4"/>
        <v>12608</v>
      </c>
      <c r="G50" s="40"/>
      <c r="H50" s="6">
        <f t="shared" si="5"/>
        <v>3878</v>
      </c>
      <c r="I50" s="6">
        <f t="shared" si="6"/>
        <v>1939</v>
      </c>
      <c r="J50" s="6">
        <v>15511</v>
      </c>
      <c r="K50" s="6">
        <v>0</v>
      </c>
      <c r="L50" s="6">
        <f t="shared" si="7"/>
        <v>21328</v>
      </c>
    </row>
    <row r="51" spans="1:12">
      <c r="A51" s="1" t="s">
        <v>1612</v>
      </c>
      <c r="B51" s="1" t="s">
        <v>1615</v>
      </c>
      <c r="C51" s="6">
        <v>10280</v>
      </c>
      <c r="D51" s="6">
        <v>0</v>
      </c>
      <c r="E51" s="6">
        <v>975</v>
      </c>
      <c r="F51" s="6">
        <f t="shared" si="4"/>
        <v>11255</v>
      </c>
      <c r="G51" s="40"/>
      <c r="H51" s="6">
        <f t="shared" si="5"/>
        <v>3427</v>
      </c>
      <c r="I51" s="6">
        <f t="shared" si="6"/>
        <v>1714</v>
      </c>
      <c r="J51" s="6">
        <v>13707</v>
      </c>
      <c r="K51" s="6">
        <v>0</v>
      </c>
      <c r="L51" s="6">
        <f t="shared" si="7"/>
        <v>18848</v>
      </c>
    </row>
    <row r="52" spans="1:12">
      <c r="A52" s="1" t="s">
        <v>1612</v>
      </c>
      <c r="B52" s="1" t="s">
        <v>1616</v>
      </c>
      <c r="C52" s="6">
        <v>9198</v>
      </c>
      <c r="D52" s="6">
        <v>0</v>
      </c>
      <c r="E52" s="6">
        <v>975</v>
      </c>
      <c r="F52" s="6">
        <f t="shared" si="4"/>
        <v>10173</v>
      </c>
      <c r="G52" s="40"/>
      <c r="H52" s="6">
        <f t="shared" si="5"/>
        <v>3066</v>
      </c>
      <c r="I52" s="6">
        <f t="shared" si="6"/>
        <v>1533</v>
      </c>
      <c r="J52" s="6">
        <v>12264</v>
      </c>
      <c r="K52" s="6">
        <v>0</v>
      </c>
      <c r="L52" s="6">
        <f t="shared" si="7"/>
        <v>16863</v>
      </c>
    </row>
    <row r="53" spans="1:12">
      <c r="A53" s="1" t="s">
        <v>1617</v>
      </c>
      <c r="B53" s="1" t="s">
        <v>1618</v>
      </c>
      <c r="C53" s="6">
        <v>20957</v>
      </c>
      <c r="D53" s="6">
        <v>0</v>
      </c>
      <c r="E53" s="6">
        <v>975</v>
      </c>
      <c r="F53" s="6">
        <f t="shared" si="4"/>
        <v>21932</v>
      </c>
      <c r="G53" s="40"/>
      <c r="H53" s="6">
        <f t="shared" si="5"/>
        <v>6986</v>
      </c>
      <c r="I53" s="6">
        <f t="shared" si="6"/>
        <v>3493</v>
      </c>
      <c r="J53" s="6">
        <v>27943</v>
      </c>
      <c r="K53" s="6">
        <v>0</v>
      </c>
      <c r="L53" s="6">
        <f t="shared" si="7"/>
        <v>38422</v>
      </c>
    </row>
    <row r="54" spans="1:12">
      <c r="A54" s="1" t="s">
        <v>1617</v>
      </c>
      <c r="B54" s="1" t="s">
        <v>1619</v>
      </c>
      <c r="C54" s="6">
        <v>18493</v>
      </c>
      <c r="D54" s="6">
        <v>0</v>
      </c>
      <c r="E54" s="6">
        <v>975</v>
      </c>
      <c r="F54" s="6">
        <f t="shared" si="4"/>
        <v>19468</v>
      </c>
      <c r="G54" s="40"/>
      <c r="H54" s="6">
        <f t="shared" si="5"/>
        <v>6164</v>
      </c>
      <c r="I54" s="6">
        <f t="shared" si="6"/>
        <v>3083</v>
      </c>
      <c r="J54" s="6">
        <v>24657</v>
      </c>
      <c r="K54" s="6">
        <v>0</v>
      </c>
      <c r="L54" s="6">
        <f t="shared" si="7"/>
        <v>33904</v>
      </c>
    </row>
    <row r="55" spans="1:12">
      <c r="A55" s="1" t="s">
        <v>1617</v>
      </c>
      <c r="B55" s="1" t="s">
        <v>1620</v>
      </c>
      <c r="C55" s="6">
        <v>17287</v>
      </c>
      <c r="D55" s="6">
        <v>0</v>
      </c>
      <c r="E55" s="6">
        <v>975</v>
      </c>
      <c r="F55" s="6">
        <f t="shared" si="4"/>
        <v>18262</v>
      </c>
      <c r="G55" s="40"/>
      <c r="H55" s="6">
        <f t="shared" si="5"/>
        <v>5762</v>
      </c>
      <c r="I55" s="6">
        <f t="shared" si="6"/>
        <v>2882</v>
      </c>
      <c r="J55" s="6">
        <v>23049</v>
      </c>
      <c r="K55" s="6">
        <v>0</v>
      </c>
      <c r="L55" s="6">
        <f t="shared" si="7"/>
        <v>31693</v>
      </c>
    </row>
    <row r="56" spans="1:12">
      <c r="A56" s="1" t="s">
        <v>1617</v>
      </c>
      <c r="B56" s="1" t="s">
        <v>1621</v>
      </c>
      <c r="C56" s="6">
        <v>14889</v>
      </c>
      <c r="D56" s="6">
        <v>0</v>
      </c>
      <c r="E56" s="6">
        <v>975</v>
      </c>
      <c r="F56" s="6">
        <f t="shared" si="4"/>
        <v>15864</v>
      </c>
      <c r="G56" s="40"/>
      <c r="H56" s="6">
        <f t="shared" si="5"/>
        <v>4963</v>
      </c>
      <c r="I56" s="6">
        <f t="shared" si="6"/>
        <v>2482</v>
      </c>
      <c r="J56" s="6">
        <v>19852</v>
      </c>
      <c r="K56" s="6">
        <v>0</v>
      </c>
      <c r="L56" s="6">
        <f t="shared" si="7"/>
        <v>27297</v>
      </c>
    </row>
    <row r="57" spans="1:12">
      <c r="A57" s="1" t="s">
        <v>1617</v>
      </c>
      <c r="B57" s="1" t="s">
        <v>1622</v>
      </c>
      <c r="C57" s="6">
        <v>13107</v>
      </c>
      <c r="D57" s="6">
        <v>0</v>
      </c>
      <c r="E57" s="6">
        <v>975</v>
      </c>
      <c r="F57" s="6">
        <f t="shared" si="4"/>
        <v>14082</v>
      </c>
      <c r="G57" s="40"/>
      <c r="H57" s="6">
        <f t="shared" si="5"/>
        <v>4369</v>
      </c>
      <c r="I57" s="6">
        <f t="shared" si="6"/>
        <v>2185</v>
      </c>
      <c r="J57" s="6">
        <v>17476</v>
      </c>
      <c r="K57" s="6">
        <v>0</v>
      </c>
      <c r="L57" s="6">
        <f t="shared" si="7"/>
        <v>24030</v>
      </c>
    </row>
    <row r="58" spans="1:12">
      <c r="A58" s="1" t="s">
        <v>1623</v>
      </c>
      <c r="B58" s="1" t="s">
        <v>1624</v>
      </c>
      <c r="C58" s="6">
        <v>10388</v>
      </c>
      <c r="D58" s="6">
        <v>0</v>
      </c>
      <c r="E58" s="6">
        <v>975</v>
      </c>
      <c r="F58" s="6">
        <f t="shared" si="4"/>
        <v>11363</v>
      </c>
      <c r="G58" s="40"/>
      <c r="H58" s="6">
        <f t="shared" si="5"/>
        <v>3463</v>
      </c>
      <c r="I58" s="6">
        <f t="shared" si="6"/>
        <v>1732</v>
      </c>
      <c r="J58" s="6">
        <v>13851</v>
      </c>
      <c r="K58" s="6">
        <v>0</v>
      </c>
      <c r="L58" s="6">
        <f t="shared" si="7"/>
        <v>19046</v>
      </c>
    </row>
    <row r="59" spans="1:12">
      <c r="A59" s="1" t="s">
        <v>1625</v>
      </c>
      <c r="B59" s="1" t="s">
        <v>1626</v>
      </c>
      <c r="C59" s="6">
        <v>14370</v>
      </c>
      <c r="D59" s="6">
        <v>0</v>
      </c>
      <c r="E59" s="6">
        <v>975</v>
      </c>
      <c r="F59" s="6">
        <f t="shared" si="4"/>
        <v>15345</v>
      </c>
      <c r="G59" s="40"/>
      <c r="H59" s="6">
        <f t="shared" si="5"/>
        <v>4790</v>
      </c>
      <c r="I59" s="6">
        <f t="shared" si="6"/>
        <v>2395</v>
      </c>
      <c r="J59" s="6">
        <v>19160</v>
      </c>
      <c r="K59" s="6">
        <v>0</v>
      </c>
      <c r="L59" s="6">
        <f t="shared" si="7"/>
        <v>26345</v>
      </c>
    </row>
    <row r="60" spans="1:12">
      <c r="A60" s="1" t="s">
        <v>1627</v>
      </c>
      <c r="B60" s="1" t="s">
        <v>1628</v>
      </c>
      <c r="C60" s="6">
        <v>7798</v>
      </c>
      <c r="D60" s="6">
        <v>0</v>
      </c>
      <c r="E60" s="6">
        <v>975</v>
      </c>
      <c r="F60" s="6">
        <f t="shared" si="4"/>
        <v>8773</v>
      </c>
      <c r="G60" s="40"/>
      <c r="H60" s="6">
        <f t="shared" si="5"/>
        <v>2599</v>
      </c>
      <c r="I60" s="6">
        <f t="shared" si="6"/>
        <v>1300</v>
      </c>
      <c r="J60" s="6">
        <v>10397</v>
      </c>
      <c r="K60" s="6">
        <v>0</v>
      </c>
      <c r="L60" s="6">
        <f t="shared" si="7"/>
        <v>14296</v>
      </c>
    </row>
    <row r="61" spans="1:12">
      <c r="A61" s="1" t="s">
        <v>1629</v>
      </c>
      <c r="B61" s="1" t="s">
        <v>1630</v>
      </c>
      <c r="C61" s="6">
        <v>8564</v>
      </c>
      <c r="D61" s="6">
        <v>0</v>
      </c>
      <c r="E61" s="6">
        <v>975</v>
      </c>
      <c r="F61" s="6">
        <f t="shared" si="4"/>
        <v>9539</v>
      </c>
      <c r="G61" s="40"/>
      <c r="H61" s="6">
        <f t="shared" si="5"/>
        <v>2855</v>
      </c>
      <c r="I61" s="6">
        <f t="shared" si="6"/>
        <v>1428</v>
      </c>
      <c r="J61" s="6">
        <v>11419</v>
      </c>
      <c r="K61" s="6">
        <v>0</v>
      </c>
      <c r="L61" s="6">
        <f t="shared" si="7"/>
        <v>15702</v>
      </c>
    </row>
    <row r="62" spans="1:12">
      <c r="A62" s="1" t="s">
        <v>1631</v>
      </c>
      <c r="B62" s="1" t="s">
        <v>1632</v>
      </c>
      <c r="C62" s="6">
        <v>7798</v>
      </c>
      <c r="D62" s="6">
        <v>0</v>
      </c>
      <c r="E62" s="6">
        <v>975</v>
      </c>
      <c r="F62" s="6">
        <f t="shared" si="4"/>
        <v>8773</v>
      </c>
      <c r="G62" s="40"/>
      <c r="H62" s="6">
        <f t="shared" si="5"/>
        <v>2599</v>
      </c>
      <c r="I62" s="6">
        <f t="shared" si="6"/>
        <v>1300</v>
      </c>
      <c r="J62" s="6">
        <v>10397</v>
      </c>
      <c r="K62" s="6">
        <v>0</v>
      </c>
      <c r="L62" s="6">
        <f t="shared" si="7"/>
        <v>14296</v>
      </c>
    </row>
    <row r="63" spans="1:12">
      <c r="A63" s="1" t="s">
        <v>1633</v>
      </c>
      <c r="B63" s="1" t="s">
        <v>1634</v>
      </c>
      <c r="C63" s="6">
        <v>70.349999999999994</v>
      </c>
      <c r="D63" s="6">
        <v>0</v>
      </c>
      <c r="E63" s="6">
        <v>975</v>
      </c>
      <c r="F63" s="6">
        <f t="shared" si="4"/>
        <v>1045.3499999999999</v>
      </c>
      <c r="G63" s="40"/>
      <c r="H63" s="6">
        <f t="shared" si="5"/>
        <v>23</v>
      </c>
      <c r="I63" s="6">
        <f t="shared" si="6"/>
        <v>12</v>
      </c>
      <c r="J63" s="6">
        <v>94</v>
      </c>
      <c r="K63" s="6">
        <v>0</v>
      </c>
      <c r="L63" s="6">
        <f t="shared" si="7"/>
        <v>129</v>
      </c>
    </row>
    <row r="64" spans="1:12">
      <c r="A64" s="1" t="s">
        <v>1635</v>
      </c>
      <c r="B64" s="1" t="s">
        <v>1636</v>
      </c>
      <c r="C64" s="6">
        <v>11529</v>
      </c>
      <c r="D64" s="6">
        <v>0</v>
      </c>
      <c r="E64" s="6">
        <v>975</v>
      </c>
      <c r="F64" s="6">
        <f t="shared" si="4"/>
        <v>12504</v>
      </c>
      <c r="G64" s="40"/>
      <c r="H64" s="6">
        <f t="shared" si="5"/>
        <v>3843</v>
      </c>
      <c r="I64" s="6">
        <f t="shared" si="6"/>
        <v>1922</v>
      </c>
      <c r="J64" s="6">
        <v>15372</v>
      </c>
      <c r="K64" s="6">
        <v>0</v>
      </c>
      <c r="L64" s="6">
        <f t="shared" si="7"/>
        <v>21137</v>
      </c>
    </row>
    <row r="65" spans="1:12">
      <c r="A65" s="1" t="s">
        <v>1635</v>
      </c>
      <c r="B65" s="1" t="s">
        <v>1637</v>
      </c>
      <c r="C65" s="6">
        <v>82.55</v>
      </c>
      <c r="D65" s="6">
        <v>0</v>
      </c>
      <c r="E65" s="6">
        <v>975</v>
      </c>
      <c r="F65" s="6">
        <f t="shared" si="4"/>
        <v>1057.55</v>
      </c>
      <c r="G65" s="40"/>
      <c r="H65" s="6">
        <f t="shared" si="5"/>
        <v>28</v>
      </c>
      <c r="I65" s="6">
        <f t="shared" si="6"/>
        <v>14</v>
      </c>
      <c r="J65" s="6">
        <v>110</v>
      </c>
      <c r="K65" s="6">
        <v>0</v>
      </c>
      <c r="L65" s="6">
        <f t="shared" si="7"/>
        <v>152</v>
      </c>
    </row>
    <row r="66" spans="1:12">
      <c r="A66" s="1" t="s">
        <v>1638</v>
      </c>
      <c r="B66" s="1" t="s">
        <v>1639</v>
      </c>
      <c r="C66" s="6">
        <v>7798</v>
      </c>
      <c r="D66" s="6">
        <v>0</v>
      </c>
      <c r="E66" s="6">
        <v>975</v>
      </c>
      <c r="F66" s="6">
        <f t="shared" si="4"/>
        <v>8773</v>
      </c>
      <c r="G66" s="40"/>
      <c r="H66" s="6">
        <f t="shared" si="5"/>
        <v>2599</v>
      </c>
      <c r="I66" s="6">
        <f t="shared" si="6"/>
        <v>1300</v>
      </c>
      <c r="J66" s="6">
        <v>10397</v>
      </c>
      <c r="K66" s="6">
        <v>0</v>
      </c>
      <c r="L66" s="6">
        <f t="shared" si="7"/>
        <v>14296</v>
      </c>
    </row>
    <row r="67" spans="1:12">
      <c r="A67" s="1" t="s">
        <v>1640</v>
      </c>
      <c r="B67" s="1" t="s">
        <v>1641</v>
      </c>
      <c r="C67" s="6">
        <v>15691</v>
      </c>
      <c r="D67" s="6">
        <v>0</v>
      </c>
      <c r="E67" s="6">
        <v>975</v>
      </c>
      <c r="F67" s="6">
        <f t="shared" si="4"/>
        <v>16666</v>
      </c>
      <c r="G67" s="40"/>
      <c r="H67" s="6">
        <f t="shared" si="5"/>
        <v>5230</v>
      </c>
      <c r="I67" s="6">
        <f t="shared" si="6"/>
        <v>2616</v>
      </c>
      <c r="J67" s="6">
        <v>20921</v>
      </c>
      <c r="K67" s="6">
        <v>0</v>
      </c>
      <c r="L67" s="6">
        <f t="shared" si="7"/>
        <v>28767</v>
      </c>
    </row>
    <row r="68" spans="1:12">
      <c r="A68" s="1" t="s">
        <v>1640</v>
      </c>
      <c r="B68" s="1" t="s">
        <v>1642</v>
      </c>
      <c r="C68" s="6">
        <v>14286</v>
      </c>
      <c r="D68" s="6">
        <v>0</v>
      </c>
      <c r="E68" s="6">
        <v>975</v>
      </c>
      <c r="F68" s="6">
        <f t="shared" si="4"/>
        <v>15261</v>
      </c>
      <c r="G68" s="40"/>
      <c r="H68" s="6">
        <f t="shared" si="5"/>
        <v>4762</v>
      </c>
      <c r="I68" s="6">
        <f t="shared" si="6"/>
        <v>2381</v>
      </c>
      <c r="J68" s="6">
        <v>19048</v>
      </c>
      <c r="K68" s="6">
        <v>0</v>
      </c>
      <c r="L68" s="6">
        <f t="shared" si="7"/>
        <v>26191</v>
      </c>
    </row>
    <row r="69" spans="1:12">
      <c r="A69" s="1" t="s">
        <v>1640</v>
      </c>
      <c r="B69" s="1" t="s">
        <v>1643</v>
      </c>
      <c r="C69" s="6">
        <v>11993</v>
      </c>
      <c r="D69" s="6">
        <v>0</v>
      </c>
      <c r="E69" s="6">
        <v>975</v>
      </c>
      <c r="F69" s="6">
        <f t="shared" si="4"/>
        <v>12968</v>
      </c>
      <c r="G69" s="40"/>
      <c r="H69" s="6">
        <f t="shared" si="5"/>
        <v>3998</v>
      </c>
      <c r="I69" s="6">
        <f t="shared" si="6"/>
        <v>1999</v>
      </c>
      <c r="J69" s="6">
        <v>15991</v>
      </c>
      <c r="K69" s="6">
        <v>0</v>
      </c>
      <c r="L69" s="6">
        <f t="shared" si="7"/>
        <v>21988</v>
      </c>
    </row>
    <row r="70" spans="1:12">
      <c r="A70" s="1" t="s">
        <v>1640</v>
      </c>
      <c r="B70" s="1" t="s">
        <v>1644</v>
      </c>
      <c r="C70" s="6">
        <v>10224</v>
      </c>
      <c r="D70" s="6">
        <v>0</v>
      </c>
      <c r="E70" s="6">
        <v>975</v>
      </c>
      <c r="F70" s="6">
        <f t="shared" si="4"/>
        <v>11199</v>
      </c>
      <c r="G70" s="40"/>
      <c r="H70" s="6">
        <f t="shared" si="5"/>
        <v>3408</v>
      </c>
      <c r="I70" s="6">
        <f t="shared" si="6"/>
        <v>1704</v>
      </c>
      <c r="J70" s="6">
        <v>13632</v>
      </c>
      <c r="K70" s="6">
        <v>0</v>
      </c>
      <c r="L70" s="6">
        <f t="shared" si="7"/>
        <v>18744</v>
      </c>
    </row>
    <row r="71" spans="1:12">
      <c r="A71" s="1" t="s">
        <v>1640</v>
      </c>
      <c r="B71" s="1" t="s">
        <v>1645</v>
      </c>
      <c r="C71" s="6">
        <v>8215</v>
      </c>
      <c r="D71" s="6">
        <v>0</v>
      </c>
      <c r="E71" s="6">
        <v>975</v>
      </c>
      <c r="F71" s="6">
        <f t="shared" si="4"/>
        <v>9190</v>
      </c>
      <c r="G71" s="40"/>
      <c r="H71" s="6">
        <f t="shared" si="5"/>
        <v>2738</v>
      </c>
      <c r="I71" s="6">
        <f t="shared" si="6"/>
        <v>1370</v>
      </c>
      <c r="J71" s="6">
        <v>10953</v>
      </c>
      <c r="K71" s="6">
        <v>0</v>
      </c>
      <c r="L71" s="6">
        <f t="shared" si="7"/>
        <v>15061</v>
      </c>
    </row>
    <row r="72" spans="1:12">
      <c r="A72" s="1" t="s">
        <v>1640</v>
      </c>
      <c r="B72" s="1" t="s">
        <v>1646</v>
      </c>
      <c r="C72" s="6">
        <v>10224</v>
      </c>
      <c r="D72" s="6">
        <v>0</v>
      </c>
      <c r="E72" s="6">
        <v>975</v>
      </c>
      <c r="F72" s="6">
        <f t="shared" si="4"/>
        <v>11199</v>
      </c>
      <c r="G72" s="40"/>
      <c r="H72" s="6">
        <f t="shared" si="5"/>
        <v>3408</v>
      </c>
      <c r="I72" s="6">
        <f t="shared" si="6"/>
        <v>1704</v>
      </c>
      <c r="J72" s="6">
        <v>13632</v>
      </c>
      <c r="K72" s="6">
        <v>0</v>
      </c>
      <c r="L72" s="6">
        <f t="shared" si="7"/>
        <v>18744</v>
      </c>
    </row>
    <row r="73" spans="1:12">
      <c r="A73" s="1" t="s">
        <v>1647</v>
      </c>
      <c r="B73" s="1" t="s">
        <v>1648</v>
      </c>
      <c r="C73" s="6">
        <v>8355</v>
      </c>
      <c r="D73" s="6">
        <v>0</v>
      </c>
      <c r="E73" s="6">
        <v>975</v>
      </c>
      <c r="F73" s="6">
        <f t="shared" si="4"/>
        <v>9330</v>
      </c>
      <c r="G73" s="40"/>
      <c r="H73" s="6">
        <f t="shared" si="5"/>
        <v>2785</v>
      </c>
      <c r="I73" s="6">
        <f t="shared" si="6"/>
        <v>1393</v>
      </c>
      <c r="J73" s="6">
        <v>11140</v>
      </c>
      <c r="K73" s="6">
        <v>0</v>
      </c>
      <c r="L73" s="6">
        <f t="shared" si="7"/>
        <v>15318</v>
      </c>
    </row>
    <row r="74" spans="1:12">
      <c r="A74" s="1" t="s">
        <v>1647</v>
      </c>
      <c r="B74" s="1" t="s">
        <v>1649</v>
      </c>
      <c r="C74" s="6">
        <v>7382</v>
      </c>
      <c r="D74" s="6">
        <v>0</v>
      </c>
      <c r="E74" s="6">
        <v>975</v>
      </c>
      <c r="F74" s="6">
        <f t="shared" si="4"/>
        <v>8357</v>
      </c>
      <c r="G74" s="40"/>
      <c r="H74" s="6">
        <f t="shared" si="5"/>
        <v>2461</v>
      </c>
      <c r="I74" s="6">
        <f t="shared" si="6"/>
        <v>1231</v>
      </c>
      <c r="J74" s="6">
        <v>9843</v>
      </c>
      <c r="K74" s="6">
        <v>0</v>
      </c>
      <c r="L74" s="6">
        <f t="shared" si="7"/>
        <v>13535</v>
      </c>
    </row>
    <row r="75" spans="1:12">
      <c r="A75" s="1" t="s">
        <v>1650</v>
      </c>
      <c r="B75" s="1" t="s">
        <v>1651</v>
      </c>
      <c r="C75" s="6">
        <v>7074</v>
      </c>
      <c r="D75" s="6">
        <v>0</v>
      </c>
      <c r="E75" s="6">
        <v>975</v>
      </c>
      <c r="F75" s="6">
        <f t="shared" si="4"/>
        <v>8049</v>
      </c>
      <c r="G75" s="40"/>
      <c r="H75" s="6">
        <f t="shared" si="5"/>
        <v>2358</v>
      </c>
      <c r="I75" s="6">
        <f t="shared" si="6"/>
        <v>1179</v>
      </c>
      <c r="J75" s="6">
        <v>9432</v>
      </c>
      <c r="K75" s="6">
        <v>0</v>
      </c>
      <c r="L75" s="6">
        <f t="shared" si="7"/>
        <v>12969</v>
      </c>
    </row>
    <row r="76" spans="1:12">
      <c r="A76" s="1" t="s">
        <v>1652</v>
      </c>
      <c r="B76" s="1" t="s">
        <v>1653</v>
      </c>
      <c r="C76" s="6">
        <v>16231</v>
      </c>
      <c r="D76" s="6">
        <v>0</v>
      </c>
      <c r="E76" s="6">
        <v>975</v>
      </c>
      <c r="F76" s="6">
        <f t="shared" si="4"/>
        <v>17206</v>
      </c>
      <c r="G76" s="40"/>
      <c r="H76" s="6">
        <f t="shared" si="5"/>
        <v>5410</v>
      </c>
      <c r="I76" s="6">
        <f t="shared" si="6"/>
        <v>2706</v>
      </c>
      <c r="J76" s="6">
        <v>21641</v>
      </c>
      <c r="K76" s="6">
        <v>0</v>
      </c>
      <c r="L76" s="6">
        <f t="shared" si="7"/>
        <v>29757</v>
      </c>
    </row>
    <row r="77" spans="1:12">
      <c r="A77" s="1" t="s">
        <v>1652</v>
      </c>
      <c r="B77" s="1" t="s">
        <v>1654</v>
      </c>
      <c r="C77" s="6">
        <v>14286</v>
      </c>
      <c r="D77" s="6">
        <v>0</v>
      </c>
      <c r="E77" s="6">
        <v>975</v>
      </c>
      <c r="F77" s="6">
        <f t="shared" si="4"/>
        <v>15261</v>
      </c>
      <c r="G77" s="40"/>
      <c r="H77" s="6">
        <f t="shared" si="5"/>
        <v>4762</v>
      </c>
      <c r="I77" s="6">
        <f t="shared" si="6"/>
        <v>2381</v>
      </c>
      <c r="J77" s="6">
        <v>19048</v>
      </c>
      <c r="K77" s="6">
        <v>0</v>
      </c>
      <c r="L77" s="6">
        <f t="shared" si="7"/>
        <v>26191</v>
      </c>
    </row>
    <row r="78" spans="1:12">
      <c r="A78" s="1" t="s">
        <v>1655</v>
      </c>
      <c r="B78" s="1" t="s">
        <v>1656</v>
      </c>
      <c r="C78" s="6">
        <v>10481</v>
      </c>
      <c r="D78" s="6">
        <v>0</v>
      </c>
      <c r="E78" s="6">
        <v>975</v>
      </c>
      <c r="F78" s="6">
        <f t="shared" si="4"/>
        <v>11456</v>
      </c>
      <c r="G78" s="40"/>
      <c r="H78" s="6">
        <f t="shared" si="5"/>
        <v>3494</v>
      </c>
      <c r="I78" s="6">
        <f t="shared" si="6"/>
        <v>1747</v>
      </c>
      <c r="J78" s="6">
        <v>13975</v>
      </c>
      <c r="K78" s="6">
        <v>0</v>
      </c>
      <c r="L78" s="6">
        <f t="shared" si="7"/>
        <v>19216</v>
      </c>
    </row>
    <row r="79" spans="1:12">
      <c r="A79" s="1" t="s">
        <v>1655</v>
      </c>
      <c r="B79" s="1" t="s">
        <v>1657</v>
      </c>
      <c r="C79" s="6">
        <v>8763</v>
      </c>
      <c r="D79" s="6">
        <v>0</v>
      </c>
      <c r="E79" s="6">
        <v>975</v>
      </c>
      <c r="F79" s="6">
        <f t="shared" si="4"/>
        <v>9738</v>
      </c>
      <c r="G79" s="40"/>
      <c r="H79" s="6">
        <f t="shared" si="5"/>
        <v>2921</v>
      </c>
      <c r="I79" s="6">
        <f t="shared" si="6"/>
        <v>1461</v>
      </c>
      <c r="J79" s="6">
        <v>11684</v>
      </c>
      <c r="K79" s="6">
        <v>0</v>
      </c>
      <c r="L79" s="6">
        <f t="shared" si="7"/>
        <v>16066</v>
      </c>
    </row>
    <row r="82" spans="2:7" ht="15.75">
      <c r="B82" s="42" t="s">
        <v>250</v>
      </c>
      <c r="C82" s="43"/>
      <c r="D82" s="43"/>
      <c r="E82" s="43"/>
      <c r="F82" s="43"/>
      <c r="G82" s="43"/>
    </row>
    <row r="83" spans="2:7">
      <c r="B83" s="93" t="s">
        <v>0</v>
      </c>
      <c r="C83" s="191" t="s">
        <v>251</v>
      </c>
      <c r="D83" s="191"/>
      <c r="E83" s="191"/>
      <c r="F83" s="191"/>
      <c r="G83" s="191"/>
    </row>
    <row r="84" spans="2:7">
      <c r="B84" s="45"/>
      <c r="C84" s="190"/>
      <c r="D84" s="190"/>
      <c r="E84" s="190"/>
      <c r="F84" s="190"/>
      <c r="G84" s="190"/>
    </row>
    <row r="85" spans="2:7">
      <c r="B85" s="45"/>
      <c r="C85" s="190"/>
      <c r="D85" s="190"/>
      <c r="E85" s="190"/>
      <c r="F85" s="190"/>
      <c r="G85" s="190"/>
    </row>
    <row r="86" spans="2:7">
      <c r="B86" s="45"/>
      <c r="C86" s="190"/>
      <c r="D86" s="190"/>
      <c r="E86" s="190"/>
      <c r="F86" s="190"/>
      <c r="G86" s="190"/>
    </row>
    <row r="87" spans="2:7">
      <c r="B87" s="45"/>
      <c r="C87" s="190"/>
      <c r="D87" s="190"/>
      <c r="E87" s="190"/>
      <c r="F87" s="190"/>
      <c r="G87" s="190"/>
    </row>
    <row r="88" spans="2:7">
      <c r="B88" s="45"/>
      <c r="C88" s="190"/>
      <c r="D88" s="190"/>
      <c r="E88" s="190"/>
      <c r="F88" s="190"/>
      <c r="G88" s="190"/>
    </row>
    <row r="89" spans="2:7">
      <c r="B89" s="45"/>
      <c r="C89" s="190"/>
      <c r="D89" s="190"/>
      <c r="E89" s="190"/>
      <c r="F89" s="190"/>
      <c r="G89" s="190"/>
    </row>
    <row r="90" spans="2:7">
      <c r="B90" s="45"/>
      <c r="C90" s="190"/>
      <c r="D90" s="190"/>
      <c r="E90" s="190"/>
      <c r="F90" s="190"/>
      <c r="G90" s="190"/>
    </row>
    <row r="91" spans="2:7">
      <c r="B91" s="45"/>
      <c r="C91" s="190"/>
      <c r="D91" s="190"/>
      <c r="E91" s="190"/>
      <c r="F91" s="190"/>
      <c r="G91" s="190"/>
    </row>
    <row r="92" spans="2:7">
      <c r="B92" s="45"/>
      <c r="C92" s="190"/>
      <c r="D92" s="190"/>
      <c r="E92" s="190"/>
      <c r="F92" s="190"/>
      <c r="G92" s="190"/>
    </row>
  </sheetData>
  <mergeCells count="22">
    <mergeCell ref="C84:G84"/>
    <mergeCell ref="A1:L1"/>
    <mergeCell ref="A2:L2"/>
    <mergeCell ref="A3:L3"/>
    <mergeCell ref="A4:L4"/>
    <mergeCell ref="A8:A9"/>
    <mergeCell ref="B8:B9"/>
    <mergeCell ref="C8:F8"/>
    <mergeCell ref="H8:L8"/>
    <mergeCell ref="A29:A30"/>
    <mergeCell ref="B29:B30"/>
    <mergeCell ref="C29:F29"/>
    <mergeCell ref="H29:L29"/>
    <mergeCell ref="C83:G83"/>
    <mergeCell ref="C91:G91"/>
    <mergeCell ref="C92:G92"/>
    <mergeCell ref="C85:G85"/>
    <mergeCell ref="C86:G86"/>
    <mergeCell ref="C87:G87"/>
    <mergeCell ref="C88:G88"/>
    <mergeCell ref="C89:G89"/>
    <mergeCell ref="C90:G90"/>
  </mergeCells>
  <pageMargins left="0.7" right="0.7" top="0.75" bottom="0.75" header="0.3" footer="0.3"/>
  <pageSetup scale="4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556FB-51C6-46DE-BB9D-673AA4F969A6}">
  <sheetPr>
    <pageSetUpPr fitToPage="1"/>
  </sheetPr>
  <dimension ref="A1:K44"/>
  <sheetViews>
    <sheetView showGridLines="0" topLeftCell="A18" workbookViewId="0">
      <selection activeCell="M27" sqref="M27"/>
    </sheetView>
  </sheetViews>
  <sheetFormatPr baseColWidth="10" defaultRowHeight="15"/>
  <cols>
    <col min="1" max="1" width="7.85546875" customWidth="1"/>
    <col min="2" max="2" width="26.7109375" customWidth="1"/>
    <col min="7" max="7" width="0.7109375" customWidth="1"/>
  </cols>
  <sheetData>
    <row r="1" spans="1:11" ht="15.75">
      <c r="A1" s="173" t="s">
        <v>1658</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5.75">
      <c r="A7" s="4" t="s">
        <v>7</v>
      </c>
    </row>
    <row r="8" spans="1:11">
      <c r="A8" s="185" t="s">
        <v>0</v>
      </c>
      <c r="B8" s="185" t="s">
        <v>8</v>
      </c>
      <c r="C8" s="186" t="s">
        <v>9</v>
      </c>
      <c r="D8" s="186"/>
      <c r="E8" s="186"/>
      <c r="F8" s="186"/>
      <c r="H8" s="186" t="s">
        <v>10</v>
      </c>
      <c r="I8" s="186"/>
      <c r="J8" s="186"/>
      <c r="K8" s="186"/>
    </row>
    <row r="9" spans="1:11" ht="45">
      <c r="A9" s="185"/>
      <c r="B9" s="185"/>
      <c r="C9" s="91" t="s">
        <v>11</v>
      </c>
      <c r="D9" s="91" t="s">
        <v>86</v>
      </c>
      <c r="E9" s="91" t="s">
        <v>17</v>
      </c>
      <c r="F9" s="91" t="s">
        <v>12</v>
      </c>
      <c r="H9" s="92" t="s">
        <v>13</v>
      </c>
      <c r="I9" s="91" t="s">
        <v>14</v>
      </c>
      <c r="J9" s="92" t="s">
        <v>253</v>
      </c>
      <c r="K9" s="91" t="s">
        <v>12</v>
      </c>
    </row>
    <row r="10" spans="1:11">
      <c r="A10" s="159" t="s">
        <v>1659</v>
      </c>
      <c r="B10" s="159" t="s">
        <v>37</v>
      </c>
      <c r="C10" s="6">
        <v>40182.449999999997</v>
      </c>
      <c r="D10" s="6">
        <v>26000</v>
      </c>
      <c r="E10" s="6">
        <v>3500</v>
      </c>
      <c r="F10" s="6">
        <f>SUM(C10:E10)</f>
        <v>69682.45</v>
      </c>
      <c r="G10" s="160"/>
      <c r="H10" s="6">
        <v>32145.96</v>
      </c>
      <c r="I10" s="6">
        <v>53576.6</v>
      </c>
      <c r="J10" s="6">
        <v>0</v>
      </c>
      <c r="K10" s="6">
        <f>SUM(H10:J10)</f>
        <v>85722.559999999998</v>
      </c>
    </row>
    <row r="11" spans="1:11">
      <c r="A11" s="159" t="s">
        <v>1660</v>
      </c>
      <c r="B11" s="159" t="s">
        <v>1661</v>
      </c>
      <c r="C11" s="6">
        <v>34714.449999999997</v>
      </c>
      <c r="D11" s="6">
        <v>6000</v>
      </c>
      <c r="E11" s="6">
        <v>2500</v>
      </c>
      <c r="F11" s="6">
        <f>SUM(C11:E11)</f>
        <v>43214.45</v>
      </c>
      <c r="G11" s="160"/>
      <c r="H11" s="6">
        <v>27771.559999999998</v>
      </c>
      <c r="I11" s="6">
        <v>46285.933333333334</v>
      </c>
      <c r="J11" s="6">
        <v>0</v>
      </c>
      <c r="K11" s="6">
        <f>SUM(H11:J11)</f>
        <v>74057.493333333332</v>
      </c>
    </row>
    <row r="12" spans="1:11">
      <c r="A12" s="159" t="s">
        <v>1662</v>
      </c>
      <c r="B12" s="159" t="s">
        <v>1663</v>
      </c>
      <c r="C12" s="6">
        <v>26852.45</v>
      </c>
      <c r="D12" s="6">
        <v>2500</v>
      </c>
      <c r="E12" s="161">
        <v>1255</v>
      </c>
      <c r="F12" s="6">
        <f>SUM(C12:E12)</f>
        <v>30607.45</v>
      </c>
      <c r="G12" s="160"/>
      <c r="H12" s="6">
        <v>21481.96</v>
      </c>
      <c r="I12" s="6">
        <v>35803.26666666667</v>
      </c>
      <c r="J12" s="6">
        <v>35050</v>
      </c>
      <c r="K12" s="6">
        <f>SUM(H12:J12)</f>
        <v>92335.226666666669</v>
      </c>
    </row>
    <row r="13" spans="1:11">
      <c r="A13" s="159" t="s">
        <v>1664</v>
      </c>
      <c r="B13" s="159" t="s">
        <v>39</v>
      </c>
      <c r="C13" s="6">
        <v>19037.349999999999</v>
      </c>
      <c r="D13" s="6">
        <v>2000</v>
      </c>
      <c r="E13" s="161">
        <v>1255</v>
      </c>
      <c r="F13" s="6">
        <f>SUM(C13:E13)</f>
        <v>22292.35</v>
      </c>
      <c r="G13" s="160"/>
      <c r="H13" s="6">
        <v>15229.879999999997</v>
      </c>
      <c r="I13" s="6">
        <v>25383.133333333331</v>
      </c>
      <c r="J13" s="6">
        <v>158522</v>
      </c>
      <c r="K13" s="6">
        <f>SUM(H13:J13)</f>
        <v>199135.01333333334</v>
      </c>
    </row>
    <row r="14" spans="1:11">
      <c r="A14" s="11"/>
    </row>
    <row r="15" spans="1:11" ht="15.75">
      <c r="A15" s="4" t="s">
        <v>31</v>
      </c>
    </row>
    <row r="16" spans="1:11">
      <c r="A16" s="185" t="s">
        <v>0</v>
      </c>
      <c r="B16" s="185" t="s">
        <v>8</v>
      </c>
      <c r="C16" s="186" t="s">
        <v>9</v>
      </c>
      <c r="D16" s="186"/>
      <c r="E16" s="186"/>
      <c r="F16" s="186"/>
      <c r="H16" s="186" t="s">
        <v>10</v>
      </c>
      <c r="I16" s="186"/>
      <c r="J16" s="186"/>
      <c r="K16" s="186"/>
    </row>
    <row r="17" spans="1:11" ht="45">
      <c r="A17" s="185"/>
      <c r="B17" s="185"/>
      <c r="C17" s="91" t="s">
        <v>11</v>
      </c>
      <c r="D17" s="91" t="s">
        <v>86</v>
      </c>
      <c r="E17" s="91" t="s">
        <v>17</v>
      </c>
      <c r="F17" s="91" t="s">
        <v>12</v>
      </c>
      <c r="H17" s="92" t="s">
        <v>13</v>
      </c>
      <c r="I17" s="91" t="s">
        <v>14</v>
      </c>
      <c r="J17" s="92" t="s">
        <v>293</v>
      </c>
      <c r="K17" s="91" t="s">
        <v>12</v>
      </c>
    </row>
    <row r="18" spans="1:11">
      <c r="A18" s="122" t="s">
        <v>1665</v>
      </c>
      <c r="B18" s="122" t="s">
        <v>1666</v>
      </c>
      <c r="C18" s="24">
        <v>7801.85</v>
      </c>
      <c r="D18" s="24">
        <v>500</v>
      </c>
      <c r="E18" s="24">
        <v>1255</v>
      </c>
      <c r="F18" s="24">
        <f t="shared" ref="F18:F37" si="0">SUM(C18:E18)</f>
        <v>9556.85</v>
      </c>
      <c r="G18" s="28"/>
      <c r="H18" s="24">
        <v>6241.48</v>
      </c>
      <c r="I18" s="24">
        <v>10402.466666666667</v>
      </c>
      <c r="J18" s="24">
        <v>0</v>
      </c>
      <c r="K18" s="24">
        <f t="shared" ref="K18:K37" si="1">SUM(H18:J18)</f>
        <v>16643.946666666667</v>
      </c>
    </row>
    <row r="19" spans="1:11">
      <c r="A19" s="122" t="s">
        <v>1667</v>
      </c>
      <c r="B19" s="122" t="s">
        <v>1668</v>
      </c>
      <c r="C19" s="24">
        <v>8197.6</v>
      </c>
      <c r="D19" s="24">
        <v>0</v>
      </c>
      <c r="E19" s="24">
        <v>1255</v>
      </c>
      <c r="F19" s="24">
        <f t="shared" si="0"/>
        <v>9452.6</v>
      </c>
      <c r="G19" s="28"/>
      <c r="H19" s="24">
        <v>6558.08</v>
      </c>
      <c r="I19" s="24">
        <v>10930.133333333333</v>
      </c>
      <c r="J19" s="24">
        <v>2214</v>
      </c>
      <c r="K19" s="24">
        <f t="shared" si="1"/>
        <v>19702.213333333333</v>
      </c>
    </row>
    <row r="20" spans="1:11">
      <c r="A20" s="122" t="s">
        <v>1669</v>
      </c>
      <c r="B20" s="122" t="s">
        <v>1670</v>
      </c>
      <c r="C20" s="24">
        <v>9514.75</v>
      </c>
      <c r="D20" s="24">
        <v>2000</v>
      </c>
      <c r="E20" s="24">
        <v>1460.67</v>
      </c>
      <c r="F20" s="24">
        <f t="shared" si="0"/>
        <v>12975.42</v>
      </c>
      <c r="G20" s="28"/>
      <c r="H20" s="24">
        <v>7611.8000000000011</v>
      </c>
      <c r="I20" s="24">
        <v>12686.333333333334</v>
      </c>
      <c r="J20" s="24">
        <v>18415</v>
      </c>
      <c r="K20" s="24">
        <f t="shared" si="1"/>
        <v>38713.133333333331</v>
      </c>
    </row>
    <row r="21" spans="1:11">
      <c r="A21" s="122" t="s">
        <v>1671</v>
      </c>
      <c r="B21" s="122" t="s">
        <v>1672</v>
      </c>
      <c r="C21" s="24">
        <v>8615.6</v>
      </c>
      <c r="D21" s="24">
        <v>1682.76</v>
      </c>
      <c r="E21" s="24">
        <v>1255</v>
      </c>
      <c r="F21" s="24">
        <f t="shared" si="0"/>
        <v>11553.36</v>
      </c>
      <c r="G21" s="28"/>
      <c r="H21" s="24">
        <v>6892.48</v>
      </c>
      <c r="I21" s="24">
        <v>11487.466666666667</v>
      </c>
      <c r="J21" s="24">
        <v>15900</v>
      </c>
      <c r="K21" s="24">
        <f t="shared" si="1"/>
        <v>34279.94666666667</v>
      </c>
    </row>
    <row r="22" spans="1:11">
      <c r="A22" s="122" t="s">
        <v>1673</v>
      </c>
      <c r="B22" s="122" t="s">
        <v>1674</v>
      </c>
      <c r="C22" s="24">
        <v>5530.95</v>
      </c>
      <c r="D22" s="24">
        <v>1000</v>
      </c>
      <c r="E22" s="24">
        <v>1255</v>
      </c>
      <c r="F22" s="24">
        <f t="shared" si="0"/>
        <v>7785.95</v>
      </c>
      <c r="G22" s="28"/>
      <c r="H22" s="24">
        <v>4424.7599999999993</v>
      </c>
      <c r="I22" s="24">
        <v>7374.5999999999995</v>
      </c>
      <c r="J22" s="24">
        <v>2639</v>
      </c>
      <c r="K22" s="24">
        <f t="shared" si="1"/>
        <v>14438.359999999999</v>
      </c>
    </row>
    <row r="23" spans="1:11">
      <c r="A23" s="122" t="s">
        <v>1675</v>
      </c>
      <c r="B23" s="122" t="s">
        <v>1676</v>
      </c>
      <c r="C23" s="24">
        <v>6097.55</v>
      </c>
      <c r="D23" s="24">
        <v>2000</v>
      </c>
      <c r="E23" s="24">
        <v>1255</v>
      </c>
      <c r="F23" s="24">
        <f t="shared" si="0"/>
        <v>9352.5499999999993</v>
      </c>
      <c r="G23" s="28"/>
      <c r="H23" s="24">
        <v>4878.04</v>
      </c>
      <c r="I23" s="24">
        <v>8130.0666666666666</v>
      </c>
      <c r="J23" s="24">
        <v>0</v>
      </c>
      <c r="K23" s="24">
        <f t="shared" si="1"/>
        <v>13008.106666666667</v>
      </c>
    </row>
    <row r="24" spans="1:11">
      <c r="A24" s="122" t="s">
        <v>1677</v>
      </c>
      <c r="B24" s="122" t="s">
        <v>1678</v>
      </c>
      <c r="C24" s="24">
        <v>7801.85</v>
      </c>
      <c r="D24" s="24">
        <v>0</v>
      </c>
      <c r="E24" s="24">
        <v>1255</v>
      </c>
      <c r="F24" s="24">
        <f t="shared" si="0"/>
        <v>9056.85</v>
      </c>
      <c r="G24" s="28"/>
      <c r="H24" s="24">
        <v>6241.48</v>
      </c>
      <c r="I24" s="24">
        <v>10402.466666666667</v>
      </c>
      <c r="J24" s="24">
        <v>0</v>
      </c>
      <c r="K24" s="24">
        <f t="shared" si="1"/>
        <v>16643.946666666667</v>
      </c>
    </row>
    <row r="25" spans="1:11">
      <c r="A25" s="122" t="s">
        <v>1679</v>
      </c>
      <c r="B25" s="122" t="s">
        <v>1680</v>
      </c>
      <c r="C25" s="24">
        <v>7610.4</v>
      </c>
      <c r="D25" s="24">
        <v>569.4</v>
      </c>
      <c r="E25" s="24">
        <v>1900.65</v>
      </c>
      <c r="F25" s="24">
        <f t="shared" si="0"/>
        <v>10080.449999999999</v>
      </c>
      <c r="G25" s="28"/>
      <c r="H25" s="24">
        <v>6088.32</v>
      </c>
      <c r="I25" s="24">
        <v>10147.199999999999</v>
      </c>
      <c r="J25" s="24">
        <v>117954.68</v>
      </c>
      <c r="K25" s="24">
        <f t="shared" si="1"/>
        <v>134190.19999999998</v>
      </c>
    </row>
    <row r="26" spans="1:11">
      <c r="A26" s="122" t="s">
        <v>1681</v>
      </c>
      <c r="B26" s="122" t="s">
        <v>1682</v>
      </c>
      <c r="C26" s="24">
        <v>8676.15</v>
      </c>
      <c r="D26" s="24">
        <v>318</v>
      </c>
      <c r="E26" s="24">
        <v>2194.42</v>
      </c>
      <c r="F26" s="24">
        <f t="shared" si="0"/>
        <v>11188.57</v>
      </c>
      <c r="G26" s="28"/>
      <c r="H26" s="24">
        <v>6940.92</v>
      </c>
      <c r="I26" s="24">
        <v>11568.199999999999</v>
      </c>
      <c r="J26" s="24">
        <v>5873</v>
      </c>
      <c r="K26" s="24">
        <f t="shared" si="1"/>
        <v>24382.12</v>
      </c>
    </row>
    <row r="27" spans="1:11">
      <c r="A27" s="122" t="s">
        <v>1683</v>
      </c>
      <c r="B27" s="122" t="s">
        <v>1684</v>
      </c>
      <c r="C27" s="24">
        <v>14279.8</v>
      </c>
      <c r="D27" s="24">
        <v>556.1</v>
      </c>
      <c r="E27" s="24">
        <v>4145.6499999999996</v>
      </c>
      <c r="F27" s="24">
        <f t="shared" si="0"/>
        <v>18981.55</v>
      </c>
      <c r="G27" s="28"/>
      <c r="H27" s="24">
        <v>11423.839999999998</v>
      </c>
      <c r="I27" s="24">
        <v>19039.73333333333</v>
      </c>
      <c r="J27" s="24">
        <v>121645</v>
      </c>
      <c r="K27" s="24">
        <f t="shared" si="1"/>
        <v>152108.57333333333</v>
      </c>
    </row>
    <row r="28" spans="1:11">
      <c r="A28" s="122" t="s">
        <v>1685</v>
      </c>
      <c r="B28" s="122" t="s">
        <v>1686</v>
      </c>
      <c r="C28" s="24">
        <v>20740.3</v>
      </c>
      <c r="D28" s="24">
        <v>4199.16</v>
      </c>
      <c r="E28" s="24">
        <v>1255</v>
      </c>
      <c r="F28" s="24">
        <f t="shared" si="0"/>
        <v>26194.46</v>
      </c>
      <c r="G28" s="28"/>
      <c r="H28" s="24">
        <v>16592.240000000002</v>
      </c>
      <c r="I28" s="24">
        <v>27653.733333333334</v>
      </c>
      <c r="J28" s="24">
        <v>144055</v>
      </c>
      <c r="K28" s="24">
        <f t="shared" si="1"/>
        <v>188300.97333333333</v>
      </c>
    </row>
    <row r="29" spans="1:11">
      <c r="A29" s="122" t="s">
        <v>1687</v>
      </c>
      <c r="B29" s="122" t="s">
        <v>1688</v>
      </c>
      <c r="C29" s="24">
        <v>7076.55</v>
      </c>
      <c r="D29" s="24">
        <v>0</v>
      </c>
      <c r="E29" s="24">
        <v>1255</v>
      </c>
      <c r="F29" s="24">
        <f t="shared" si="0"/>
        <v>8331.5499999999993</v>
      </c>
      <c r="G29" s="28"/>
      <c r="H29" s="24">
        <v>5661.2400000000007</v>
      </c>
      <c r="I29" s="24">
        <v>9435.4000000000015</v>
      </c>
      <c r="J29" s="24">
        <v>0</v>
      </c>
      <c r="K29" s="24">
        <f t="shared" si="1"/>
        <v>15096.640000000003</v>
      </c>
    </row>
    <row r="30" spans="1:11">
      <c r="A30" s="122" t="s">
        <v>1689</v>
      </c>
      <c r="B30" s="122" t="s">
        <v>1690</v>
      </c>
      <c r="C30" s="24">
        <v>8197.6</v>
      </c>
      <c r="D30" s="24">
        <v>645.91999999999996</v>
      </c>
      <c r="E30" s="24">
        <v>1255</v>
      </c>
      <c r="F30" s="24">
        <f t="shared" si="0"/>
        <v>10098.52</v>
      </c>
      <c r="G30" s="28"/>
      <c r="H30" s="24">
        <v>6558.08</v>
      </c>
      <c r="I30" s="24">
        <v>10930.133333333333</v>
      </c>
      <c r="J30" s="24">
        <v>8855</v>
      </c>
      <c r="K30" s="24">
        <f t="shared" si="1"/>
        <v>26343.213333333333</v>
      </c>
    </row>
    <row r="31" spans="1:11">
      <c r="A31" s="122" t="s">
        <v>1691</v>
      </c>
      <c r="B31" s="122" t="s">
        <v>1692</v>
      </c>
      <c r="C31" s="24">
        <v>8197.6</v>
      </c>
      <c r="D31" s="24">
        <v>0</v>
      </c>
      <c r="E31" s="24">
        <v>1255</v>
      </c>
      <c r="F31" s="24">
        <f t="shared" si="0"/>
        <v>9452.6</v>
      </c>
      <c r="G31" s="28"/>
      <c r="H31" s="24">
        <v>6558.08</v>
      </c>
      <c r="I31" s="24">
        <v>10930.133333333333</v>
      </c>
      <c r="J31" s="24">
        <v>0</v>
      </c>
      <c r="K31" s="24">
        <f t="shared" si="1"/>
        <v>17488.213333333333</v>
      </c>
    </row>
    <row r="32" spans="1:11">
      <c r="A32" s="122" t="s">
        <v>1693</v>
      </c>
      <c r="B32" s="122" t="s">
        <v>1694</v>
      </c>
      <c r="C32" s="24">
        <v>8197.6</v>
      </c>
      <c r="D32" s="24">
        <v>0</v>
      </c>
      <c r="E32" s="24">
        <v>1255</v>
      </c>
      <c r="F32" s="24">
        <f t="shared" si="0"/>
        <v>9452.6</v>
      </c>
      <c r="G32" s="28"/>
      <c r="H32" s="24">
        <v>6558.08</v>
      </c>
      <c r="I32" s="24">
        <v>10930.133333333333</v>
      </c>
      <c r="J32" s="24">
        <v>0</v>
      </c>
      <c r="K32" s="24">
        <f t="shared" si="1"/>
        <v>17488.213333333333</v>
      </c>
    </row>
    <row r="33" spans="1:11">
      <c r="A33" s="122" t="s">
        <v>1695</v>
      </c>
      <c r="B33" s="122" t="s">
        <v>1696</v>
      </c>
      <c r="C33" s="24">
        <v>5038.55</v>
      </c>
      <c r="D33" s="24">
        <v>128.5</v>
      </c>
      <c r="E33" s="24">
        <v>1255</v>
      </c>
      <c r="F33" s="24">
        <f t="shared" si="0"/>
        <v>6422.05</v>
      </c>
      <c r="G33" s="28"/>
      <c r="H33" s="24">
        <v>4030.84</v>
      </c>
      <c r="I33" s="24">
        <v>6718.0666666666675</v>
      </c>
      <c r="J33" s="24">
        <v>12700</v>
      </c>
      <c r="K33" s="24">
        <f t="shared" si="1"/>
        <v>23448.906666666669</v>
      </c>
    </row>
    <row r="34" spans="1:11">
      <c r="A34" s="122" t="s">
        <v>1697</v>
      </c>
      <c r="B34" s="122" t="s">
        <v>1005</v>
      </c>
      <c r="C34" s="24">
        <v>4675.05</v>
      </c>
      <c r="D34" s="24">
        <v>0</v>
      </c>
      <c r="E34" s="24">
        <v>1255</v>
      </c>
      <c r="F34" s="24">
        <f t="shared" si="0"/>
        <v>5930.05</v>
      </c>
      <c r="G34" s="28"/>
      <c r="H34" s="24">
        <v>3740.04</v>
      </c>
      <c r="I34" s="24">
        <v>6233.4000000000005</v>
      </c>
      <c r="J34" s="24">
        <v>0</v>
      </c>
      <c r="K34" s="24">
        <f t="shared" si="1"/>
        <v>9973.44</v>
      </c>
    </row>
    <row r="35" spans="1:11">
      <c r="A35" s="122" t="s">
        <v>1698</v>
      </c>
      <c r="B35" s="122" t="s">
        <v>977</v>
      </c>
      <c r="C35" s="24">
        <v>5271.45</v>
      </c>
      <c r="D35" s="24">
        <v>1000</v>
      </c>
      <c r="E35" s="24">
        <v>1255</v>
      </c>
      <c r="F35" s="24">
        <f t="shared" si="0"/>
        <v>7526.45</v>
      </c>
      <c r="G35" s="28"/>
      <c r="H35" s="24">
        <v>4217.16</v>
      </c>
      <c r="I35" s="24">
        <v>7028.6</v>
      </c>
      <c r="J35" s="24">
        <v>2373</v>
      </c>
      <c r="K35" s="24">
        <f t="shared" si="1"/>
        <v>13618.76</v>
      </c>
    </row>
    <row r="36" spans="1:11">
      <c r="A36" s="122" t="s">
        <v>1699</v>
      </c>
      <c r="B36" s="122" t="s">
        <v>1700</v>
      </c>
      <c r="C36" s="24">
        <v>6097.55</v>
      </c>
      <c r="D36" s="24">
        <v>1489</v>
      </c>
      <c r="E36" s="24">
        <v>1255</v>
      </c>
      <c r="F36" s="24">
        <f t="shared" si="0"/>
        <v>8841.5499999999993</v>
      </c>
      <c r="G36" s="28"/>
      <c r="H36" s="24">
        <v>4878.04</v>
      </c>
      <c r="I36" s="24">
        <v>8130.0666666666666</v>
      </c>
      <c r="J36" s="24">
        <v>1593.25</v>
      </c>
      <c r="K36" s="24">
        <f t="shared" si="1"/>
        <v>14601.356666666667</v>
      </c>
    </row>
    <row r="37" spans="1:11">
      <c r="A37" s="122" t="s">
        <v>1701</v>
      </c>
      <c r="B37" s="122" t="s">
        <v>1702</v>
      </c>
      <c r="C37" s="24">
        <v>5804.65</v>
      </c>
      <c r="D37" s="24">
        <v>1000</v>
      </c>
      <c r="E37" s="24">
        <v>1255</v>
      </c>
      <c r="F37" s="24">
        <f t="shared" si="0"/>
        <v>8059.65</v>
      </c>
      <c r="G37" s="28"/>
      <c r="H37" s="24">
        <v>4643.7199999999993</v>
      </c>
      <c r="I37" s="24">
        <v>7739.5333333333328</v>
      </c>
      <c r="J37" s="24">
        <v>0</v>
      </c>
      <c r="K37" s="24">
        <f t="shared" si="1"/>
        <v>12383.253333333332</v>
      </c>
    </row>
    <row r="40" spans="1:11" ht="15.75">
      <c r="B40" s="42" t="s">
        <v>250</v>
      </c>
      <c r="C40" s="43"/>
      <c r="D40" s="43"/>
      <c r="E40" s="43"/>
      <c r="F40" s="43"/>
      <c r="G40" s="43"/>
    </row>
    <row r="41" spans="1:11">
      <c r="B41" s="93" t="s">
        <v>0</v>
      </c>
      <c r="C41" s="191" t="s">
        <v>251</v>
      </c>
      <c r="D41" s="191"/>
      <c r="E41" s="191"/>
      <c r="F41" s="191"/>
      <c r="G41" s="191"/>
    </row>
    <row r="42" spans="1:11">
      <c r="B42" s="45"/>
      <c r="C42" s="201" t="s">
        <v>1703</v>
      </c>
      <c r="D42" s="201"/>
      <c r="E42" s="201"/>
      <c r="F42" s="201"/>
      <c r="G42" s="201"/>
    </row>
    <row r="43" spans="1:11">
      <c r="B43" s="45"/>
      <c r="C43" s="201" t="s">
        <v>1704</v>
      </c>
      <c r="D43" s="201"/>
      <c r="E43" s="201"/>
      <c r="F43" s="201"/>
      <c r="G43" s="201"/>
    </row>
    <row r="44" spans="1:11">
      <c r="B44" s="45"/>
      <c r="C44" s="201" t="s">
        <v>506</v>
      </c>
      <c r="D44" s="201"/>
      <c r="E44" s="201"/>
      <c r="F44" s="201"/>
      <c r="G44" s="201"/>
    </row>
  </sheetData>
  <mergeCells count="16">
    <mergeCell ref="H16:K16"/>
    <mergeCell ref="C41:G41"/>
    <mergeCell ref="C42:G42"/>
    <mergeCell ref="A1:K1"/>
    <mergeCell ref="A2:K2"/>
    <mergeCell ref="A3:K3"/>
    <mergeCell ref="A4:K4"/>
    <mergeCell ref="A8:A9"/>
    <mergeCell ref="B8:B9"/>
    <mergeCell ref="C8:F8"/>
    <mergeCell ref="H8:K8"/>
    <mergeCell ref="C43:G43"/>
    <mergeCell ref="C44:G44"/>
    <mergeCell ref="A16:A17"/>
    <mergeCell ref="B16:B17"/>
    <mergeCell ref="C16:F16"/>
  </mergeCells>
  <pageMargins left="0.70866141732283472" right="0.70866141732283472" top="0.74803149606299213" bottom="0.74803149606299213" header="0.31496062992125984" footer="0.31496062992125984"/>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8456-5EEF-43E1-A4EC-E11DCA165491}">
  <dimension ref="A1:K25"/>
  <sheetViews>
    <sheetView showGridLines="0" workbookViewId="0">
      <selection activeCell="L6" sqref="L6"/>
    </sheetView>
  </sheetViews>
  <sheetFormatPr baseColWidth="10" defaultRowHeight="15"/>
  <cols>
    <col min="1" max="1" width="7.7109375" customWidth="1"/>
    <col min="2" max="2" width="17.42578125" bestFit="1" customWidth="1"/>
    <col min="3" max="5" width="9.7109375" customWidth="1"/>
    <col min="6" max="6" width="1" customWidth="1"/>
    <col min="7" max="9" width="9.7109375" customWidth="1"/>
  </cols>
  <sheetData>
    <row r="1" spans="1:11" ht="15.75">
      <c r="A1" s="173" t="s">
        <v>35</v>
      </c>
      <c r="B1" s="173"/>
      <c r="C1" s="173"/>
      <c r="D1" s="173"/>
      <c r="E1" s="173"/>
      <c r="F1" s="173"/>
      <c r="G1" s="173"/>
      <c r="H1" s="173"/>
      <c r="I1" s="173"/>
    </row>
    <row r="2" spans="1:11" ht="15.75">
      <c r="A2" s="173" t="s">
        <v>1</v>
      </c>
      <c r="B2" s="173"/>
      <c r="C2" s="173"/>
      <c r="D2" s="173"/>
      <c r="E2" s="173"/>
      <c r="F2" s="173"/>
      <c r="G2" s="173"/>
      <c r="H2" s="173"/>
      <c r="I2" s="173"/>
    </row>
    <row r="3" spans="1:11" ht="15.75">
      <c r="A3" s="173" t="s">
        <v>2</v>
      </c>
      <c r="B3" s="173"/>
      <c r="C3" s="173"/>
      <c r="D3" s="173"/>
      <c r="E3" s="173"/>
      <c r="F3" s="173"/>
      <c r="G3" s="173"/>
      <c r="H3" s="173"/>
      <c r="I3" s="173"/>
    </row>
    <row r="4" spans="1:11" ht="15.75">
      <c r="A4" s="173" t="s">
        <v>6</v>
      </c>
      <c r="B4" s="173"/>
      <c r="C4" s="173"/>
      <c r="D4" s="173"/>
      <c r="E4" s="173"/>
      <c r="F4" s="173"/>
      <c r="G4" s="173"/>
      <c r="H4" s="173"/>
      <c r="I4" s="173"/>
    </row>
    <row r="7" spans="1:11" ht="16.5" thickBot="1">
      <c r="A7" s="4" t="s">
        <v>7</v>
      </c>
    </row>
    <row r="8" spans="1:11" ht="15.75" thickBot="1">
      <c r="A8" s="174" t="s">
        <v>0</v>
      </c>
      <c r="B8" s="174" t="s">
        <v>8</v>
      </c>
      <c r="C8" s="176" t="s">
        <v>9</v>
      </c>
      <c r="D8" s="177"/>
      <c r="E8" s="177"/>
      <c r="G8" s="176" t="s">
        <v>10</v>
      </c>
      <c r="H8" s="177"/>
      <c r="I8" s="178"/>
    </row>
    <row r="9" spans="1:11" ht="22.5">
      <c r="A9" s="175"/>
      <c r="B9" s="175"/>
      <c r="C9" s="5" t="s">
        <v>11</v>
      </c>
      <c r="D9" s="5" t="s">
        <v>17</v>
      </c>
      <c r="E9" s="5" t="s">
        <v>12</v>
      </c>
      <c r="G9" s="2" t="s">
        <v>13</v>
      </c>
      <c r="H9" s="5" t="s">
        <v>14</v>
      </c>
      <c r="I9" s="5" t="s">
        <v>12</v>
      </c>
    </row>
    <row r="10" spans="1:11">
      <c r="A10" s="21" t="s">
        <v>36</v>
      </c>
      <c r="B10" s="22" t="s">
        <v>37</v>
      </c>
      <c r="C10" s="6">
        <v>41710</v>
      </c>
      <c r="D10" s="6">
        <v>2500</v>
      </c>
      <c r="E10" s="6">
        <f>SUM(C10:D10)</f>
        <v>44210</v>
      </c>
      <c r="F10" s="23"/>
      <c r="G10" s="6">
        <v>13903.33</v>
      </c>
      <c r="H10" s="6">
        <v>55613.333333333328</v>
      </c>
      <c r="I10" s="6">
        <f>SUM(G10:H10)</f>
        <v>69516.66333333333</v>
      </c>
    </row>
    <row r="11" spans="1:11">
      <c r="A11" s="21" t="s">
        <v>38</v>
      </c>
      <c r="B11" s="22" t="s">
        <v>39</v>
      </c>
      <c r="C11" s="6">
        <v>28254</v>
      </c>
      <c r="D11" s="6">
        <v>1750</v>
      </c>
      <c r="E11" s="6">
        <f>SUM(C11:D11)</f>
        <v>30004</v>
      </c>
      <c r="F11" s="23"/>
      <c r="G11" s="6">
        <v>9144</v>
      </c>
      <c r="H11" s="6">
        <v>37672</v>
      </c>
      <c r="I11" s="6">
        <f>SUM(G11:H11)</f>
        <v>46816</v>
      </c>
      <c r="K11" s="8"/>
    </row>
    <row r="12" spans="1:11">
      <c r="A12" s="21" t="s">
        <v>38</v>
      </c>
      <c r="B12" s="22" t="s">
        <v>39</v>
      </c>
      <c r="C12" s="6">
        <v>28254</v>
      </c>
      <c r="D12" s="6">
        <v>1500</v>
      </c>
      <c r="E12" s="6">
        <f>SUM(C12:D12)</f>
        <v>29754</v>
      </c>
      <c r="F12" s="23"/>
      <c r="G12" s="6">
        <v>9144</v>
      </c>
      <c r="H12" s="6">
        <v>37672</v>
      </c>
      <c r="I12" s="6">
        <f>SUM(G12:H12)</f>
        <v>46816</v>
      </c>
    </row>
    <row r="13" spans="1:11">
      <c r="A13" s="21" t="s">
        <v>40</v>
      </c>
      <c r="B13" s="22" t="s">
        <v>39</v>
      </c>
      <c r="C13" s="6">
        <v>20450</v>
      </c>
      <c r="D13" s="6">
        <v>1500</v>
      </c>
      <c r="E13" s="6">
        <f>SUM(C13:D13)</f>
        <v>21950</v>
      </c>
      <c r="F13" s="23"/>
      <c r="G13" s="6">
        <v>6618</v>
      </c>
      <c r="H13" s="6">
        <v>27266.666666666664</v>
      </c>
      <c r="I13" s="6">
        <f>SUM(G13:H13)</f>
        <v>33884.666666666664</v>
      </c>
    </row>
    <row r="14" spans="1:11">
      <c r="A14" s="11"/>
    </row>
    <row r="15" spans="1:11" ht="16.5" thickBot="1">
      <c r="A15" s="4" t="s">
        <v>31</v>
      </c>
    </row>
    <row r="16" spans="1:11" ht="15.75" thickBot="1">
      <c r="A16" s="174" t="s">
        <v>0</v>
      </c>
      <c r="B16" s="174" t="s">
        <v>8</v>
      </c>
      <c r="C16" s="176" t="s">
        <v>9</v>
      </c>
      <c r="D16" s="177"/>
      <c r="E16" s="177"/>
      <c r="G16" s="176" t="s">
        <v>10</v>
      </c>
      <c r="H16" s="177"/>
      <c r="I16" s="178"/>
    </row>
    <row r="17" spans="1:9" ht="22.5">
      <c r="A17" s="175"/>
      <c r="B17" s="175"/>
      <c r="C17" s="5" t="s">
        <v>11</v>
      </c>
      <c r="D17" s="5" t="s">
        <v>17</v>
      </c>
      <c r="E17" s="5" t="s">
        <v>12</v>
      </c>
      <c r="G17" s="2" t="s">
        <v>13</v>
      </c>
      <c r="H17" s="5" t="s">
        <v>14</v>
      </c>
      <c r="I17" s="5" t="s">
        <v>12</v>
      </c>
    </row>
    <row r="18" spans="1:9">
      <c r="A18" s="1" t="s">
        <v>41</v>
      </c>
      <c r="B18" s="1" t="s">
        <v>42</v>
      </c>
      <c r="C18" s="24">
        <v>5230.1855000000005</v>
      </c>
      <c r="D18" s="25">
        <v>1500</v>
      </c>
      <c r="E18" s="24">
        <f t="shared" ref="E18:E25" si="0">SUM(C18:D18)</f>
        <v>6730.1855000000005</v>
      </c>
      <c r="F18" s="26"/>
      <c r="G18" s="24">
        <v>1693</v>
      </c>
      <c r="H18" s="24">
        <v>6973.5806666666676</v>
      </c>
      <c r="I18" s="24">
        <f t="shared" ref="I18:I25" si="1">SUM(G18:H18)</f>
        <v>8666.5806666666685</v>
      </c>
    </row>
    <row r="19" spans="1:9">
      <c r="A19" s="1" t="s">
        <v>43</v>
      </c>
      <c r="B19" s="1" t="s">
        <v>44</v>
      </c>
      <c r="C19" s="24">
        <v>14235.733</v>
      </c>
      <c r="D19" s="25">
        <v>1500</v>
      </c>
      <c r="E19" s="24">
        <f t="shared" si="0"/>
        <v>15735.733</v>
      </c>
      <c r="F19" s="26"/>
      <c r="G19" s="24">
        <v>4607</v>
      </c>
      <c r="H19" s="24">
        <v>18980.977333333332</v>
      </c>
      <c r="I19" s="24">
        <f t="shared" si="1"/>
        <v>23587.977333333332</v>
      </c>
    </row>
    <row r="20" spans="1:9">
      <c r="A20" s="1" t="s">
        <v>45</v>
      </c>
      <c r="B20" s="1" t="s">
        <v>46</v>
      </c>
      <c r="C20" s="24">
        <v>13289.781000000001</v>
      </c>
      <c r="D20" s="25">
        <v>1500</v>
      </c>
      <c r="E20" s="24">
        <f t="shared" si="0"/>
        <v>14789.781000000001</v>
      </c>
      <c r="F20" s="26"/>
      <c r="G20" s="24">
        <v>4301</v>
      </c>
      <c r="H20" s="24">
        <v>17719.707999999999</v>
      </c>
      <c r="I20" s="24">
        <f t="shared" si="1"/>
        <v>22020.707999999999</v>
      </c>
    </row>
    <row r="21" spans="1:9">
      <c r="A21" s="1" t="s">
        <v>47</v>
      </c>
      <c r="B21" s="1" t="s">
        <v>46</v>
      </c>
      <c r="C21" s="24">
        <v>10574.391999999998</v>
      </c>
      <c r="D21" s="25">
        <v>1750</v>
      </c>
      <c r="E21" s="24">
        <f t="shared" si="0"/>
        <v>12324.391999999998</v>
      </c>
      <c r="F21" s="26"/>
      <c r="G21" s="24">
        <v>3422</v>
      </c>
      <c r="H21" s="24">
        <v>14099.189333333332</v>
      </c>
      <c r="I21" s="24">
        <f t="shared" si="1"/>
        <v>17521.189333333332</v>
      </c>
    </row>
    <row r="22" spans="1:9">
      <c r="A22" s="1" t="s">
        <v>48</v>
      </c>
      <c r="B22" s="1" t="s">
        <v>49</v>
      </c>
      <c r="C22" s="24">
        <v>8714.1605</v>
      </c>
      <c r="D22" s="25">
        <v>1500</v>
      </c>
      <c r="E22" s="24">
        <f t="shared" si="0"/>
        <v>10214.1605</v>
      </c>
      <c r="F22" s="26"/>
      <c r="G22" s="24">
        <v>2820</v>
      </c>
      <c r="H22" s="24">
        <v>11618.880666666666</v>
      </c>
      <c r="I22" s="24">
        <f t="shared" si="1"/>
        <v>14438.880666666666</v>
      </c>
    </row>
    <row r="23" spans="1:9">
      <c r="A23" s="1" t="s">
        <v>50</v>
      </c>
      <c r="B23" s="1" t="s">
        <v>46</v>
      </c>
      <c r="C23" s="24">
        <v>16706.187999999998</v>
      </c>
      <c r="D23" s="25">
        <v>1750</v>
      </c>
      <c r="E23" s="24">
        <f t="shared" si="0"/>
        <v>18456.187999999998</v>
      </c>
      <c r="F23" s="26"/>
      <c r="G23" s="24">
        <v>5407</v>
      </c>
      <c r="H23" s="24">
        <v>22274.917333333331</v>
      </c>
      <c r="I23" s="24">
        <f t="shared" si="1"/>
        <v>27681.917333333331</v>
      </c>
    </row>
    <row r="24" spans="1:9">
      <c r="A24" s="1" t="s">
        <v>51</v>
      </c>
      <c r="B24" s="1" t="s">
        <v>46</v>
      </c>
      <c r="C24" s="24">
        <v>15131.008999999998</v>
      </c>
      <c r="D24" s="25">
        <v>1500</v>
      </c>
      <c r="E24" s="24">
        <f t="shared" si="0"/>
        <v>16631.008999999998</v>
      </c>
      <c r="F24" s="26"/>
      <c r="G24" s="24">
        <v>4897</v>
      </c>
      <c r="H24" s="24">
        <v>20174.678666666663</v>
      </c>
      <c r="I24" s="24">
        <f t="shared" si="1"/>
        <v>25071.678666666663</v>
      </c>
    </row>
    <row r="25" spans="1:9">
      <c r="A25" s="1" t="s">
        <v>52</v>
      </c>
      <c r="B25" s="1" t="s">
        <v>53</v>
      </c>
      <c r="C25" s="24">
        <v>9106.8994999999995</v>
      </c>
      <c r="D25" s="25">
        <v>1500</v>
      </c>
      <c r="E25" s="24">
        <f t="shared" si="0"/>
        <v>10606.8995</v>
      </c>
      <c r="F25" s="26"/>
      <c r="G25" s="24">
        <v>2947</v>
      </c>
      <c r="H25" s="24">
        <v>12142.532666666666</v>
      </c>
      <c r="I25" s="24">
        <f t="shared" si="1"/>
        <v>15089.532666666666</v>
      </c>
    </row>
  </sheetData>
  <mergeCells count="12">
    <mergeCell ref="A16:A17"/>
    <mergeCell ref="B16:B17"/>
    <mergeCell ref="C16:E16"/>
    <mergeCell ref="G16:I16"/>
    <mergeCell ref="A1:I1"/>
    <mergeCell ref="A2:I2"/>
    <mergeCell ref="A3:I3"/>
    <mergeCell ref="A4:I4"/>
    <mergeCell ref="A8:A9"/>
    <mergeCell ref="B8:B9"/>
    <mergeCell ref="C8:E8"/>
    <mergeCell ref="G8:I8"/>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C7E2B-50DC-4C76-A462-F01E683FA044}">
  <dimension ref="A1:K53"/>
  <sheetViews>
    <sheetView showGridLines="0" workbookViewId="0">
      <selection activeCell="M30" sqref="M30"/>
    </sheetView>
  </sheetViews>
  <sheetFormatPr baseColWidth="10" defaultRowHeight="15"/>
  <cols>
    <col min="1" max="1" width="7.28515625" customWidth="1"/>
    <col min="2" max="2" width="20.85546875" customWidth="1"/>
    <col min="3" max="3" width="9.7109375" customWidth="1"/>
    <col min="4" max="4" width="12.5703125" customWidth="1"/>
    <col min="5" max="6" width="9.7109375" customWidth="1"/>
    <col min="7" max="7" width="1.28515625" customWidth="1"/>
    <col min="8" max="11" width="9.7109375" customWidth="1"/>
  </cols>
  <sheetData>
    <row r="1" spans="1:11" ht="15.75">
      <c r="A1" s="173" t="s">
        <v>1705</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5.75">
      <c r="A7" s="4" t="s">
        <v>7</v>
      </c>
    </row>
    <row r="8" spans="1:11">
      <c r="A8" s="185" t="s">
        <v>0</v>
      </c>
      <c r="B8" s="185" t="s">
        <v>8</v>
      </c>
      <c r="C8" s="186" t="s">
        <v>9</v>
      </c>
      <c r="D8" s="186"/>
      <c r="E8" s="186"/>
      <c r="F8" s="186"/>
      <c r="H8" s="186" t="s">
        <v>10</v>
      </c>
      <c r="I8" s="186"/>
      <c r="J8" s="186"/>
      <c r="K8" s="186"/>
    </row>
    <row r="9" spans="1:11" ht="45">
      <c r="A9" s="185"/>
      <c r="B9" s="185"/>
      <c r="C9" s="91" t="s">
        <v>11</v>
      </c>
      <c r="D9" s="91" t="s">
        <v>86</v>
      </c>
      <c r="E9" s="91" t="s">
        <v>17</v>
      </c>
      <c r="F9" s="91" t="s">
        <v>12</v>
      </c>
      <c r="H9" s="92" t="s">
        <v>13</v>
      </c>
      <c r="I9" s="91" t="s">
        <v>14</v>
      </c>
      <c r="J9" s="92" t="s">
        <v>253</v>
      </c>
      <c r="K9" s="91" t="s">
        <v>12</v>
      </c>
    </row>
    <row r="10" spans="1:11">
      <c r="A10" s="1" t="s">
        <v>1706</v>
      </c>
      <c r="B10" s="1" t="s">
        <v>93</v>
      </c>
      <c r="C10" s="24">
        <v>48793.95</v>
      </c>
      <c r="D10" s="24">
        <v>17500</v>
      </c>
      <c r="E10" s="24">
        <v>1255</v>
      </c>
      <c r="F10" s="24">
        <f>SUM(C10:E10)</f>
        <v>67548.95</v>
      </c>
      <c r="G10" s="162"/>
      <c r="H10" s="24">
        <v>39035.159999999996</v>
      </c>
      <c r="I10" s="24">
        <v>65058.6</v>
      </c>
      <c r="J10" s="24">
        <v>36000</v>
      </c>
      <c r="K10" s="24">
        <f>SUM(H10:J10)</f>
        <v>140093.76000000001</v>
      </c>
    </row>
    <row r="11" spans="1:11">
      <c r="A11" s="1" t="s">
        <v>1707</v>
      </c>
      <c r="B11" s="1" t="s">
        <v>1708</v>
      </c>
      <c r="C11" s="24">
        <v>37722.949999999997</v>
      </c>
      <c r="D11" s="24">
        <f>144000/2/12</f>
        <v>6000</v>
      </c>
      <c r="E11" s="24">
        <v>1255</v>
      </c>
      <c r="F11" s="24">
        <f>SUM(C11:E11)</f>
        <v>44977.95</v>
      </c>
      <c r="G11" s="162"/>
      <c r="H11" s="24">
        <v>30178.36</v>
      </c>
      <c r="I11" s="24">
        <v>50297.266666666663</v>
      </c>
      <c r="J11" s="24">
        <v>18000</v>
      </c>
      <c r="K11" s="24">
        <f>SUM(H11:J11)</f>
        <v>98475.626666666663</v>
      </c>
    </row>
    <row r="12" spans="1:11">
      <c r="A12" s="1" t="s">
        <v>1709</v>
      </c>
      <c r="B12" s="1" t="s">
        <v>1710</v>
      </c>
      <c r="C12" s="24">
        <v>32606.5</v>
      </c>
      <c r="D12" s="24">
        <v>0</v>
      </c>
      <c r="E12" s="24">
        <v>1255</v>
      </c>
      <c r="F12" s="24">
        <f t="shared" ref="F12:F13" si="0">SUM(C12:E12)</f>
        <v>33861.5</v>
      </c>
      <c r="G12" s="162"/>
      <c r="H12" s="24">
        <v>26085.200000000004</v>
      </c>
      <c r="I12" s="24">
        <v>43475.333333333336</v>
      </c>
      <c r="J12" s="24">
        <v>25299.360000000001</v>
      </c>
      <c r="K12" s="24">
        <f>SUM(H12:J12)</f>
        <v>94859.893333333341</v>
      </c>
    </row>
    <row r="13" spans="1:11">
      <c r="A13" s="1" t="s">
        <v>1711</v>
      </c>
      <c r="B13" s="1" t="s">
        <v>98</v>
      </c>
      <c r="C13" s="24">
        <v>23117.55</v>
      </c>
      <c r="D13" s="24">
        <v>0</v>
      </c>
      <c r="E13" s="24">
        <v>1255</v>
      </c>
      <c r="F13" s="24">
        <f t="shared" si="0"/>
        <v>24372.55</v>
      </c>
      <c r="G13" s="162"/>
      <c r="H13" s="24">
        <v>18494.039999999997</v>
      </c>
      <c r="I13" s="24">
        <v>30823.399999999998</v>
      </c>
      <c r="J13" s="24">
        <v>14708.400000000001</v>
      </c>
      <c r="K13" s="24">
        <f>SUM(H13:J13)</f>
        <v>64025.84</v>
      </c>
    </row>
    <row r="14" spans="1:11">
      <c r="A14" s="11"/>
      <c r="C14" s="10"/>
      <c r="D14" s="10"/>
      <c r="E14" s="10"/>
      <c r="F14" s="10"/>
      <c r="G14" s="10"/>
      <c r="H14" s="10"/>
      <c r="I14" s="10"/>
      <c r="J14" s="10"/>
      <c r="K14" s="10"/>
    </row>
    <row r="15" spans="1:11" ht="16.5" thickBot="1">
      <c r="A15" s="4" t="s">
        <v>31</v>
      </c>
      <c r="C15" s="10"/>
      <c r="D15" s="10"/>
      <c r="E15" s="10"/>
      <c r="F15" s="10"/>
      <c r="G15" s="10"/>
      <c r="H15" s="10"/>
      <c r="I15" s="10"/>
      <c r="J15" s="10"/>
      <c r="K15" s="10"/>
    </row>
    <row r="16" spans="1:11" ht="15.75" thickBot="1">
      <c r="A16" s="185" t="s">
        <v>0</v>
      </c>
      <c r="B16" s="185" t="s">
        <v>8</v>
      </c>
      <c r="C16" s="231" t="s">
        <v>9</v>
      </c>
      <c r="D16" s="231"/>
      <c r="E16" s="231"/>
      <c r="F16" s="231"/>
      <c r="G16" s="10"/>
      <c r="H16" s="232" t="s">
        <v>10</v>
      </c>
      <c r="I16" s="233"/>
      <c r="J16" s="233"/>
      <c r="K16" s="233"/>
    </row>
    <row r="17" spans="1:11" ht="45">
      <c r="A17" s="185"/>
      <c r="B17" s="185"/>
      <c r="C17" s="163" t="s">
        <v>11</v>
      </c>
      <c r="D17" s="163" t="s">
        <v>86</v>
      </c>
      <c r="E17" s="163" t="s">
        <v>17</v>
      </c>
      <c r="F17" s="163" t="s">
        <v>12</v>
      </c>
      <c r="G17" s="10"/>
      <c r="H17" s="164" t="s">
        <v>13</v>
      </c>
      <c r="I17" s="165" t="s">
        <v>14</v>
      </c>
      <c r="J17" s="166" t="s">
        <v>293</v>
      </c>
      <c r="K17" s="165" t="s">
        <v>12</v>
      </c>
    </row>
    <row r="18" spans="1:11">
      <c r="A18" s="1" t="s">
        <v>1665</v>
      </c>
      <c r="B18" s="1" t="s">
        <v>164</v>
      </c>
      <c r="C18" s="24">
        <v>9473.1</v>
      </c>
      <c r="D18" s="24">
        <v>0</v>
      </c>
      <c r="E18" s="24">
        <v>1255</v>
      </c>
      <c r="F18" s="24">
        <f t="shared" ref="F18:F40" si="1">SUM(C18:E18)</f>
        <v>10728.1</v>
      </c>
      <c r="G18" s="162"/>
      <c r="H18" s="24">
        <v>7578.4800000000014</v>
      </c>
      <c r="I18" s="24">
        <v>12630.800000000001</v>
      </c>
      <c r="J18" s="24">
        <v>9600</v>
      </c>
      <c r="K18" s="24">
        <f t="shared" ref="K18:K40" si="2">SUM(H18:J18)</f>
        <v>29809.280000000002</v>
      </c>
    </row>
    <row r="19" spans="1:11" ht="22.5">
      <c r="A19" s="1" t="s">
        <v>1667</v>
      </c>
      <c r="B19" s="33" t="s">
        <v>1712</v>
      </c>
      <c r="C19" s="24">
        <v>9954.7000000000007</v>
      </c>
      <c r="D19" s="24">
        <v>0</v>
      </c>
      <c r="E19" s="24">
        <v>1255</v>
      </c>
      <c r="F19" s="24">
        <f t="shared" si="1"/>
        <v>11209.7</v>
      </c>
      <c r="G19" s="162"/>
      <c r="H19" s="24">
        <v>7963.7600000000011</v>
      </c>
      <c r="I19" s="24">
        <v>13272.933333333334</v>
      </c>
      <c r="J19" s="24">
        <v>10100.039999999999</v>
      </c>
      <c r="K19" s="24">
        <f t="shared" si="2"/>
        <v>31336.733333333337</v>
      </c>
    </row>
    <row r="20" spans="1:11">
      <c r="A20" s="1" t="s">
        <v>1669</v>
      </c>
      <c r="B20" s="1" t="s">
        <v>174</v>
      </c>
      <c r="C20" s="24">
        <v>11564.45</v>
      </c>
      <c r="D20" s="24">
        <v>0</v>
      </c>
      <c r="E20" s="24">
        <v>1255</v>
      </c>
      <c r="F20" s="24">
        <f t="shared" si="1"/>
        <v>12819.45</v>
      </c>
      <c r="G20" s="162"/>
      <c r="H20" s="24">
        <v>9251.5600000000013</v>
      </c>
      <c r="I20" s="24">
        <v>15419.266666666666</v>
      </c>
      <c r="J20" s="24">
        <v>9757.2000000000007</v>
      </c>
      <c r="K20" s="24">
        <f t="shared" si="2"/>
        <v>34428.026666666672</v>
      </c>
    </row>
    <row r="21" spans="1:11">
      <c r="A21" s="1" t="s">
        <v>1713</v>
      </c>
      <c r="B21" s="1" t="s">
        <v>1714</v>
      </c>
      <c r="C21" s="24">
        <v>10461.6</v>
      </c>
      <c r="D21" s="24">
        <v>0</v>
      </c>
      <c r="E21" s="24">
        <v>1255</v>
      </c>
      <c r="F21" s="24">
        <f t="shared" si="1"/>
        <v>11716.6</v>
      </c>
      <c r="G21" s="162"/>
      <c r="H21" s="24">
        <v>8369.2800000000007</v>
      </c>
      <c r="I21" s="24">
        <v>13948.800000000001</v>
      </c>
      <c r="J21" s="24">
        <v>9600</v>
      </c>
      <c r="K21" s="24">
        <f t="shared" si="2"/>
        <v>31918.080000000002</v>
      </c>
    </row>
    <row r="22" spans="1:11" ht="22.5">
      <c r="A22" s="1" t="s">
        <v>1673</v>
      </c>
      <c r="B22" s="33" t="s">
        <v>1715</v>
      </c>
      <c r="C22" s="24">
        <v>6716.16</v>
      </c>
      <c r="D22" s="24">
        <v>0</v>
      </c>
      <c r="E22" s="24">
        <v>1255</v>
      </c>
      <c r="F22" s="24">
        <f t="shared" si="1"/>
        <v>7971.16</v>
      </c>
      <c r="G22" s="162"/>
      <c r="H22" s="24">
        <v>5372.9279999999999</v>
      </c>
      <c r="I22" s="24">
        <v>8954.8799999999992</v>
      </c>
      <c r="J22" s="24">
        <v>9600</v>
      </c>
      <c r="K22" s="24">
        <f t="shared" si="2"/>
        <v>23927.807999999997</v>
      </c>
    </row>
    <row r="23" spans="1:11" ht="22.5">
      <c r="A23" s="1" t="s">
        <v>1716</v>
      </c>
      <c r="B23" s="33" t="s">
        <v>1717</v>
      </c>
      <c r="C23" s="24">
        <v>7784.15</v>
      </c>
      <c r="D23" s="24">
        <v>0</v>
      </c>
      <c r="E23" s="24">
        <v>1255</v>
      </c>
      <c r="F23" s="24">
        <f t="shared" si="1"/>
        <v>9039.15</v>
      </c>
      <c r="G23" s="162"/>
      <c r="H23" s="24">
        <v>6227.32</v>
      </c>
      <c r="I23" s="24">
        <v>10378.866666666665</v>
      </c>
      <c r="J23" s="24">
        <v>9600</v>
      </c>
      <c r="K23" s="24">
        <f t="shared" si="2"/>
        <v>26206.186666666665</v>
      </c>
    </row>
    <row r="24" spans="1:11" ht="22.5">
      <c r="A24" s="1" t="s">
        <v>1677</v>
      </c>
      <c r="B24" s="33" t="s">
        <v>186</v>
      </c>
      <c r="C24" s="24">
        <v>9473.1</v>
      </c>
      <c r="D24" s="24">
        <v>0</v>
      </c>
      <c r="E24" s="24">
        <v>1255</v>
      </c>
      <c r="F24" s="24">
        <f t="shared" si="1"/>
        <v>10728.1</v>
      </c>
      <c r="G24" s="162"/>
      <c r="H24" s="24">
        <v>7578.4800000000014</v>
      </c>
      <c r="I24" s="24">
        <v>12630.800000000001</v>
      </c>
      <c r="J24" s="24">
        <v>9600</v>
      </c>
      <c r="K24" s="24">
        <f t="shared" si="2"/>
        <v>29809.280000000002</v>
      </c>
    </row>
    <row r="25" spans="1:11">
      <c r="A25" s="1" t="s">
        <v>1679</v>
      </c>
      <c r="B25" s="1" t="s">
        <v>1718</v>
      </c>
      <c r="C25" s="24">
        <v>18022.400000000001</v>
      </c>
      <c r="D25" s="24">
        <v>0</v>
      </c>
      <c r="E25" s="24">
        <v>1255</v>
      </c>
      <c r="F25" s="24">
        <f t="shared" si="1"/>
        <v>19277.400000000001</v>
      </c>
      <c r="G25" s="162"/>
      <c r="H25" s="24">
        <v>14417.92</v>
      </c>
      <c r="I25" s="24">
        <v>24029.866666666669</v>
      </c>
      <c r="J25" s="24">
        <v>0</v>
      </c>
      <c r="K25" s="24">
        <f t="shared" si="2"/>
        <v>38447.786666666667</v>
      </c>
    </row>
    <row r="26" spans="1:11">
      <c r="A26" s="1" t="s">
        <v>1681</v>
      </c>
      <c r="B26" s="1" t="s">
        <v>1719</v>
      </c>
      <c r="C26" s="167">
        <v>20498.8</v>
      </c>
      <c r="D26" s="24">
        <v>0</v>
      </c>
      <c r="E26" s="24">
        <v>1255</v>
      </c>
      <c r="F26" s="24">
        <f t="shared" si="1"/>
        <v>21753.8</v>
      </c>
      <c r="G26" s="162"/>
      <c r="H26" s="24">
        <v>16399.04</v>
      </c>
      <c r="I26" s="24">
        <v>27331.73333333333</v>
      </c>
      <c r="J26" s="24">
        <v>0</v>
      </c>
      <c r="K26" s="24">
        <f t="shared" si="2"/>
        <v>43730.773333333331</v>
      </c>
    </row>
    <row r="27" spans="1:11">
      <c r="A27" s="1" t="s">
        <v>1683</v>
      </c>
      <c r="B27" s="1" t="s">
        <v>1720</v>
      </c>
      <c r="C27" s="24">
        <v>17170.45</v>
      </c>
      <c r="D27" s="24">
        <v>0</v>
      </c>
      <c r="E27" s="24">
        <v>1255</v>
      </c>
      <c r="F27" s="24">
        <f t="shared" si="1"/>
        <v>18425.45</v>
      </c>
      <c r="G27" s="162"/>
      <c r="H27" s="24">
        <v>13736.36</v>
      </c>
      <c r="I27" s="24">
        <v>22893.933333333334</v>
      </c>
      <c r="J27" s="24">
        <v>10843.44</v>
      </c>
      <c r="K27" s="24">
        <f t="shared" si="2"/>
        <v>47473.733333333337</v>
      </c>
    </row>
    <row r="28" spans="1:11">
      <c r="A28" s="1" t="s">
        <v>1721</v>
      </c>
      <c r="B28" s="1" t="s">
        <v>1722</v>
      </c>
      <c r="C28" s="24">
        <v>19256</v>
      </c>
      <c r="D28" s="24">
        <v>0</v>
      </c>
      <c r="E28" s="24">
        <v>1255</v>
      </c>
      <c r="F28" s="24">
        <f t="shared" si="1"/>
        <v>20511</v>
      </c>
      <c r="G28" s="162"/>
      <c r="H28" s="24">
        <v>15404.8</v>
      </c>
      <c r="I28" s="24">
        <v>25674.666666666668</v>
      </c>
      <c r="J28" s="24">
        <v>54217.440000000002</v>
      </c>
      <c r="K28" s="24">
        <f t="shared" si="2"/>
        <v>95296.906666666677</v>
      </c>
    </row>
    <row r="29" spans="1:11">
      <c r="A29" s="1" t="s">
        <v>1685</v>
      </c>
      <c r="B29" s="1" t="s">
        <v>1723</v>
      </c>
      <c r="C29" s="24">
        <v>24939.45</v>
      </c>
      <c r="D29" s="24">
        <v>0</v>
      </c>
      <c r="E29" s="24">
        <v>1255</v>
      </c>
      <c r="F29" s="24">
        <f t="shared" si="1"/>
        <v>26194.45</v>
      </c>
      <c r="G29" s="162"/>
      <c r="H29" s="24">
        <v>19951.560000000001</v>
      </c>
      <c r="I29" s="24">
        <v>33252.600000000006</v>
      </c>
      <c r="J29" s="24">
        <v>81326.28</v>
      </c>
      <c r="K29" s="24">
        <f t="shared" si="2"/>
        <v>134530.44</v>
      </c>
    </row>
    <row r="30" spans="1:11" ht="22.5">
      <c r="A30" s="1" t="s">
        <v>1724</v>
      </c>
      <c r="B30" s="33" t="s">
        <v>1725</v>
      </c>
      <c r="C30" s="24">
        <v>17871.89</v>
      </c>
      <c r="D30" s="24">
        <v>0</v>
      </c>
      <c r="E30" s="24">
        <v>1255</v>
      </c>
      <c r="F30" s="24">
        <f t="shared" si="1"/>
        <v>19126.89</v>
      </c>
      <c r="G30" s="162"/>
      <c r="H30" s="24">
        <v>14297.511999999999</v>
      </c>
      <c r="I30" s="24">
        <v>23829.186666666665</v>
      </c>
      <c r="J30" s="24">
        <v>10885.68</v>
      </c>
      <c r="K30" s="24">
        <f t="shared" si="2"/>
        <v>49012.378666666664</v>
      </c>
    </row>
    <row r="31" spans="1:11">
      <c r="A31" s="1" t="s">
        <v>1687</v>
      </c>
      <c r="B31" s="1" t="s">
        <v>1726</v>
      </c>
      <c r="C31" s="24">
        <v>8592.6</v>
      </c>
      <c r="D31" s="24">
        <v>0</v>
      </c>
      <c r="E31" s="24">
        <v>1255</v>
      </c>
      <c r="F31" s="24">
        <f t="shared" si="1"/>
        <v>9847.6</v>
      </c>
      <c r="G31" s="162"/>
      <c r="H31" s="24">
        <v>6874.08</v>
      </c>
      <c r="I31" s="24">
        <v>11456.800000000001</v>
      </c>
      <c r="J31" s="24">
        <v>9600</v>
      </c>
      <c r="K31" s="24">
        <f t="shared" si="2"/>
        <v>27930.880000000001</v>
      </c>
    </row>
    <row r="32" spans="1:11">
      <c r="A32" s="1" t="s">
        <v>1689</v>
      </c>
      <c r="B32" s="1" t="s">
        <v>188</v>
      </c>
      <c r="C32" s="24">
        <v>9954.7000000000007</v>
      </c>
      <c r="D32" s="24">
        <v>0</v>
      </c>
      <c r="E32" s="24">
        <v>1255</v>
      </c>
      <c r="F32" s="24">
        <f t="shared" si="1"/>
        <v>11209.7</v>
      </c>
      <c r="G32" s="162"/>
      <c r="H32" s="24">
        <v>7963.7600000000011</v>
      </c>
      <c r="I32" s="24">
        <v>13272.933333333334</v>
      </c>
      <c r="J32" s="24">
        <v>9600</v>
      </c>
      <c r="K32" s="24">
        <f t="shared" si="2"/>
        <v>30836.693333333336</v>
      </c>
    </row>
    <row r="33" spans="1:11">
      <c r="A33" s="1" t="s">
        <v>1691</v>
      </c>
      <c r="B33" s="1" t="s">
        <v>1727</v>
      </c>
      <c r="C33" s="24">
        <v>9954.7000000000007</v>
      </c>
      <c r="D33" s="24">
        <v>0</v>
      </c>
      <c r="E33" s="24">
        <v>1255</v>
      </c>
      <c r="F33" s="24">
        <f t="shared" si="1"/>
        <v>11209.7</v>
      </c>
      <c r="G33" s="162"/>
      <c r="H33" s="24">
        <v>7963.7600000000011</v>
      </c>
      <c r="I33" s="24">
        <v>13272.933333333334</v>
      </c>
      <c r="J33" s="24">
        <v>9600</v>
      </c>
      <c r="K33" s="24">
        <f t="shared" si="2"/>
        <v>30836.693333333336</v>
      </c>
    </row>
    <row r="34" spans="1:11">
      <c r="A34" s="1" t="s">
        <v>1693</v>
      </c>
      <c r="B34" s="1" t="s">
        <v>237</v>
      </c>
      <c r="C34" s="24">
        <v>9954.7000000000007</v>
      </c>
      <c r="D34" s="24">
        <v>0</v>
      </c>
      <c r="E34" s="24">
        <v>1255</v>
      </c>
      <c r="F34" s="24">
        <f t="shared" si="1"/>
        <v>11209.7</v>
      </c>
      <c r="G34" s="162"/>
      <c r="H34" s="24">
        <v>7963.7600000000011</v>
      </c>
      <c r="I34" s="24">
        <v>13272.933333333334</v>
      </c>
      <c r="J34" s="24">
        <v>9750</v>
      </c>
      <c r="K34" s="24">
        <f t="shared" si="2"/>
        <v>30986.693333333336</v>
      </c>
    </row>
    <row r="35" spans="1:11">
      <c r="A35" s="1" t="s">
        <v>1728</v>
      </c>
      <c r="B35" s="1" t="s">
        <v>1729</v>
      </c>
      <c r="C35" s="24">
        <v>7048.7</v>
      </c>
      <c r="D35" s="24">
        <v>0</v>
      </c>
      <c r="E35" s="24">
        <v>1255</v>
      </c>
      <c r="F35" s="24">
        <f t="shared" si="1"/>
        <v>8303.7000000000007</v>
      </c>
      <c r="G35" s="162"/>
      <c r="H35" s="24">
        <v>5638.9599999999991</v>
      </c>
      <c r="I35" s="24">
        <v>9398.2666666666664</v>
      </c>
      <c r="J35" s="24">
        <v>9600</v>
      </c>
      <c r="K35" s="24">
        <f t="shared" si="2"/>
        <v>24637.226666666666</v>
      </c>
    </row>
    <row r="36" spans="1:11">
      <c r="A36" s="1" t="s">
        <v>1695</v>
      </c>
      <c r="B36" s="1" t="s">
        <v>1730</v>
      </c>
      <c r="C36" s="24">
        <v>6118.35</v>
      </c>
      <c r="D36" s="24">
        <v>0</v>
      </c>
      <c r="E36" s="24">
        <v>1255</v>
      </c>
      <c r="F36" s="24">
        <f t="shared" si="1"/>
        <v>7373.35</v>
      </c>
      <c r="G36" s="162"/>
      <c r="H36" s="24">
        <v>4894.68</v>
      </c>
      <c r="I36" s="24">
        <v>8157.8000000000011</v>
      </c>
      <c r="J36" s="24">
        <v>9600</v>
      </c>
      <c r="K36" s="24">
        <f t="shared" si="2"/>
        <v>22652.480000000003</v>
      </c>
    </row>
    <row r="37" spans="1:11" ht="22.5">
      <c r="A37" s="1" t="s">
        <v>1731</v>
      </c>
      <c r="B37" s="33" t="s">
        <v>1732</v>
      </c>
      <c r="C37" s="24">
        <v>6401.1</v>
      </c>
      <c r="D37" s="24">
        <v>0</v>
      </c>
      <c r="E37" s="24">
        <v>1255</v>
      </c>
      <c r="F37" s="24">
        <f t="shared" si="1"/>
        <v>7656.1</v>
      </c>
      <c r="G37" s="162"/>
      <c r="H37" s="24">
        <v>5120.88</v>
      </c>
      <c r="I37" s="24">
        <v>8534.7999999999993</v>
      </c>
      <c r="J37" s="24">
        <v>9600</v>
      </c>
      <c r="K37" s="24">
        <f t="shared" si="2"/>
        <v>23255.68</v>
      </c>
    </row>
    <row r="38" spans="1:11">
      <c r="A38" s="1" t="s">
        <v>1733</v>
      </c>
      <c r="B38" s="1" t="s">
        <v>201</v>
      </c>
      <c r="C38" s="24">
        <v>9473.1</v>
      </c>
      <c r="D38" s="24">
        <v>0</v>
      </c>
      <c r="E38" s="24">
        <v>1255</v>
      </c>
      <c r="F38" s="24">
        <f t="shared" si="1"/>
        <v>10728.1</v>
      </c>
      <c r="G38" s="162"/>
      <c r="H38" s="24">
        <v>7578.4800000000014</v>
      </c>
      <c r="I38" s="24">
        <v>12630.800000000001</v>
      </c>
      <c r="J38" s="24">
        <v>9600</v>
      </c>
      <c r="K38" s="24">
        <f t="shared" si="2"/>
        <v>29809.280000000002</v>
      </c>
    </row>
    <row r="39" spans="1:11">
      <c r="A39" s="1" t="s">
        <v>1699</v>
      </c>
      <c r="B39" s="1" t="s">
        <v>203</v>
      </c>
      <c r="C39" s="24">
        <v>7404.8</v>
      </c>
      <c r="D39" s="24">
        <v>0</v>
      </c>
      <c r="E39" s="24">
        <v>1255</v>
      </c>
      <c r="F39" s="24">
        <f t="shared" si="1"/>
        <v>8659.7999999999993</v>
      </c>
      <c r="G39" s="162"/>
      <c r="H39" s="24">
        <v>5923.84</v>
      </c>
      <c r="I39" s="24">
        <v>9873.0666666666675</v>
      </c>
      <c r="J39" s="24">
        <v>9600</v>
      </c>
      <c r="K39" s="24">
        <f t="shared" si="2"/>
        <v>25396.906666666669</v>
      </c>
    </row>
    <row r="40" spans="1:11">
      <c r="A40" s="1" t="s">
        <v>1734</v>
      </c>
      <c r="B40" s="1" t="s">
        <v>199</v>
      </c>
      <c r="C40" s="24">
        <v>6401.1</v>
      </c>
      <c r="D40" s="24">
        <v>0</v>
      </c>
      <c r="E40" s="24">
        <v>1255</v>
      </c>
      <c r="F40" s="24">
        <f t="shared" si="1"/>
        <v>7656.1</v>
      </c>
      <c r="G40" s="162"/>
      <c r="H40" s="24">
        <v>5120.88</v>
      </c>
      <c r="I40" s="24">
        <v>8534.7999999999993</v>
      </c>
      <c r="J40" s="24">
        <v>9600</v>
      </c>
      <c r="K40" s="24">
        <f t="shared" si="2"/>
        <v>23255.68</v>
      </c>
    </row>
    <row r="42" spans="1:11">
      <c r="E42" s="9"/>
    </row>
    <row r="43" spans="1:11" ht="15.75">
      <c r="B43" s="42" t="s">
        <v>250</v>
      </c>
      <c r="C43" s="43"/>
      <c r="D43" s="43"/>
      <c r="E43" s="43"/>
      <c r="F43" s="43"/>
      <c r="G43" s="43"/>
    </row>
    <row r="44" spans="1:11">
      <c r="B44" s="93" t="s">
        <v>0</v>
      </c>
      <c r="C44" s="191" t="s">
        <v>251</v>
      </c>
      <c r="D44" s="191"/>
      <c r="E44" s="191"/>
      <c r="F44" s="191"/>
      <c r="G44" s="191"/>
    </row>
    <row r="45" spans="1:11">
      <c r="B45" s="45"/>
      <c r="C45" s="234"/>
      <c r="D45" s="235"/>
      <c r="E45" s="235"/>
      <c r="F45" s="235"/>
      <c r="G45" s="236"/>
    </row>
    <row r="46" spans="1:11">
      <c r="B46" s="45"/>
      <c r="C46" s="227" t="s">
        <v>1735</v>
      </c>
      <c r="D46" s="228"/>
      <c r="E46" s="228"/>
      <c r="F46" s="228"/>
      <c r="G46" s="229"/>
    </row>
    <row r="47" spans="1:11">
      <c r="B47" s="45"/>
      <c r="C47" s="230"/>
      <c r="D47" s="230"/>
      <c r="E47" s="230"/>
      <c r="F47" s="230"/>
      <c r="G47" s="230"/>
    </row>
    <row r="48" spans="1:11">
      <c r="B48" s="45"/>
      <c r="C48" s="190"/>
      <c r="D48" s="190"/>
      <c r="E48" s="190"/>
      <c r="F48" s="190"/>
      <c r="G48" s="190"/>
    </row>
    <row r="49" spans="2:7">
      <c r="B49" s="45"/>
      <c r="C49" s="190"/>
      <c r="D49" s="190"/>
      <c r="E49" s="190"/>
      <c r="F49" s="190"/>
      <c r="G49" s="190"/>
    </row>
    <row r="50" spans="2:7">
      <c r="B50" s="45"/>
      <c r="C50" s="190"/>
      <c r="D50" s="190"/>
      <c r="E50" s="190"/>
      <c r="F50" s="190"/>
      <c r="G50" s="190"/>
    </row>
    <row r="51" spans="2:7">
      <c r="B51" s="45"/>
      <c r="C51" s="190"/>
      <c r="D51" s="190"/>
      <c r="E51" s="190"/>
      <c r="F51" s="190"/>
      <c r="G51" s="190"/>
    </row>
    <row r="52" spans="2:7">
      <c r="B52" s="45"/>
      <c r="C52" s="190"/>
      <c r="D52" s="190"/>
      <c r="E52" s="190"/>
      <c r="F52" s="190"/>
      <c r="G52" s="190"/>
    </row>
    <row r="53" spans="2:7">
      <c r="B53" s="45"/>
      <c r="C53" s="190"/>
      <c r="D53" s="190"/>
      <c r="E53" s="190"/>
      <c r="F53" s="190"/>
      <c r="G53" s="190"/>
    </row>
  </sheetData>
  <mergeCells count="22">
    <mergeCell ref="C45:G45"/>
    <mergeCell ref="A1:K1"/>
    <mergeCell ref="A2:K2"/>
    <mergeCell ref="A3:K3"/>
    <mergeCell ref="A4:K4"/>
    <mergeCell ref="A8:A9"/>
    <mergeCell ref="B8:B9"/>
    <mergeCell ref="C8:F8"/>
    <mergeCell ref="H8:K8"/>
    <mergeCell ref="A16:A17"/>
    <mergeCell ref="B16:B17"/>
    <mergeCell ref="C16:F16"/>
    <mergeCell ref="H16:K16"/>
    <mergeCell ref="C44:G44"/>
    <mergeCell ref="C52:G52"/>
    <mergeCell ref="C53:G53"/>
    <mergeCell ref="C46:G46"/>
    <mergeCell ref="C47:G47"/>
    <mergeCell ref="C48:G48"/>
    <mergeCell ref="C49:G49"/>
    <mergeCell ref="C50:G50"/>
    <mergeCell ref="C51:G5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014B-8297-44A0-B5A2-56C99B1358F3}">
  <dimension ref="A1:L44"/>
  <sheetViews>
    <sheetView showGridLines="0" topLeftCell="A25" workbookViewId="0">
      <selection activeCell="N37" sqref="M37:N37"/>
    </sheetView>
  </sheetViews>
  <sheetFormatPr baseColWidth="10" defaultRowHeight="15"/>
  <cols>
    <col min="1" max="1" width="7.42578125" customWidth="1"/>
    <col min="2" max="2" width="28.28515625" customWidth="1"/>
    <col min="7" max="7" width="1.140625" customWidth="1"/>
    <col min="8" max="8" width="11" customWidth="1"/>
  </cols>
  <sheetData>
    <row r="1" spans="1:12" ht="15.75">
      <c r="A1" s="173" t="s">
        <v>1746</v>
      </c>
      <c r="B1" s="173"/>
      <c r="C1" s="173"/>
      <c r="D1" s="173"/>
      <c r="E1" s="173"/>
      <c r="F1" s="173"/>
      <c r="G1" s="173"/>
      <c r="H1" s="173"/>
      <c r="I1" s="173"/>
      <c r="J1" s="173"/>
    </row>
    <row r="2" spans="1:12" ht="15.75">
      <c r="A2" s="173" t="s">
        <v>1</v>
      </c>
      <c r="B2" s="173"/>
      <c r="C2" s="173"/>
      <c r="D2" s="173"/>
      <c r="E2" s="173"/>
      <c r="F2" s="173"/>
      <c r="G2" s="173"/>
      <c r="H2" s="173"/>
      <c r="I2" s="173"/>
      <c r="J2" s="173"/>
    </row>
    <row r="3" spans="1:12" ht="15.75">
      <c r="A3" s="173" t="s">
        <v>2</v>
      </c>
      <c r="B3" s="173"/>
      <c r="C3" s="173"/>
      <c r="D3" s="173"/>
      <c r="E3" s="173"/>
      <c r="F3" s="173"/>
      <c r="G3" s="173"/>
      <c r="H3" s="173"/>
      <c r="I3" s="173"/>
      <c r="J3" s="173"/>
    </row>
    <row r="4" spans="1:12" ht="15.75">
      <c r="A4" s="173" t="s">
        <v>6</v>
      </c>
      <c r="B4" s="173"/>
      <c r="C4" s="173"/>
      <c r="D4" s="173"/>
      <c r="E4" s="173"/>
      <c r="F4" s="173"/>
      <c r="G4" s="173"/>
      <c r="H4" s="173"/>
      <c r="I4" s="173"/>
      <c r="J4" s="173"/>
    </row>
    <row r="7" spans="1:12" ht="16.5" thickBot="1">
      <c r="A7" s="4" t="s">
        <v>7</v>
      </c>
    </row>
    <row r="8" spans="1:12" ht="15.75" customHeight="1">
      <c r="A8" s="185" t="s">
        <v>0</v>
      </c>
      <c r="B8" s="185" t="s">
        <v>8</v>
      </c>
      <c r="C8" s="186" t="s">
        <v>9</v>
      </c>
      <c r="D8" s="186"/>
      <c r="E8" s="186"/>
      <c r="F8" s="186"/>
      <c r="H8" s="237" t="s">
        <v>10</v>
      </c>
      <c r="I8" s="238"/>
      <c r="J8" s="238"/>
    </row>
    <row r="9" spans="1:12" ht="22.5">
      <c r="A9" s="185"/>
      <c r="B9" s="185"/>
      <c r="C9" s="91" t="s">
        <v>11</v>
      </c>
      <c r="D9" s="91" t="s">
        <v>86</v>
      </c>
      <c r="E9" s="91" t="s">
        <v>17</v>
      </c>
      <c r="F9" s="91" t="s">
        <v>12</v>
      </c>
      <c r="H9" s="92" t="s">
        <v>13</v>
      </c>
      <c r="I9" s="91" t="s">
        <v>14</v>
      </c>
      <c r="J9" s="91" t="s">
        <v>12</v>
      </c>
    </row>
    <row r="10" spans="1:12">
      <c r="A10" s="170" t="s">
        <v>1659</v>
      </c>
      <c r="B10" s="169" t="s">
        <v>93</v>
      </c>
      <c r="C10" s="6">
        <v>48793.95</v>
      </c>
      <c r="D10" s="6">
        <v>22000</v>
      </c>
      <c r="E10" s="6">
        <v>3000</v>
      </c>
      <c r="F10" s="6">
        <f>SUM(C10:E10)</f>
        <v>73793.95</v>
      </c>
      <c r="G10" s="134"/>
      <c r="H10" s="6">
        <v>39035.159999999996</v>
      </c>
      <c r="I10" s="6">
        <v>65058.6</v>
      </c>
      <c r="J10" s="6">
        <f>SUM(H10:I10)</f>
        <v>104093.75999999999</v>
      </c>
      <c r="K10" s="8"/>
      <c r="L10" s="8"/>
    </row>
    <row r="11" spans="1:12">
      <c r="A11" s="122" t="s">
        <v>1660</v>
      </c>
      <c r="B11" s="122" t="s">
        <v>1708</v>
      </c>
      <c r="C11" s="6">
        <v>37722.949999999997</v>
      </c>
      <c r="D11" s="6">
        <v>10000</v>
      </c>
      <c r="E11" s="6">
        <v>2500</v>
      </c>
      <c r="F11" s="6">
        <f>SUM(C11:E11)</f>
        <v>50222.95</v>
      </c>
      <c r="G11" s="134"/>
      <c r="H11" s="6">
        <v>30178.36</v>
      </c>
      <c r="I11" s="6">
        <v>50297.266666666663</v>
      </c>
      <c r="J11" s="6">
        <f>SUM(H11:I11)</f>
        <v>80475.626666666663</v>
      </c>
      <c r="K11" s="8"/>
      <c r="L11" s="8"/>
    </row>
    <row r="12" spans="1:12">
      <c r="A12" s="122" t="s">
        <v>1662</v>
      </c>
      <c r="B12" s="122" t="s">
        <v>1745</v>
      </c>
      <c r="C12" s="6">
        <v>32606.5</v>
      </c>
      <c r="D12" s="6">
        <v>0</v>
      </c>
      <c r="E12" s="6">
        <v>2200</v>
      </c>
      <c r="F12" s="6">
        <f>SUM(C12:E12)</f>
        <v>34806.5</v>
      </c>
      <c r="G12" s="134"/>
      <c r="H12" s="6">
        <v>26085.200000000004</v>
      </c>
      <c r="I12" s="6">
        <v>43475.333333333336</v>
      </c>
      <c r="J12" s="6">
        <f>SUM(H12:I12)</f>
        <v>69560.53333333334</v>
      </c>
      <c r="K12" s="8"/>
      <c r="L12" s="8"/>
    </row>
    <row r="13" spans="1:12">
      <c r="A13" s="122" t="s">
        <v>1664</v>
      </c>
      <c r="B13" s="122" t="s">
        <v>98</v>
      </c>
      <c r="C13" s="6">
        <v>23117.55</v>
      </c>
      <c r="D13" s="6">
        <v>0</v>
      </c>
      <c r="E13" s="6">
        <v>1500</v>
      </c>
      <c r="F13" s="6">
        <f>SUM(C13:E13)</f>
        <v>24617.55</v>
      </c>
      <c r="G13" s="134"/>
      <c r="H13" s="6">
        <v>18494.039999999997</v>
      </c>
      <c r="I13" s="6">
        <v>30823.399999999998</v>
      </c>
      <c r="J13" s="6">
        <f>SUM(H13:I13)</f>
        <v>49317.439999999995</v>
      </c>
      <c r="K13" s="8"/>
      <c r="L13" s="8"/>
    </row>
    <row r="14" spans="1:12">
      <c r="A14" s="11"/>
    </row>
    <row r="15" spans="1:12" ht="16.5" thickBot="1">
      <c r="A15" s="4" t="s">
        <v>31</v>
      </c>
    </row>
    <row r="16" spans="1:12">
      <c r="A16" s="185" t="s">
        <v>0</v>
      </c>
      <c r="B16" s="185" t="s">
        <v>8</v>
      </c>
      <c r="C16" s="186" t="s">
        <v>9</v>
      </c>
      <c r="D16" s="186"/>
      <c r="E16" s="186"/>
      <c r="F16" s="186"/>
      <c r="H16" s="237" t="s">
        <v>10</v>
      </c>
      <c r="I16" s="238"/>
      <c r="J16" s="238"/>
    </row>
    <row r="17" spans="1:10" ht="22.5">
      <c r="A17" s="185"/>
      <c r="B17" s="185"/>
      <c r="C17" s="91" t="s">
        <v>11</v>
      </c>
      <c r="D17" s="91" t="s">
        <v>86</v>
      </c>
      <c r="E17" s="91" t="s">
        <v>17</v>
      </c>
      <c r="F17" s="91" t="s">
        <v>12</v>
      </c>
      <c r="H17" s="92" t="s">
        <v>13</v>
      </c>
      <c r="I17" s="91" t="s">
        <v>14</v>
      </c>
      <c r="J17" s="91" t="s">
        <v>12</v>
      </c>
    </row>
    <row r="18" spans="1:10">
      <c r="A18" s="1">
        <v>505033</v>
      </c>
      <c r="B18" s="122" t="s">
        <v>1744</v>
      </c>
      <c r="C18" s="6">
        <v>7048.7</v>
      </c>
      <c r="D18" s="6">
        <v>0</v>
      </c>
      <c r="E18" s="168">
        <v>800</v>
      </c>
      <c r="F18" s="6">
        <f t="shared" ref="F18:F44" si="0">SUM(C18:E18)</f>
        <v>7848.7</v>
      </c>
      <c r="G18" s="134"/>
      <c r="H18" s="6">
        <v>5638.9599999999991</v>
      </c>
      <c r="I18" s="6">
        <v>9398.2666666666664</v>
      </c>
      <c r="J18" s="6">
        <f t="shared" ref="J18:J44" si="1">SUM(H18:I18)</f>
        <v>15037.226666666666</v>
      </c>
    </row>
    <row r="19" spans="1:10">
      <c r="A19" s="1">
        <v>507009</v>
      </c>
      <c r="B19" s="122" t="s">
        <v>1743</v>
      </c>
      <c r="C19" s="6">
        <v>6118.35</v>
      </c>
      <c r="D19" s="6">
        <v>0</v>
      </c>
      <c r="E19" s="168">
        <v>800</v>
      </c>
      <c r="F19" s="6">
        <f t="shared" si="0"/>
        <v>6918.35</v>
      </c>
      <c r="G19" s="134"/>
      <c r="H19" s="6">
        <v>4894.68</v>
      </c>
      <c r="I19" s="6">
        <v>8157.8000000000011</v>
      </c>
      <c r="J19" s="6">
        <f t="shared" si="1"/>
        <v>13052.480000000001</v>
      </c>
    </row>
    <row r="20" spans="1:10">
      <c r="A20" s="1">
        <v>513008</v>
      </c>
      <c r="B20" s="122" t="s">
        <v>1742</v>
      </c>
      <c r="C20" s="6">
        <v>7404.8</v>
      </c>
      <c r="D20" s="6">
        <v>0</v>
      </c>
      <c r="E20" s="168">
        <v>800</v>
      </c>
      <c r="F20" s="6">
        <f t="shared" si="0"/>
        <v>8204.7999999999993</v>
      </c>
      <c r="G20" s="134"/>
      <c r="H20" s="6">
        <v>5923.84</v>
      </c>
      <c r="I20" s="6">
        <v>9873.0666666666675</v>
      </c>
      <c r="J20" s="6">
        <f t="shared" si="1"/>
        <v>15796.906666666668</v>
      </c>
    </row>
    <row r="21" spans="1:10">
      <c r="A21" s="122" t="s">
        <v>1665</v>
      </c>
      <c r="B21" s="122" t="s">
        <v>164</v>
      </c>
      <c r="C21" s="6">
        <v>9473.1</v>
      </c>
      <c r="D21" s="6">
        <v>0</v>
      </c>
      <c r="E21" s="168">
        <v>800</v>
      </c>
      <c r="F21" s="6">
        <f t="shared" si="0"/>
        <v>10273.1</v>
      </c>
      <c r="G21" s="134"/>
      <c r="H21" s="6">
        <v>7578.4800000000014</v>
      </c>
      <c r="I21" s="6">
        <v>12630.800000000001</v>
      </c>
      <c r="J21" s="6">
        <f t="shared" si="1"/>
        <v>20209.280000000002</v>
      </c>
    </row>
    <row r="22" spans="1:10">
      <c r="A22" s="122" t="s">
        <v>1741</v>
      </c>
      <c r="B22" s="122" t="s">
        <v>168</v>
      </c>
      <c r="C22" s="6">
        <v>6118.35</v>
      </c>
      <c r="D22" s="6">
        <v>0</v>
      </c>
      <c r="E22" s="168">
        <v>800</v>
      </c>
      <c r="F22" s="6">
        <f t="shared" si="0"/>
        <v>6918.35</v>
      </c>
      <c r="G22" s="134"/>
      <c r="H22" s="6">
        <v>4894.68</v>
      </c>
      <c r="I22" s="6">
        <v>8157.8000000000011</v>
      </c>
      <c r="J22" s="6">
        <f t="shared" si="1"/>
        <v>13052.480000000001</v>
      </c>
    </row>
    <row r="23" spans="1:10">
      <c r="A23" s="122" t="s">
        <v>1667</v>
      </c>
      <c r="B23" s="122" t="s">
        <v>1712</v>
      </c>
      <c r="C23" s="6">
        <v>9954.7000000000007</v>
      </c>
      <c r="D23" s="6">
        <v>0</v>
      </c>
      <c r="E23" s="168">
        <v>800</v>
      </c>
      <c r="F23" s="6">
        <f t="shared" si="0"/>
        <v>10754.7</v>
      </c>
      <c r="G23" s="134"/>
      <c r="H23" s="6">
        <v>7963.7600000000011</v>
      </c>
      <c r="I23" s="6">
        <v>13272.933333333334</v>
      </c>
      <c r="J23" s="6">
        <f t="shared" si="1"/>
        <v>21236.693333333336</v>
      </c>
    </row>
    <row r="24" spans="1:10">
      <c r="A24" s="122" t="s">
        <v>1740</v>
      </c>
      <c r="B24" s="122" t="s">
        <v>170</v>
      </c>
      <c r="C24" s="6">
        <v>6118.35</v>
      </c>
      <c r="D24" s="6">
        <v>0</v>
      </c>
      <c r="E24" s="168">
        <v>800</v>
      </c>
      <c r="F24" s="6">
        <f t="shared" si="0"/>
        <v>6918.35</v>
      </c>
      <c r="G24" s="134"/>
      <c r="H24" s="6">
        <v>4894.68</v>
      </c>
      <c r="I24" s="6">
        <v>8157.8000000000011</v>
      </c>
      <c r="J24" s="6">
        <f t="shared" si="1"/>
        <v>13052.480000000001</v>
      </c>
    </row>
    <row r="25" spans="1:10">
      <c r="A25" s="122" t="s">
        <v>1671</v>
      </c>
      <c r="B25" s="122" t="s">
        <v>1714</v>
      </c>
      <c r="C25" s="6">
        <v>10461.6</v>
      </c>
      <c r="D25" s="6">
        <v>0</v>
      </c>
      <c r="E25" s="168">
        <v>800</v>
      </c>
      <c r="F25" s="6">
        <f t="shared" si="0"/>
        <v>11261.6</v>
      </c>
      <c r="G25" s="134"/>
      <c r="H25" s="6">
        <v>8369.2800000000007</v>
      </c>
      <c r="I25" s="6">
        <v>13948.800000000001</v>
      </c>
      <c r="J25" s="6">
        <f t="shared" si="1"/>
        <v>22318.080000000002</v>
      </c>
    </row>
    <row r="26" spans="1:10">
      <c r="A26" s="122" t="s">
        <v>1673</v>
      </c>
      <c r="B26" s="122" t="s">
        <v>1715</v>
      </c>
      <c r="C26" s="6">
        <v>6716.15</v>
      </c>
      <c r="D26" s="6">
        <v>0</v>
      </c>
      <c r="E26" s="168">
        <v>800</v>
      </c>
      <c r="F26" s="6">
        <f t="shared" si="0"/>
        <v>7516.15</v>
      </c>
      <c r="G26" s="134"/>
      <c r="H26" s="6">
        <v>5372.9199999999992</v>
      </c>
      <c r="I26" s="6">
        <v>8954.866666666665</v>
      </c>
      <c r="J26" s="6">
        <f t="shared" si="1"/>
        <v>14327.786666666663</v>
      </c>
    </row>
    <row r="27" spans="1:10">
      <c r="A27" s="122" t="s">
        <v>1716</v>
      </c>
      <c r="B27" s="122" t="s">
        <v>1717</v>
      </c>
      <c r="C27" s="6">
        <v>7784.15</v>
      </c>
      <c r="D27" s="6">
        <v>0</v>
      </c>
      <c r="E27" s="168">
        <v>800</v>
      </c>
      <c r="F27" s="6">
        <f t="shared" si="0"/>
        <v>8584.15</v>
      </c>
      <c r="G27" s="134"/>
      <c r="H27" s="6">
        <v>6227.32</v>
      </c>
      <c r="I27" s="6">
        <v>10378.866666666665</v>
      </c>
      <c r="J27" s="6">
        <f t="shared" si="1"/>
        <v>16606.186666666665</v>
      </c>
    </row>
    <row r="28" spans="1:10">
      <c r="A28" s="122" t="s">
        <v>1677</v>
      </c>
      <c r="B28" s="122" t="s">
        <v>186</v>
      </c>
      <c r="C28" s="6">
        <v>9473.1</v>
      </c>
      <c r="D28" s="6">
        <v>0</v>
      </c>
      <c r="E28" s="168">
        <v>800</v>
      </c>
      <c r="F28" s="6">
        <f t="shared" si="0"/>
        <v>10273.1</v>
      </c>
      <c r="G28" s="134"/>
      <c r="H28" s="6">
        <v>7578.4800000000014</v>
      </c>
      <c r="I28" s="6">
        <v>12630.800000000001</v>
      </c>
      <c r="J28" s="6">
        <f t="shared" si="1"/>
        <v>20209.280000000002</v>
      </c>
    </row>
    <row r="29" spans="1:10">
      <c r="A29" s="122" t="s">
        <v>1679</v>
      </c>
      <c r="B29" s="122" t="s">
        <v>1739</v>
      </c>
      <c r="C29" s="6">
        <v>10972.5</v>
      </c>
      <c r="D29" s="6">
        <v>0</v>
      </c>
      <c r="E29" s="168">
        <v>300</v>
      </c>
      <c r="F29" s="6">
        <f t="shared" si="0"/>
        <v>11272.5</v>
      </c>
      <c r="G29" s="134"/>
      <c r="H29" s="6">
        <v>5793.48</v>
      </c>
      <c r="I29" s="6">
        <v>19311.599999999999</v>
      </c>
      <c r="J29" s="6">
        <f t="shared" si="1"/>
        <v>25105.079999999998</v>
      </c>
    </row>
    <row r="30" spans="1:10">
      <c r="A30" s="122" t="s">
        <v>1681</v>
      </c>
      <c r="B30" s="122" t="s">
        <v>1738</v>
      </c>
      <c r="C30" s="6">
        <v>12477.5</v>
      </c>
      <c r="D30" s="6">
        <v>0</v>
      </c>
      <c r="E30" s="168">
        <v>300</v>
      </c>
      <c r="F30" s="6">
        <f t="shared" si="0"/>
        <v>12777.5</v>
      </c>
      <c r="G30" s="134"/>
      <c r="H30" s="6">
        <v>5996.4</v>
      </c>
      <c r="I30" s="6">
        <v>19988</v>
      </c>
      <c r="J30" s="6">
        <f t="shared" si="1"/>
        <v>25984.400000000001</v>
      </c>
    </row>
    <row r="31" spans="1:10">
      <c r="A31" s="122" t="s">
        <v>1683</v>
      </c>
      <c r="B31" s="122" t="s">
        <v>1720</v>
      </c>
      <c r="C31" s="6">
        <v>17170.45</v>
      </c>
      <c r="D31" s="6">
        <v>0</v>
      </c>
      <c r="E31" s="168">
        <v>600</v>
      </c>
      <c r="F31" s="6">
        <f t="shared" si="0"/>
        <v>17770.45</v>
      </c>
      <c r="G31" s="134"/>
      <c r="H31" s="6">
        <v>13736.36</v>
      </c>
      <c r="I31" s="6">
        <v>22893.933333333334</v>
      </c>
      <c r="J31" s="6">
        <f t="shared" si="1"/>
        <v>36630.293333333335</v>
      </c>
    </row>
    <row r="32" spans="1:10">
      <c r="A32" s="122" t="s">
        <v>1721</v>
      </c>
      <c r="B32" s="122" t="s">
        <v>1722</v>
      </c>
      <c r="C32" s="6">
        <v>19256</v>
      </c>
      <c r="D32" s="6">
        <v>0</v>
      </c>
      <c r="E32" s="168">
        <v>600</v>
      </c>
      <c r="F32" s="6">
        <f t="shared" si="0"/>
        <v>19856</v>
      </c>
      <c r="G32" s="134"/>
      <c r="H32" s="6">
        <v>15404.8</v>
      </c>
      <c r="I32" s="6">
        <v>25674.666666666668</v>
      </c>
      <c r="J32" s="6">
        <f t="shared" si="1"/>
        <v>41079.466666666667</v>
      </c>
    </row>
    <row r="33" spans="1:10">
      <c r="A33" s="122" t="s">
        <v>1685</v>
      </c>
      <c r="B33" s="122" t="s">
        <v>1723</v>
      </c>
      <c r="C33" s="6">
        <v>24939.45</v>
      </c>
      <c r="D33" s="6">
        <v>0</v>
      </c>
      <c r="E33" s="168">
        <v>600</v>
      </c>
      <c r="F33" s="6">
        <f t="shared" si="0"/>
        <v>25539.45</v>
      </c>
      <c r="G33" s="134"/>
      <c r="H33" s="6">
        <v>19951.560000000001</v>
      </c>
      <c r="I33" s="6">
        <v>33252.600000000006</v>
      </c>
      <c r="J33" s="6">
        <f t="shared" si="1"/>
        <v>53204.160000000003</v>
      </c>
    </row>
    <row r="34" spans="1:10">
      <c r="A34" s="122" t="s">
        <v>1687</v>
      </c>
      <c r="B34" s="122" t="s">
        <v>1726</v>
      </c>
      <c r="C34" s="6">
        <v>8592.6</v>
      </c>
      <c r="D34" s="6">
        <v>0</v>
      </c>
      <c r="E34" s="168">
        <v>800</v>
      </c>
      <c r="F34" s="6">
        <f t="shared" si="0"/>
        <v>9392.6</v>
      </c>
      <c r="G34" s="134"/>
      <c r="H34" s="6">
        <v>6874.08</v>
      </c>
      <c r="I34" s="6">
        <v>11456.800000000001</v>
      </c>
      <c r="J34" s="6">
        <f t="shared" si="1"/>
        <v>18330.88</v>
      </c>
    </row>
    <row r="35" spans="1:10">
      <c r="A35" s="122" t="s">
        <v>1689</v>
      </c>
      <c r="B35" s="122" t="s">
        <v>188</v>
      </c>
      <c r="C35" s="6">
        <v>9954.7000000000007</v>
      </c>
      <c r="D35" s="6">
        <v>0</v>
      </c>
      <c r="E35" s="168">
        <v>800</v>
      </c>
      <c r="F35" s="6">
        <f t="shared" si="0"/>
        <v>10754.7</v>
      </c>
      <c r="G35" s="134"/>
      <c r="H35" s="6">
        <v>7963.7600000000011</v>
      </c>
      <c r="I35" s="6">
        <v>13272.933333333334</v>
      </c>
      <c r="J35" s="6">
        <f t="shared" si="1"/>
        <v>21236.693333333336</v>
      </c>
    </row>
    <row r="36" spans="1:10">
      <c r="A36" s="122" t="s">
        <v>1689</v>
      </c>
      <c r="B36" s="122" t="s">
        <v>174</v>
      </c>
      <c r="C36" s="6">
        <v>11554.45</v>
      </c>
      <c r="D36" s="6">
        <v>0</v>
      </c>
      <c r="E36" s="168">
        <v>800</v>
      </c>
      <c r="F36" s="6">
        <f t="shared" si="0"/>
        <v>12354.45</v>
      </c>
      <c r="G36" s="134"/>
      <c r="H36" s="6">
        <v>9243.5600000000013</v>
      </c>
      <c r="I36" s="6">
        <v>15405.933333333334</v>
      </c>
      <c r="J36" s="6">
        <f t="shared" si="1"/>
        <v>24649.493333333336</v>
      </c>
    </row>
    <row r="37" spans="1:10">
      <c r="A37" s="122" t="s">
        <v>1691</v>
      </c>
      <c r="B37" s="122" t="s">
        <v>1727</v>
      </c>
      <c r="C37" s="6">
        <v>9954.7000000000007</v>
      </c>
      <c r="D37" s="6">
        <v>0</v>
      </c>
      <c r="E37" s="168">
        <v>800</v>
      </c>
      <c r="F37" s="6">
        <f t="shared" si="0"/>
        <v>10754.7</v>
      </c>
      <c r="G37" s="134"/>
      <c r="H37" s="6">
        <v>7963.7600000000011</v>
      </c>
      <c r="I37" s="6">
        <v>13272.933333333334</v>
      </c>
      <c r="J37" s="6">
        <f t="shared" si="1"/>
        <v>21236.693333333336</v>
      </c>
    </row>
    <row r="38" spans="1:10">
      <c r="A38" s="122" t="s">
        <v>1693</v>
      </c>
      <c r="B38" s="122" t="s">
        <v>1737</v>
      </c>
      <c r="C38" s="6">
        <v>9954.7000000000007</v>
      </c>
      <c r="D38" s="6">
        <v>0</v>
      </c>
      <c r="E38" s="168">
        <v>800</v>
      </c>
      <c r="F38" s="6">
        <f t="shared" si="0"/>
        <v>10754.7</v>
      </c>
      <c r="G38" s="134"/>
      <c r="H38" s="6">
        <v>7963.7600000000011</v>
      </c>
      <c r="I38" s="6">
        <v>13272.933333333334</v>
      </c>
      <c r="J38" s="6">
        <f t="shared" si="1"/>
        <v>21236.693333333336</v>
      </c>
    </row>
    <row r="39" spans="1:10">
      <c r="A39" s="122" t="s">
        <v>1695</v>
      </c>
      <c r="B39" s="122" t="s">
        <v>1730</v>
      </c>
      <c r="C39" s="6">
        <v>6118.35</v>
      </c>
      <c r="D39" s="6">
        <v>0</v>
      </c>
      <c r="E39" s="168">
        <v>800</v>
      </c>
      <c r="F39" s="6">
        <f t="shared" si="0"/>
        <v>6918.35</v>
      </c>
      <c r="G39" s="134"/>
      <c r="H39" s="6">
        <v>4894.68</v>
      </c>
      <c r="I39" s="6">
        <v>8157.8000000000011</v>
      </c>
      <c r="J39" s="6">
        <f t="shared" si="1"/>
        <v>13052.480000000001</v>
      </c>
    </row>
    <row r="40" spans="1:10">
      <c r="A40" s="122" t="s">
        <v>1697</v>
      </c>
      <c r="B40" s="122" t="s">
        <v>197</v>
      </c>
      <c r="C40" s="6">
        <v>5677.25</v>
      </c>
      <c r="D40" s="6">
        <v>0</v>
      </c>
      <c r="E40" s="168">
        <v>800</v>
      </c>
      <c r="F40" s="6">
        <f t="shared" si="0"/>
        <v>6477.25</v>
      </c>
      <c r="G40" s="134"/>
      <c r="H40" s="6">
        <v>4541.8</v>
      </c>
      <c r="I40" s="6">
        <v>7569.666666666667</v>
      </c>
      <c r="J40" s="6">
        <f t="shared" si="1"/>
        <v>12111.466666666667</v>
      </c>
    </row>
    <row r="41" spans="1:10">
      <c r="A41" s="122" t="s">
        <v>1698</v>
      </c>
      <c r="B41" s="122" t="s">
        <v>199</v>
      </c>
      <c r="C41" s="6">
        <v>6401.1</v>
      </c>
      <c r="D41" s="6">
        <v>0</v>
      </c>
      <c r="E41" s="168">
        <v>800</v>
      </c>
      <c r="F41" s="6">
        <f t="shared" si="0"/>
        <v>7201.1</v>
      </c>
      <c r="G41" s="134"/>
      <c r="H41" s="6">
        <v>5120.88</v>
      </c>
      <c r="I41" s="6">
        <v>8534.7999999999993</v>
      </c>
      <c r="J41" s="6">
        <f t="shared" si="1"/>
        <v>13655.68</v>
      </c>
    </row>
    <row r="42" spans="1:10">
      <c r="A42" s="122" t="s">
        <v>1733</v>
      </c>
      <c r="B42" s="122" t="s">
        <v>201</v>
      </c>
      <c r="C42" s="6">
        <v>9473.1</v>
      </c>
      <c r="D42" s="6">
        <v>0</v>
      </c>
      <c r="E42" s="168">
        <v>800</v>
      </c>
      <c r="F42" s="6">
        <f t="shared" si="0"/>
        <v>10273.1</v>
      </c>
      <c r="G42" s="134"/>
      <c r="H42" s="6">
        <v>7578.4800000000014</v>
      </c>
      <c r="I42" s="6">
        <v>12630.800000000001</v>
      </c>
      <c r="J42" s="6">
        <f t="shared" si="1"/>
        <v>20209.280000000002</v>
      </c>
    </row>
    <row r="43" spans="1:10">
      <c r="A43" s="122" t="s">
        <v>1699</v>
      </c>
      <c r="B43" s="122" t="s">
        <v>1736</v>
      </c>
      <c r="C43" s="6">
        <v>7404.8</v>
      </c>
      <c r="D43" s="6">
        <v>0</v>
      </c>
      <c r="E43" s="168">
        <v>800</v>
      </c>
      <c r="F43" s="6">
        <f t="shared" si="0"/>
        <v>8204.7999999999993</v>
      </c>
      <c r="G43" s="134"/>
      <c r="H43" s="6">
        <v>5923.84</v>
      </c>
      <c r="I43" s="6">
        <v>9873.0666666666675</v>
      </c>
      <c r="J43" s="6">
        <f t="shared" si="1"/>
        <v>15796.906666666668</v>
      </c>
    </row>
    <row r="44" spans="1:10">
      <c r="A44" s="122" t="s">
        <v>1701</v>
      </c>
      <c r="B44" s="122" t="s">
        <v>207</v>
      </c>
      <c r="C44" s="6">
        <v>7048.7</v>
      </c>
      <c r="D44" s="6">
        <v>0</v>
      </c>
      <c r="E44" s="168">
        <v>800</v>
      </c>
      <c r="F44" s="6">
        <f t="shared" si="0"/>
        <v>7848.7</v>
      </c>
      <c r="G44" s="134"/>
      <c r="H44" s="6">
        <v>5638.9599999999991</v>
      </c>
      <c r="I44" s="6">
        <v>9398.2666666666664</v>
      </c>
      <c r="J44" s="6">
        <f t="shared" si="1"/>
        <v>15037.226666666666</v>
      </c>
    </row>
  </sheetData>
  <mergeCells count="12">
    <mergeCell ref="A1:J1"/>
    <mergeCell ref="A2:J2"/>
    <mergeCell ref="A3:J3"/>
    <mergeCell ref="A4:J4"/>
    <mergeCell ref="A8:A9"/>
    <mergeCell ref="B8:B9"/>
    <mergeCell ref="C8:F8"/>
    <mergeCell ref="H8:J8"/>
    <mergeCell ref="A16:A17"/>
    <mergeCell ref="B16:B17"/>
    <mergeCell ref="C16:F16"/>
    <mergeCell ref="H16:J16"/>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4E29-AB35-4970-A569-577C57F5E4DC}">
  <dimension ref="A1:K42"/>
  <sheetViews>
    <sheetView showGridLines="0" workbookViewId="0">
      <selection activeCell="H8" sqref="H8:K8"/>
    </sheetView>
  </sheetViews>
  <sheetFormatPr baseColWidth="10" defaultRowHeight="15"/>
  <cols>
    <col min="1" max="1" width="22.28515625" customWidth="1"/>
    <col min="2" max="2" width="38.5703125" bestFit="1" customWidth="1"/>
    <col min="7" max="7" width="3.7109375" customWidth="1"/>
  </cols>
  <sheetData>
    <row r="1" spans="1:11" ht="15.75">
      <c r="A1" s="173" t="s">
        <v>1747</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5.75">
      <c r="A7" s="4" t="s">
        <v>7</v>
      </c>
    </row>
    <row r="8" spans="1:11">
      <c r="A8" s="185" t="s">
        <v>0</v>
      </c>
      <c r="B8" s="185" t="s">
        <v>8</v>
      </c>
      <c r="C8" s="186" t="s">
        <v>9</v>
      </c>
      <c r="D8" s="186"/>
      <c r="E8" s="186"/>
      <c r="F8" s="186"/>
      <c r="H8" s="186" t="s">
        <v>10</v>
      </c>
      <c r="I8" s="186"/>
      <c r="J8" s="186"/>
      <c r="K8" s="186"/>
    </row>
    <row r="9" spans="1:11" ht="22.5">
      <c r="A9" s="185"/>
      <c r="B9" s="185"/>
      <c r="C9" s="91" t="s">
        <v>11</v>
      </c>
      <c r="D9" s="91" t="s">
        <v>86</v>
      </c>
      <c r="E9" s="91" t="s">
        <v>17</v>
      </c>
      <c r="F9" s="91" t="s">
        <v>12</v>
      </c>
      <c r="H9" s="92" t="s">
        <v>13</v>
      </c>
      <c r="I9" s="92" t="s">
        <v>18</v>
      </c>
      <c r="J9" s="91" t="s">
        <v>14</v>
      </c>
      <c r="K9" s="91" t="s">
        <v>12</v>
      </c>
    </row>
    <row r="10" spans="1:11">
      <c r="A10" s="122" t="s">
        <v>1659</v>
      </c>
      <c r="B10" s="122" t="s">
        <v>93</v>
      </c>
      <c r="C10" s="6">
        <v>48793.95</v>
      </c>
      <c r="D10" s="6">
        <v>20000</v>
      </c>
      <c r="E10" s="6">
        <v>3795</v>
      </c>
      <c r="F10" s="6">
        <f>SUM(C10:E10)</f>
        <v>72588.95</v>
      </c>
      <c r="G10" s="40"/>
      <c r="H10" s="6">
        <v>38500.32</v>
      </c>
      <c r="I10" s="6">
        <v>9625.08</v>
      </c>
      <c r="J10" s="6">
        <v>64167.199999999997</v>
      </c>
      <c r="K10" s="6">
        <f>SUM(H10:J10)</f>
        <v>112292.6</v>
      </c>
    </row>
    <row r="11" spans="1:11">
      <c r="A11" s="122" t="s">
        <v>1660</v>
      </c>
      <c r="B11" s="122" t="s">
        <v>1708</v>
      </c>
      <c r="C11" s="6">
        <v>37722.949999999997</v>
      </c>
      <c r="D11" s="6">
        <v>16000</v>
      </c>
      <c r="E11" s="6">
        <v>2875</v>
      </c>
      <c r="F11" s="6">
        <f>SUM(C11:E11)</f>
        <v>56597.95</v>
      </c>
      <c r="G11" s="40"/>
      <c r="H11" s="6">
        <v>29764.32</v>
      </c>
      <c r="I11" s="6">
        <v>7441.26</v>
      </c>
      <c r="J11" s="6">
        <v>49608.4</v>
      </c>
      <c r="K11" s="6">
        <f>SUM(H11:J11)</f>
        <v>86813.98000000001</v>
      </c>
    </row>
    <row r="12" spans="1:11">
      <c r="A12" s="122" t="s">
        <v>1662</v>
      </c>
      <c r="B12" s="122" t="s">
        <v>1748</v>
      </c>
      <c r="C12" s="6">
        <v>32606.5</v>
      </c>
      <c r="D12" s="6">
        <v>0</v>
      </c>
      <c r="E12" s="6">
        <v>1725</v>
      </c>
      <c r="F12" s="6">
        <f>SUM(C12:E12)</f>
        <v>34331.5</v>
      </c>
      <c r="G12" s="40"/>
      <c r="H12" s="6">
        <v>25727.759999999998</v>
      </c>
      <c r="I12" s="6">
        <v>6431.94</v>
      </c>
      <c r="J12" s="6">
        <v>42879.6</v>
      </c>
      <c r="K12" s="6">
        <f>SUM(H12:J12)</f>
        <v>75039.299999999988</v>
      </c>
    </row>
    <row r="13" spans="1:11">
      <c r="A13" s="122" t="s">
        <v>1664</v>
      </c>
      <c r="B13" s="122" t="s">
        <v>98</v>
      </c>
      <c r="C13" s="6">
        <v>23117.55</v>
      </c>
      <c r="D13" s="6">
        <v>0</v>
      </c>
      <c r="E13" s="6">
        <v>1552.5</v>
      </c>
      <c r="F13" s="6">
        <f>SUM(C13:E13)</f>
        <v>24670.05</v>
      </c>
      <c r="G13" s="40"/>
      <c r="H13" s="6">
        <v>18240.72</v>
      </c>
      <c r="I13" s="6">
        <v>4560.18</v>
      </c>
      <c r="J13" s="6">
        <v>30401.200000000001</v>
      </c>
      <c r="K13" s="6">
        <f>SUM(H13:J13)</f>
        <v>53202.100000000006</v>
      </c>
    </row>
    <row r="14" spans="1:11">
      <c r="A14" s="11"/>
    </row>
    <row r="15" spans="1:11" ht="15.75">
      <c r="A15" s="4" t="s">
        <v>31</v>
      </c>
    </row>
    <row r="16" spans="1:11">
      <c r="A16" s="185" t="s">
        <v>0</v>
      </c>
      <c r="B16" s="185" t="s">
        <v>8</v>
      </c>
      <c r="C16" s="186" t="s">
        <v>9</v>
      </c>
      <c r="D16" s="186"/>
      <c r="E16" s="186"/>
      <c r="F16" s="186"/>
      <c r="H16" s="186" t="s">
        <v>10</v>
      </c>
      <c r="I16" s="186"/>
      <c r="J16" s="186"/>
      <c r="K16" s="186"/>
    </row>
    <row r="17" spans="1:11" ht="22.5">
      <c r="A17" s="185"/>
      <c r="B17" s="185"/>
      <c r="C17" s="91" t="s">
        <v>11</v>
      </c>
      <c r="D17" s="91" t="s">
        <v>86</v>
      </c>
      <c r="E17" s="91" t="s">
        <v>17</v>
      </c>
      <c r="F17" s="91" t="s">
        <v>12</v>
      </c>
      <c r="H17" s="92" t="s">
        <v>13</v>
      </c>
      <c r="I17" s="92" t="s">
        <v>18</v>
      </c>
      <c r="J17" s="91" t="s">
        <v>14</v>
      </c>
      <c r="K17" s="91" t="s">
        <v>12</v>
      </c>
    </row>
    <row r="18" spans="1:11">
      <c r="A18" s="122" t="s">
        <v>1669</v>
      </c>
      <c r="B18" s="122" t="s">
        <v>174</v>
      </c>
      <c r="C18" s="6">
        <v>11554.45</v>
      </c>
      <c r="D18" s="6">
        <v>0</v>
      </c>
      <c r="E18" s="168">
        <v>1255</v>
      </c>
      <c r="F18" s="6">
        <f t="shared" ref="F18:F29" si="0">SUM(C18:E18)</f>
        <v>12809.45</v>
      </c>
      <c r="G18" s="160"/>
      <c r="H18" s="6">
        <v>9116.8799999999992</v>
      </c>
      <c r="I18" s="6">
        <v>2279.2199999999998</v>
      </c>
      <c r="J18" s="6">
        <v>15194.8</v>
      </c>
      <c r="K18" s="6">
        <f t="shared" ref="K18:K42" si="1">SUM(H18:J18)</f>
        <v>26590.899999999998</v>
      </c>
    </row>
    <row r="19" spans="1:11">
      <c r="A19" s="122" t="s">
        <v>1671</v>
      </c>
      <c r="B19" s="122" t="s">
        <v>1714</v>
      </c>
      <c r="C19" s="6">
        <v>10461.6</v>
      </c>
      <c r="D19" s="6">
        <v>0</v>
      </c>
      <c r="E19" s="168">
        <v>1255</v>
      </c>
      <c r="F19" s="6">
        <f t="shared" si="0"/>
        <v>11716.6</v>
      </c>
      <c r="G19" s="160"/>
      <c r="H19" s="6">
        <v>8254.56</v>
      </c>
      <c r="I19" s="6">
        <v>2063.64</v>
      </c>
      <c r="J19" s="6">
        <v>13757.6</v>
      </c>
      <c r="K19" s="6">
        <f t="shared" si="1"/>
        <v>24075.8</v>
      </c>
    </row>
    <row r="20" spans="1:11">
      <c r="A20" s="122" t="s">
        <v>1693</v>
      </c>
      <c r="B20" s="122" t="s">
        <v>237</v>
      </c>
      <c r="C20" s="6">
        <v>9954.7000000000007</v>
      </c>
      <c r="D20" s="6">
        <v>0</v>
      </c>
      <c r="E20" s="168">
        <v>1255</v>
      </c>
      <c r="F20" s="6">
        <f t="shared" si="0"/>
        <v>11209.7</v>
      </c>
      <c r="G20" s="160"/>
      <c r="H20" s="6">
        <v>7857.72</v>
      </c>
      <c r="I20" s="6">
        <v>1963.68</v>
      </c>
      <c r="J20" s="6">
        <v>13091.2</v>
      </c>
      <c r="K20" s="6">
        <f t="shared" si="1"/>
        <v>22912.6</v>
      </c>
    </row>
    <row r="21" spans="1:11">
      <c r="A21" s="122" t="s">
        <v>1689</v>
      </c>
      <c r="B21" s="122" t="s">
        <v>188</v>
      </c>
      <c r="C21" s="6">
        <v>9954.7000000000007</v>
      </c>
      <c r="D21" s="6">
        <v>0</v>
      </c>
      <c r="E21" s="168">
        <v>1255</v>
      </c>
      <c r="F21" s="6">
        <f t="shared" si="0"/>
        <v>11209.7</v>
      </c>
      <c r="G21" s="160"/>
      <c r="H21" s="6">
        <v>7854.72</v>
      </c>
      <c r="I21" s="6">
        <v>1963.68</v>
      </c>
      <c r="J21" s="6">
        <v>13091.2</v>
      </c>
      <c r="K21" s="6">
        <f t="shared" si="1"/>
        <v>22909.599999999999</v>
      </c>
    </row>
    <row r="22" spans="1:11">
      <c r="A22" s="122" t="s">
        <v>1665</v>
      </c>
      <c r="B22" s="122" t="s">
        <v>164</v>
      </c>
      <c r="C22" s="6">
        <v>9473.1</v>
      </c>
      <c r="D22" s="6">
        <v>0</v>
      </c>
      <c r="E22" s="168">
        <v>1255</v>
      </c>
      <c r="F22" s="6">
        <f t="shared" si="0"/>
        <v>10728.1</v>
      </c>
      <c r="G22" s="160"/>
      <c r="H22" s="6">
        <v>7474.56</v>
      </c>
      <c r="I22" s="6">
        <v>1868.64</v>
      </c>
      <c r="J22" s="6">
        <v>12457.6</v>
      </c>
      <c r="K22" s="6">
        <f t="shared" si="1"/>
        <v>21800.800000000003</v>
      </c>
    </row>
    <row r="23" spans="1:11">
      <c r="A23" s="122" t="s">
        <v>1677</v>
      </c>
      <c r="B23" s="122" t="s">
        <v>1749</v>
      </c>
      <c r="C23" s="6">
        <v>9473.1</v>
      </c>
      <c r="D23" s="6">
        <v>0</v>
      </c>
      <c r="E23" s="168">
        <v>1255</v>
      </c>
      <c r="F23" s="6">
        <f t="shared" si="0"/>
        <v>10728.1</v>
      </c>
      <c r="G23" s="160"/>
      <c r="H23" s="6">
        <v>7474.56</v>
      </c>
      <c r="I23" s="6">
        <v>1868.64</v>
      </c>
      <c r="J23" s="6">
        <v>12457.6</v>
      </c>
      <c r="K23" s="6">
        <f t="shared" si="1"/>
        <v>21800.800000000003</v>
      </c>
    </row>
    <row r="24" spans="1:11">
      <c r="A24" s="122" t="s">
        <v>1750</v>
      </c>
      <c r="B24" s="122" t="s">
        <v>1751</v>
      </c>
      <c r="C24" s="6">
        <v>9021.0499999999993</v>
      </c>
      <c r="D24" s="6">
        <v>0</v>
      </c>
      <c r="E24" s="168">
        <v>1255</v>
      </c>
      <c r="F24" s="6">
        <f t="shared" si="0"/>
        <v>10276.049999999999</v>
      </c>
      <c r="G24" s="160"/>
      <c r="H24" s="6">
        <v>7117.92</v>
      </c>
      <c r="I24" s="6">
        <v>1779.48</v>
      </c>
      <c r="J24" s="6">
        <v>11863.2</v>
      </c>
      <c r="K24" s="6">
        <f t="shared" si="1"/>
        <v>20760.599999999999</v>
      </c>
    </row>
    <row r="25" spans="1:11">
      <c r="A25" s="122" t="s">
        <v>1687</v>
      </c>
      <c r="B25" s="122" t="s">
        <v>1726</v>
      </c>
      <c r="C25" s="6">
        <v>8592.6</v>
      </c>
      <c r="D25" s="6">
        <v>0</v>
      </c>
      <c r="E25" s="168">
        <v>1255</v>
      </c>
      <c r="F25" s="6">
        <f t="shared" si="0"/>
        <v>9847.6</v>
      </c>
      <c r="G25" s="160"/>
      <c r="H25" s="6">
        <v>6780</v>
      </c>
      <c r="I25" s="6">
        <v>1695</v>
      </c>
      <c r="J25" s="6">
        <v>11300</v>
      </c>
      <c r="K25" s="6">
        <f t="shared" si="1"/>
        <v>19775</v>
      </c>
    </row>
    <row r="26" spans="1:11">
      <c r="A26" s="122" t="s">
        <v>1716</v>
      </c>
      <c r="B26" s="122" t="s">
        <v>1717</v>
      </c>
      <c r="C26" s="6">
        <v>7784.15</v>
      </c>
      <c r="D26" s="6">
        <v>0</v>
      </c>
      <c r="E26" s="168">
        <v>1255</v>
      </c>
      <c r="F26" s="6">
        <f t="shared" si="0"/>
        <v>9039.15</v>
      </c>
      <c r="G26" s="160"/>
      <c r="H26" s="6">
        <v>6142.08</v>
      </c>
      <c r="I26" s="6">
        <v>1535.52</v>
      </c>
      <c r="J26" s="6">
        <v>10236.799999999999</v>
      </c>
      <c r="K26" s="6">
        <f t="shared" si="1"/>
        <v>17914.400000000001</v>
      </c>
    </row>
    <row r="27" spans="1:11">
      <c r="A27" s="122" t="s">
        <v>1699</v>
      </c>
      <c r="B27" s="122" t="s">
        <v>203</v>
      </c>
      <c r="C27" s="6">
        <v>7404.8</v>
      </c>
      <c r="D27" s="6">
        <v>0</v>
      </c>
      <c r="E27" s="168">
        <v>1255</v>
      </c>
      <c r="F27" s="6">
        <f t="shared" si="0"/>
        <v>8659.7999999999993</v>
      </c>
      <c r="G27" s="160"/>
      <c r="H27" s="6">
        <v>5842.8</v>
      </c>
      <c r="I27" s="6">
        <v>1460.7</v>
      </c>
      <c r="J27" s="6">
        <v>9738</v>
      </c>
      <c r="K27" s="6">
        <f t="shared" si="1"/>
        <v>17041.5</v>
      </c>
    </row>
    <row r="28" spans="1:11">
      <c r="A28" s="122" t="s">
        <v>1752</v>
      </c>
      <c r="B28" s="122" t="s">
        <v>1753</v>
      </c>
      <c r="C28" s="6">
        <v>7404.8</v>
      </c>
      <c r="D28" s="6">
        <v>0</v>
      </c>
      <c r="E28" s="168">
        <v>1255</v>
      </c>
      <c r="F28" s="6">
        <f t="shared" si="0"/>
        <v>8659.7999999999993</v>
      </c>
      <c r="G28" s="160"/>
      <c r="H28" s="6">
        <v>5842.8</v>
      </c>
      <c r="I28" s="6">
        <v>1460.7</v>
      </c>
      <c r="J28" s="6">
        <v>9738</v>
      </c>
      <c r="K28" s="6">
        <f t="shared" si="1"/>
        <v>17041.5</v>
      </c>
    </row>
    <row r="29" spans="1:11">
      <c r="A29" s="122" t="s">
        <v>1701</v>
      </c>
      <c r="B29" s="122" t="s">
        <v>207</v>
      </c>
      <c r="C29" s="6">
        <v>7048.7</v>
      </c>
      <c r="D29" s="6">
        <v>0</v>
      </c>
      <c r="E29" s="168">
        <v>1255</v>
      </c>
      <c r="F29" s="6">
        <f t="shared" si="0"/>
        <v>8303.7000000000007</v>
      </c>
      <c r="G29" s="160"/>
      <c r="H29" s="6">
        <v>5561.76</v>
      </c>
      <c r="I29" s="6">
        <v>1390.44</v>
      </c>
      <c r="J29" s="6">
        <v>9269.6</v>
      </c>
      <c r="K29" s="6">
        <f t="shared" si="1"/>
        <v>16221.800000000001</v>
      </c>
    </row>
    <row r="30" spans="1:11">
      <c r="A30" s="122" t="s">
        <v>1673</v>
      </c>
      <c r="B30" s="122" t="s">
        <v>1754</v>
      </c>
      <c r="C30" s="6">
        <v>6716.15</v>
      </c>
      <c r="D30" s="6">
        <v>0</v>
      </c>
      <c r="E30" s="168">
        <v>1255</v>
      </c>
      <c r="F30" s="6">
        <f>SUM(C30:E30)</f>
        <v>7971.15</v>
      </c>
      <c r="G30" s="160"/>
      <c r="H30" s="6">
        <v>5299.2</v>
      </c>
      <c r="I30" s="6">
        <v>1324.8</v>
      </c>
      <c r="J30" s="6">
        <v>8832</v>
      </c>
      <c r="K30" s="6">
        <f t="shared" si="1"/>
        <v>15456</v>
      </c>
    </row>
    <row r="31" spans="1:11">
      <c r="A31" s="122" t="s">
        <v>1698</v>
      </c>
      <c r="B31" s="122" t="s">
        <v>1755</v>
      </c>
      <c r="C31" s="6">
        <v>6401.1</v>
      </c>
      <c r="D31" s="6">
        <v>0</v>
      </c>
      <c r="E31" s="168">
        <v>1255</v>
      </c>
      <c r="F31" s="6">
        <f>SUM(C31:E31)</f>
        <v>7656.1</v>
      </c>
      <c r="G31" s="160"/>
      <c r="H31" s="6">
        <v>5050.8</v>
      </c>
      <c r="I31" s="6">
        <v>1262.7</v>
      </c>
      <c r="J31" s="6">
        <v>8418</v>
      </c>
      <c r="K31" s="6">
        <f t="shared" si="1"/>
        <v>14731.5</v>
      </c>
    </row>
    <row r="32" spans="1:11">
      <c r="A32" s="122" t="s">
        <v>1731</v>
      </c>
      <c r="B32" s="122" t="s">
        <v>1732</v>
      </c>
      <c r="C32" s="6">
        <v>6401.1</v>
      </c>
      <c r="D32" s="6">
        <v>0</v>
      </c>
      <c r="E32" s="168">
        <v>1255</v>
      </c>
      <c r="F32" s="6">
        <f>SUM(C32:E32)</f>
        <v>7656.1</v>
      </c>
      <c r="G32" s="160"/>
      <c r="H32" s="6">
        <v>5050.8</v>
      </c>
      <c r="I32" s="6">
        <v>1262.7</v>
      </c>
      <c r="J32" s="6">
        <v>8418</v>
      </c>
      <c r="K32" s="6">
        <f t="shared" si="1"/>
        <v>14731.5</v>
      </c>
    </row>
    <row r="33" spans="1:11">
      <c r="A33" s="122" t="s">
        <v>1741</v>
      </c>
      <c r="B33" s="122" t="s">
        <v>168</v>
      </c>
      <c r="C33" s="6">
        <v>6118.35</v>
      </c>
      <c r="D33" s="6">
        <v>0</v>
      </c>
      <c r="E33" s="168">
        <v>1255</v>
      </c>
      <c r="F33" s="6">
        <f>SUM(C33:E33)</f>
        <v>7373.35</v>
      </c>
      <c r="G33" s="160"/>
      <c r="H33" s="6">
        <v>4827.6000000000004</v>
      </c>
      <c r="I33" s="6">
        <v>1206.9000000000001</v>
      </c>
      <c r="J33" s="6">
        <v>8046</v>
      </c>
      <c r="K33" s="6">
        <f t="shared" si="1"/>
        <v>14080.5</v>
      </c>
    </row>
    <row r="34" spans="1:11">
      <c r="A34" s="122" t="s">
        <v>1695</v>
      </c>
      <c r="B34" s="122" t="s">
        <v>1113</v>
      </c>
      <c r="C34" s="6">
        <v>6118.35</v>
      </c>
      <c r="D34" s="6">
        <v>0</v>
      </c>
      <c r="E34" s="168">
        <v>1255</v>
      </c>
      <c r="F34" s="6">
        <f t="shared" ref="F34:F40" si="2">SUM(C34:E34)</f>
        <v>7373.35</v>
      </c>
      <c r="G34" s="160"/>
      <c r="H34" s="6">
        <v>4827.6000000000004</v>
      </c>
      <c r="I34" s="6">
        <v>1206.9000000000001</v>
      </c>
      <c r="J34" s="6">
        <v>8046</v>
      </c>
      <c r="K34" s="6">
        <f t="shared" si="1"/>
        <v>14080.5</v>
      </c>
    </row>
    <row r="35" spans="1:11">
      <c r="A35" s="122" t="s">
        <v>1695</v>
      </c>
      <c r="B35" s="122" t="s">
        <v>1730</v>
      </c>
      <c r="C35" s="6">
        <v>6118.35</v>
      </c>
      <c r="D35" s="6">
        <v>0</v>
      </c>
      <c r="E35" s="168">
        <v>1255</v>
      </c>
      <c r="F35" s="6">
        <f>SUM(C35:E35)</f>
        <v>7373.35</v>
      </c>
      <c r="G35" s="160"/>
      <c r="H35" s="6">
        <v>4827.6000000000004</v>
      </c>
      <c r="I35" s="6">
        <v>1206.9000000000001</v>
      </c>
      <c r="J35" s="6">
        <v>8046</v>
      </c>
      <c r="K35" s="6">
        <f t="shared" si="1"/>
        <v>14080.5</v>
      </c>
    </row>
    <row r="36" spans="1:11">
      <c r="A36" s="122" t="s">
        <v>1697</v>
      </c>
      <c r="B36" s="122" t="s">
        <v>197</v>
      </c>
      <c r="C36" s="6">
        <v>5677.25</v>
      </c>
      <c r="D36" s="6">
        <v>0</v>
      </c>
      <c r="E36" s="168">
        <v>1255</v>
      </c>
      <c r="F36" s="6">
        <f>SUM(C36:E36)</f>
        <v>6932.25</v>
      </c>
      <c r="G36" s="160"/>
      <c r="H36" s="6">
        <v>4479.6000000000004</v>
      </c>
      <c r="I36" s="6">
        <v>1119.9000000000001</v>
      </c>
      <c r="J36" s="6">
        <v>7466</v>
      </c>
      <c r="K36" s="6">
        <f t="shared" si="1"/>
        <v>13065.5</v>
      </c>
    </row>
    <row r="37" spans="1:11">
      <c r="A37" s="122" t="s">
        <v>1683</v>
      </c>
      <c r="B37" s="122" t="s">
        <v>1756</v>
      </c>
      <c r="C37" s="6">
        <v>16935.3</v>
      </c>
      <c r="D37" s="6">
        <v>0</v>
      </c>
      <c r="E37" s="168">
        <v>1255</v>
      </c>
      <c r="F37" s="6">
        <f t="shared" si="2"/>
        <v>18190.3</v>
      </c>
      <c r="G37" s="160"/>
      <c r="H37" s="6">
        <v>13548.24</v>
      </c>
      <c r="I37" s="6">
        <v>3387.06</v>
      </c>
      <c r="J37" s="6">
        <v>22580.400000000001</v>
      </c>
      <c r="K37" s="6">
        <f t="shared" si="1"/>
        <v>39515.699999999997</v>
      </c>
    </row>
    <row r="38" spans="1:11">
      <c r="A38" s="122" t="s">
        <v>1721</v>
      </c>
      <c r="B38" s="122" t="s">
        <v>1757</v>
      </c>
      <c r="C38" s="6">
        <v>14718.9</v>
      </c>
      <c r="D38" s="6">
        <v>0</v>
      </c>
      <c r="E38" s="168">
        <v>1255</v>
      </c>
      <c r="F38" s="6">
        <f t="shared" si="2"/>
        <v>15973.9</v>
      </c>
      <c r="G38" s="160"/>
      <c r="H38" s="6">
        <v>15193.68</v>
      </c>
      <c r="I38" s="6">
        <v>3798.42</v>
      </c>
      <c r="J38" s="6">
        <v>25322.799999999999</v>
      </c>
      <c r="K38" s="6">
        <f t="shared" si="1"/>
        <v>44314.899999999994</v>
      </c>
    </row>
    <row r="39" spans="1:11">
      <c r="A39" s="122" t="s">
        <v>1758</v>
      </c>
      <c r="B39" s="122" t="s">
        <v>1759</v>
      </c>
      <c r="C39" s="6">
        <v>21283.8</v>
      </c>
      <c r="D39" s="6">
        <v>0</v>
      </c>
      <c r="E39" s="168">
        <v>1255</v>
      </c>
      <c r="F39" s="6">
        <f t="shared" si="2"/>
        <v>22538.799999999999</v>
      </c>
      <c r="G39" s="160"/>
      <c r="H39" s="6">
        <v>17027.04</v>
      </c>
      <c r="I39" s="6">
        <v>4256.76</v>
      </c>
      <c r="J39" s="6">
        <v>28378.400000000001</v>
      </c>
      <c r="K39" s="6">
        <f t="shared" si="1"/>
        <v>49662.200000000004</v>
      </c>
    </row>
    <row r="40" spans="1:11">
      <c r="A40" s="122" t="s">
        <v>1685</v>
      </c>
      <c r="B40" s="122" t="s">
        <v>1760</v>
      </c>
      <c r="C40" s="6">
        <v>24597.9</v>
      </c>
      <c r="D40" s="6">
        <v>0</v>
      </c>
      <c r="E40" s="168">
        <v>1255</v>
      </c>
      <c r="F40" s="6">
        <f t="shared" si="2"/>
        <v>25852.9</v>
      </c>
      <c r="G40" s="160"/>
      <c r="H40" s="6">
        <v>19678.32</v>
      </c>
      <c r="I40" s="6">
        <v>4919.58</v>
      </c>
      <c r="J40" s="6">
        <v>32797.199999999997</v>
      </c>
      <c r="K40" s="6">
        <f t="shared" si="1"/>
        <v>57395.1</v>
      </c>
    </row>
    <row r="41" spans="1:11">
      <c r="A41" s="122" t="s">
        <v>1679</v>
      </c>
      <c r="B41" s="122" t="s">
        <v>1761</v>
      </c>
      <c r="C41" s="6">
        <v>3950.28</v>
      </c>
      <c r="D41" s="6">
        <v>0</v>
      </c>
      <c r="E41" s="168">
        <v>1255</v>
      </c>
      <c r="F41" s="6">
        <f>SUM(C41:E41)</f>
        <v>5205.2800000000007</v>
      </c>
      <c r="G41" s="160"/>
      <c r="H41" s="6">
        <v>21068.16</v>
      </c>
      <c r="I41" s="6">
        <v>5267.04</v>
      </c>
      <c r="J41" s="6">
        <v>35113.599999999999</v>
      </c>
      <c r="K41" s="6">
        <f t="shared" si="1"/>
        <v>61448.800000000003</v>
      </c>
    </row>
    <row r="42" spans="1:11">
      <c r="A42" s="122" t="s">
        <v>1681</v>
      </c>
      <c r="B42" s="122" t="s">
        <v>1762</v>
      </c>
      <c r="C42" s="6">
        <v>12480</v>
      </c>
      <c r="D42" s="6">
        <v>0</v>
      </c>
      <c r="E42" s="168">
        <v>1255</v>
      </c>
      <c r="F42" s="6">
        <f>SUM(C42:E42)</f>
        <v>13735</v>
      </c>
      <c r="G42" s="160"/>
      <c r="H42" s="6">
        <v>17971.2</v>
      </c>
      <c r="I42" s="6">
        <v>4492.8</v>
      </c>
      <c r="J42" s="6">
        <v>29952</v>
      </c>
      <c r="K42" s="6">
        <f t="shared" si="1"/>
        <v>52416</v>
      </c>
    </row>
  </sheetData>
  <mergeCells count="12">
    <mergeCell ref="A16:A17"/>
    <mergeCell ref="B16:B17"/>
    <mergeCell ref="C16:F16"/>
    <mergeCell ref="H16:K16"/>
    <mergeCell ref="A1:K1"/>
    <mergeCell ref="A2:K2"/>
    <mergeCell ref="A3:K3"/>
    <mergeCell ref="A4:K4"/>
    <mergeCell ref="A8:A9"/>
    <mergeCell ref="B8:B9"/>
    <mergeCell ref="C8:F8"/>
    <mergeCell ref="H8:K8"/>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23B3-AD41-4B36-B203-B9D9D195A8CA}">
  <dimension ref="A1:M296"/>
  <sheetViews>
    <sheetView showGridLines="0" topLeftCell="A285" workbookViewId="0">
      <selection activeCell="I299" sqref="I299"/>
    </sheetView>
  </sheetViews>
  <sheetFormatPr baseColWidth="10" defaultRowHeight="15"/>
  <cols>
    <col min="1" max="1" width="12.42578125" customWidth="1"/>
    <col min="2" max="2" width="50.5703125" bestFit="1" customWidth="1"/>
    <col min="7" max="7" width="3.7109375" customWidth="1"/>
  </cols>
  <sheetData>
    <row r="1" spans="1:13" ht="15.75">
      <c r="A1" s="173" t="s">
        <v>1763</v>
      </c>
      <c r="B1" s="173"/>
      <c r="C1" s="173"/>
      <c r="D1" s="173"/>
      <c r="E1" s="173"/>
      <c r="F1" s="173"/>
      <c r="G1" s="173"/>
      <c r="H1" s="173"/>
      <c r="I1" s="173"/>
      <c r="J1" s="173"/>
      <c r="K1" s="173"/>
      <c r="L1" s="173"/>
    </row>
    <row r="2" spans="1:13" ht="15.75">
      <c r="A2" s="173" t="s">
        <v>1</v>
      </c>
      <c r="B2" s="173"/>
      <c r="C2" s="173"/>
      <c r="D2" s="173"/>
      <c r="E2" s="173"/>
      <c r="F2" s="173"/>
      <c r="G2" s="173"/>
      <c r="H2" s="173"/>
      <c r="I2" s="173"/>
      <c r="J2" s="173"/>
      <c r="K2" s="173"/>
      <c r="L2" s="173"/>
    </row>
    <row r="3" spans="1:13" ht="15.75">
      <c r="A3" s="173" t="s">
        <v>2</v>
      </c>
      <c r="B3" s="173"/>
      <c r="C3" s="173"/>
      <c r="D3" s="173"/>
      <c r="E3" s="173"/>
      <c r="F3" s="173"/>
      <c r="G3" s="173"/>
      <c r="H3" s="173"/>
      <c r="I3" s="173"/>
      <c r="J3" s="173"/>
      <c r="K3" s="173"/>
      <c r="L3" s="173"/>
    </row>
    <row r="4" spans="1:13" ht="15.75">
      <c r="A4" s="173" t="s">
        <v>6</v>
      </c>
      <c r="B4" s="173"/>
      <c r="C4" s="173"/>
      <c r="D4" s="173"/>
      <c r="E4" s="173"/>
      <c r="F4" s="173"/>
      <c r="G4" s="173"/>
      <c r="H4" s="173"/>
      <c r="I4" s="173"/>
      <c r="J4" s="173"/>
      <c r="K4" s="173"/>
      <c r="L4" s="173"/>
    </row>
    <row r="7" spans="1:13" ht="16.5" thickBot="1">
      <c r="A7" s="4" t="s">
        <v>7</v>
      </c>
    </row>
    <row r="8" spans="1:13" ht="15.75" thickBot="1">
      <c r="A8" s="185" t="s">
        <v>0</v>
      </c>
      <c r="B8" s="185" t="s">
        <v>8</v>
      </c>
      <c r="C8" s="186" t="s">
        <v>9</v>
      </c>
      <c r="D8" s="186"/>
      <c r="E8" s="186"/>
      <c r="F8" s="186"/>
      <c r="H8" s="176" t="s">
        <v>10</v>
      </c>
      <c r="I8" s="177"/>
      <c r="J8" s="177"/>
      <c r="K8" s="177"/>
      <c r="L8" s="178"/>
    </row>
    <row r="9" spans="1:13" ht="45">
      <c r="A9" s="185"/>
      <c r="B9" s="185"/>
      <c r="C9" s="91" t="s">
        <v>11</v>
      </c>
      <c r="D9" s="91" t="s">
        <v>86</v>
      </c>
      <c r="E9" s="91" t="s">
        <v>17</v>
      </c>
      <c r="F9" s="91" t="s">
        <v>12</v>
      </c>
      <c r="H9" s="90" t="s">
        <v>13</v>
      </c>
      <c r="I9" s="13" t="s">
        <v>18</v>
      </c>
      <c r="J9" s="5" t="s">
        <v>14</v>
      </c>
      <c r="K9" s="13" t="s">
        <v>253</v>
      </c>
      <c r="L9" s="5" t="s">
        <v>12</v>
      </c>
    </row>
    <row r="10" spans="1:13">
      <c r="A10" s="122" t="s">
        <v>1201</v>
      </c>
      <c r="B10" s="122" t="s">
        <v>93</v>
      </c>
      <c r="C10" s="168">
        <v>107411.1</v>
      </c>
      <c r="D10" s="168"/>
      <c r="E10" s="168">
        <v>3440.2</v>
      </c>
      <c r="F10" s="168">
        <f>SUM(C10:E10)</f>
        <v>110851.3</v>
      </c>
      <c r="G10" s="134"/>
      <c r="H10" s="168">
        <f>(C10/30)*10</f>
        <v>35803.700000000004</v>
      </c>
      <c r="I10" s="168">
        <f t="shared" ref="I10:I43" si="0">(C10/30)*5</f>
        <v>17901.850000000002</v>
      </c>
      <c r="J10" s="168">
        <f t="shared" ref="J10:J43" si="1">(C10/30)*40</f>
        <v>143214.80000000002</v>
      </c>
      <c r="K10" s="168"/>
      <c r="L10" s="168">
        <f t="shared" ref="L10:L43" si="2">SUM(H10:K10)</f>
        <v>196920.35000000003</v>
      </c>
      <c r="M10" s="8"/>
    </row>
    <row r="11" spans="1:13">
      <c r="A11" s="122" t="s">
        <v>1764</v>
      </c>
      <c r="B11" s="122" t="s">
        <v>92</v>
      </c>
      <c r="C11" s="168">
        <v>54591.3</v>
      </c>
      <c r="D11" s="168"/>
      <c r="E11" s="168">
        <v>2307.1999999999998</v>
      </c>
      <c r="F11" s="168">
        <f>SUM(C11:E11)</f>
        <v>56898.5</v>
      </c>
      <c r="G11" s="134"/>
      <c r="H11" s="168">
        <f t="shared" ref="H11:H43" si="3">(C11/30)*10</f>
        <v>18197.099999999999</v>
      </c>
      <c r="I11" s="168">
        <f t="shared" si="0"/>
        <v>9098.5499999999993</v>
      </c>
      <c r="J11" s="168">
        <f t="shared" si="1"/>
        <v>72788.399999999994</v>
      </c>
      <c r="K11" s="168"/>
      <c r="L11" s="168">
        <f t="shared" si="2"/>
        <v>100084.04999999999</v>
      </c>
    </row>
    <row r="12" spans="1:13">
      <c r="A12" s="122" t="s">
        <v>1764</v>
      </c>
      <c r="B12" s="122" t="s">
        <v>1765</v>
      </c>
      <c r="C12" s="168">
        <v>54591.3</v>
      </c>
      <c r="D12" s="168"/>
      <c r="E12" s="168">
        <v>2307.1999999999998</v>
      </c>
      <c r="F12" s="168">
        <f t="shared" ref="F12:F43" si="4">SUM(C12:E12)</f>
        <v>56898.5</v>
      </c>
      <c r="G12" s="134"/>
      <c r="H12" s="168">
        <f t="shared" si="3"/>
        <v>18197.099999999999</v>
      </c>
      <c r="I12" s="168">
        <f t="shared" si="0"/>
        <v>9098.5499999999993</v>
      </c>
      <c r="J12" s="168">
        <f t="shared" si="1"/>
        <v>72788.399999999994</v>
      </c>
      <c r="K12" s="168"/>
      <c r="L12" s="168">
        <f t="shared" si="2"/>
        <v>100084.04999999999</v>
      </c>
    </row>
    <row r="13" spans="1:13">
      <c r="A13" s="122" t="s">
        <v>1764</v>
      </c>
      <c r="B13" s="122" t="s">
        <v>1766</v>
      </c>
      <c r="C13" s="168">
        <v>54591.3</v>
      </c>
      <c r="D13" s="168"/>
      <c r="E13" s="168">
        <v>2307.1999999999998</v>
      </c>
      <c r="F13" s="168">
        <f t="shared" si="4"/>
        <v>56898.5</v>
      </c>
      <c r="G13" s="134"/>
      <c r="H13" s="168">
        <f t="shared" si="3"/>
        <v>18197.099999999999</v>
      </c>
      <c r="I13" s="168">
        <f t="shared" si="0"/>
        <v>9098.5499999999993</v>
      </c>
      <c r="J13" s="168">
        <f t="shared" si="1"/>
        <v>72788.399999999994</v>
      </c>
      <c r="K13" s="168"/>
      <c r="L13" s="168">
        <f t="shared" si="2"/>
        <v>100084.04999999999</v>
      </c>
    </row>
    <row r="14" spans="1:13">
      <c r="A14" s="122" t="s">
        <v>1764</v>
      </c>
      <c r="B14" s="122" t="s">
        <v>1767</v>
      </c>
      <c r="C14" s="168">
        <v>54591.3</v>
      </c>
      <c r="D14" s="168"/>
      <c r="E14" s="168">
        <v>2307.1999999999998</v>
      </c>
      <c r="F14" s="168">
        <f t="shared" si="4"/>
        <v>56898.5</v>
      </c>
      <c r="G14" s="134"/>
      <c r="H14" s="168">
        <f t="shared" si="3"/>
        <v>18197.099999999999</v>
      </c>
      <c r="I14" s="168">
        <f t="shared" si="0"/>
        <v>9098.5499999999993</v>
      </c>
      <c r="J14" s="168">
        <f t="shared" si="1"/>
        <v>72788.399999999994</v>
      </c>
      <c r="K14" s="168"/>
      <c r="L14" s="168">
        <f t="shared" si="2"/>
        <v>100084.04999999999</v>
      </c>
    </row>
    <row r="15" spans="1:13">
      <c r="A15" s="122" t="s">
        <v>1764</v>
      </c>
      <c r="B15" s="122" t="s">
        <v>1768</v>
      </c>
      <c r="C15" s="168">
        <v>54591.3</v>
      </c>
      <c r="D15" s="168"/>
      <c r="E15" s="168">
        <v>2307.1999999999998</v>
      </c>
      <c r="F15" s="168">
        <f t="shared" si="4"/>
        <v>56898.5</v>
      </c>
      <c r="G15" s="134"/>
      <c r="H15" s="168">
        <f t="shared" si="3"/>
        <v>18197.099999999999</v>
      </c>
      <c r="I15" s="168">
        <f t="shared" si="0"/>
        <v>9098.5499999999993</v>
      </c>
      <c r="J15" s="168">
        <f t="shared" si="1"/>
        <v>72788.399999999994</v>
      </c>
      <c r="K15" s="168"/>
      <c r="L15" s="168">
        <f t="shared" si="2"/>
        <v>100084.04999999999</v>
      </c>
    </row>
    <row r="16" spans="1:13">
      <c r="A16" s="122" t="s">
        <v>1769</v>
      </c>
      <c r="B16" s="122" t="s">
        <v>1770</v>
      </c>
      <c r="C16" s="168">
        <v>41903.699999999997</v>
      </c>
      <c r="D16" s="168"/>
      <c r="E16" s="168">
        <v>2060</v>
      </c>
      <c r="F16" s="168">
        <f t="shared" si="4"/>
        <v>43963.7</v>
      </c>
      <c r="G16" s="134"/>
      <c r="H16" s="168">
        <f t="shared" si="3"/>
        <v>13967.9</v>
      </c>
      <c r="I16" s="168">
        <f t="shared" si="0"/>
        <v>6983.95</v>
      </c>
      <c r="J16" s="168">
        <f t="shared" si="1"/>
        <v>55871.6</v>
      </c>
      <c r="K16" s="168"/>
      <c r="L16" s="168">
        <f t="shared" si="2"/>
        <v>76823.45</v>
      </c>
    </row>
    <row r="17" spans="1:12">
      <c r="A17" s="122" t="s">
        <v>1771</v>
      </c>
      <c r="B17" s="122" t="s">
        <v>1772</v>
      </c>
      <c r="C17" s="168">
        <v>27044.7</v>
      </c>
      <c r="D17" s="168"/>
      <c r="E17" s="168">
        <v>1812.8</v>
      </c>
      <c r="F17" s="168">
        <f t="shared" si="4"/>
        <v>28857.5</v>
      </c>
      <c r="G17" s="134"/>
      <c r="H17" s="168">
        <f t="shared" si="3"/>
        <v>9014.9</v>
      </c>
      <c r="I17" s="168">
        <f t="shared" si="0"/>
        <v>4507.45</v>
      </c>
      <c r="J17" s="168">
        <f t="shared" si="1"/>
        <v>36059.599999999999</v>
      </c>
      <c r="K17" s="168"/>
      <c r="L17" s="168">
        <f t="shared" si="2"/>
        <v>49581.95</v>
      </c>
    </row>
    <row r="18" spans="1:12">
      <c r="A18" s="122" t="s">
        <v>1771</v>
      </c>
      <c r="B18" s="122" t="s">
        <v>1773</v>
      </c>
      <c r="C18" s="168">
        <v>27044.7</v>
      </c>
      <c r="D18" s="168"/>
      <c r="E18" s="168">
        <v>1812.8</v>
      </c>
      <c r="F18" s="168">
        <f t="shared" si="4"/>
        <v>28857.5</v>
      </c>
      <c r="G18" s="134"/>
      <c r="H18" s="168">
        <f t="shared" si="3"/>
        <v>9014.9</v>
      </c>
      <c r="I18" s="168">
        <f t="shared" si="0"/>
        <v>4507.45</v>
      </c>
      <c r="J18" s="168">
        <f t="shared" si="1"/>
        <v>36059.599999999999</v>
      </c>
      <c r="K18" s="168"/>
      <c r="L18" s="168">
        <f t="shared" si="2"/>
        <v>49581.95</v>
      </c>
    </row>
    <row r="19" spans="1:12">
      <c r="A19" s="122" t="s">
        <v>1771</v>
      </c>
      <c r="B19" s="122" t="s">
        <v>1774</v>
      </c>
      <c r="C19" s="168">
        <v>27044.7</v>
      </c>
      <c r="D19" s="168"/>
      <c r="E19" s="168">
        <v>1812.8</v>
      </c>
      <c r="F19" s="168">
        <f t="shared" si="4"/>
        <v>28857.5</v>
      </c>
      <c r="G19" s="134"/>
      <c r="H19" s="168">
        <f t="shared" si="3"/>
        <v>9014.9</v>
      </c>
      <c r="I19" s="168">
        <f t="shared" si="0"/>
        <v>4507.45</v>
      </c>
      <c r="J19" s="168">
        <f t="shared" si="1"/>
        <v>36059.599999999999</v>
      </c>
      <c r="K19" s="168"/>
      <c r="L19" s="168">
        <f t="shared" si="2"/>
        <v>49581.95</v>
      </c>
    </row>
    <row r="20" spans="1:12">
      <c r="A20" s="122" t="s">
        <v>1771</v>
      </c>
      <c r="B20" s="122" t="s">
        <v>1775</v>
      </c>
      <c r="C20" s="168">
        <v>27044.7</v>
      </c>
      <c r="D20" s="168"/>
      <c r="E20" s="168">
        <v>1812.8</v>
      </c>
      <c r="F20" s="168">
        <f t="shared" si="4"/>
        <v>28857.5</v>
      </c>
      <c r="G20" s="134"/>
      <c r="H20" s="168">
        <f t="shared" si="3"/>
        <v>9014.9</v>
      </c>
      <c r="I20" s="168">
        <f t="shared" si="0"/>
        <v>4507.45</v>
      </c>
      <c r="J20" s="168">
        <f t="shared" si="1"/>
        <v>36059.599999999999</v>
      </c>
      <c r="K20" s="168"/>
      <c r="L20" s="168">
        <f t="shared" si="2"/>
        <v>49581.95</v>
      </c>
    </row>
    <row r="21" spans="1:12">
      <c r="A21" s="122" t="s">
        <v>1771</v>
      </c>
      <c r="B21" s="122" t="s">
        <v>1776</v>
      </c>
      <c r="C21" s="168">
        <v>27044.7</v>
      </c>
      <c r="D21" s="168"/>
      <c r="E21" s="168">
        <v>1812.8</v>
      </c>
      <c r="F21" s="168">
        <f t="shared" si="4"/>
        <v>28857.5</v>
      </c>
      <c r="G21" s="134"/>
      <c r="H21" s="168">
        <f t="shared" si="3"/>
        <v>9014.9</v>
      </c>
      <c r="I21" s="168">
        <f t="shared" si="0"/>
        <v>4507.45</v>
      </c>
      <c r="J21" s="168">
        <f t="shared" si="1"/>
        <v>36059.599999999999</v>
      </c>
      <c r="K21" s="168"/>
      <c r="L21" s="168">
        <f t="shared" si="2"/>
        <v>49581.95</v>
      </c>
    </row>
    <row r="22" spans="1:12">
      <c r="A22" s="122" t="s">
        <v>1771</v>
      </c>
      <c r="B22" s="122" t="s">
        <v>1777</v>
      </c>
      <c r="C22" s="168">
        <v>27044.7</v>
      </c>
      <c r="D22" s="168"/>
      <c r="E22" s="168">
        <v>1812.8</v>
      </c>
      <c r="F22" s="168">
        <f t="shared" si="4"/>
        <v>28857.5</v>
      </c>
      <c r="G22" s="134"/>
      <c r="H22" s="168">
        <f t="shared" si="3"/>
        <v>9014.9</v>
      </c>
      <c r="I22" s="168">
        <f t="shared" si="0"/>
        <v>4507.45</v>
      </c>
      <c r="J22" s="168">
        <f t="shared" si="1"/>
        <v>36059.599999999999</v>
      </c>
      <c r="K22" s="168"/>
      <c r="L22" s="168">
        <f t="shared" si="2"/>
        <v>49581.95</v>
      </c>
    </row>
    <row r="23" spans="1:12">
      <c r="A23" s="122" t="s">
        <v>1771</v>
      </c>
      <c r="B23" s="122" t="s">
        <v>1778</v>
      </c>
      <c r="C23" s="168">
        <v>27044.7</v>
      </c>
      <c r="D23" s="168"/>
      <c r="E23" s="168">
        <v>1812.8</v>
      </c>
      <c r="F23" s="168">
        <f t="shared" si="4"/>
        <v>28857.5</v>
      </c>
      <c r="G23" s="134"/>
      <c r="H23" s="168">
        <f t="shared" si="3"/>
        <v>9014.9</v>
      </c>
      <c r="I23" s="168">
        <f t="shared" si="0"/>
        <v>4507.45</v>
      </c>
      <c r="J23" s="168">
        <f t="shared" si="1"/>
        <v>36059.599999999999</v>
      </c>
      <c r="K23" s="168"/>
      <c r="L23" s="168">
        <f t="shared" si="2"/>
        <v>49581.95</v>
      </c>
    </row>
    <row r="24" spans="1:12">
      <c r="A24" s="122" t="s">
        <v>1771</v>
      </c>
      <c r="B24" s="122" t="s">
        <v>1779</v>
      </c>
      <c r="C24" s="168">
        <v>27044.7</v>
      </c>
      <c r="D24" s="168"/>
      <c r="E24" s="168">
        <v>1812.8</v>
      </c>
      <c r="F24" s="168">
        <f t="shared" si="4"/>
        <v>28857.5</v>
      </c>
      <c r="G24" s="134"/>
      <c r="H24" s="168">
        <f t="shared" si="3"/>
        <v>9014.9</v>
      </c>
      <c r="I24" s="168">
        <f t="shared" si="0"/>
        <v>4507.45</v>
      </c>
      <c r="J24" s="168">
        <f t="shared" si="1"/>
        <v>36059.599999999999</v>
      </c>
      <c r="K24" s="168"/>
      <c r="L24" s="168">
        <f t="shared" si="2"/>
        <v>49581.95</v>
      </c>
    </row>
    <row r="25" spans="1:12">
      <c r="A25" s="122" t="s">
        <v>1771</v>
      </c>
      <c r="B25" s="122" t="s">
        <v>1780</v>
      </c>
      <c r="C25" s="168">
        <v>27044.7</v>
      </c>
      <c r="D25" s="168"/>
      <c r="E25" s="168">
        <v>1812.8</v>
      </c>
      <c r="F25" s="168">
        <f t="shared" si="4"/>
        <v>28857.5</v>
      </c>
      <c r="G25" s="134"/>
      <c r="H25" s="168">
        <f t="shared" si="3"/>
        <v>9014.9</v>
      </c>
      <c r="I25" s="168">
        <f t="shared" si="0"/>
        <v>4507.45</v>
      </c>
      <c r="J25" s="168">
        <f t="shared" si="1"/>
        <v>36059.599999999999</v>
      </c>
      <c r="K25" s="168"/>
      <c r="L25" s="168">
        <f t="shared" si="2"/>
        <v>49581.95</v>
      </c>
    </row>
    <row r="26" spans="1:12">
      <c r="A26" s="122" t="s">
        <v>1771</v>
      </c>
      <c r="B26" s="122" t="s">
        <v>1781</v>
      </c>
      <c r="C26" s="168">
        <v>27044.7</v>
      </c>
      <c r="D26" s="168"/>
      <c r="E26" s="168">
        <v>1812.8</v>
      </c>
      <c r="F26" s="168">
        <f t="shared" si="4"/>
        <v>28857.5</v>
      </c>
      <c r="G26" s="134"/>
      <c r="H26" s="168">
        <f t="shared" si="3"/>
        <v>9014.9</v>
      </c>
      <c r="I26" s="168">
        <f t="shared" si="0"/>
        <v>4507.45</v>
      </c>
      <c r="J26" s="168">
        <f t="shared" si="1"/>
        <v>36059.599999999999</v>
      </c>
      <c r="K26" s="168"/>
      <c r="L26" s="168">
        <f t="shared" si="2"/>
        <v>49581.95</v>
      </c>
    </row>
    <row r="27" spans="1:12">
      <c r="A27" s="122" t="s">
        <v>1771</v>
      </c>
      <c r="B27" s="122" t="s">
        <v>1782</v>
      </c>
      <c r="C27" s="168">
        <v>27044.7</v>
      </c>
      <c r="D27" s="168"/>
      <c r="E27" s="168">
        <v>1812.8</v>
      </c>
      <c r="F27" s="168">
        <f t="shared" si="4"/>
        <v>28857.5</v>
      </c>
      <c r="G27" s="134"/>
      <c r="H27" s="168">
        <f t="shared" si="3"/>
        <v>9014.9</v>
      </c>
      <c r="I27" s="168">
        <f t="shared" si="0"/>
        <v>4507.45</v>
      </c>
      <c r="J27" s="168">
        <f t="shared" si="1"/>
        <v>36059.599999999999</v>
      </c>
      <c r="K27" s="168"/>
      <c r="L27" s="168">
        <f t="shared" si="2"/>
        <v>49581.95</v>
      </c>
    </row>
    <row r="28" spans="1:12">
      <c r="A28" s="122" t="s">
        <v>1771</v>
      </c>
      <c r="B28" s="122" t="s">
        <v>1783</v>
      </c>
      <c r="C28" s="168">
        <v>27044.7</v>
      </c>
      <c r="D28" s="168"/>
      <c r="E28" s="168">
        <v>1812.8</v>
      </c>
      <c r="F28" s="168">
        <f t="shared" si="4"/>
        <v>28857.5</v>
      </c>
      <c r="G28" s="134"/>
      <c r="H28" s="168">
        <f t="shared" si="3"/>
        <v>9014.9</v>
      </c>
      <c r="I28" s="168">
        <f t="shared" si="0"/>
        <v>4507.45</v>
      </c>
      <c r="J28" s="168">
        <f t="shared" si="1"/>
        <v>36059.599999999999</v>
      </c>
      <c r="K28" s="168"/>
      <c r="L28" s="168">
        <f t="shared" si="2"/>
        <v>49581.95</v>
      </c>
    </row>
    <row r="29" spans="1:12">
      <c r="A29" s="122" t="s">
        <v>1771</v>
      </c>
      <c r="B29" s="122" t="s">
        <v>1784</v>
      </c>
      <c r="C29" s="168">
        <v>27044.7</v>
      </c>
      <c r="D29" s="168"/>
      <c r="E29" s="168">
        <v>1812.8</v>
      </c>
      <c r="F29" s="168">
        <f t="shared" si="4"/>
        <v>28857.5</v>
      </c>
      <c r="G29" s="134"/>
      <c r="H29" s="168">
        <f t="shared" si="3"/>
        <v>9014.9</v>
      </c>
      <c r="I29" s="168">
        <f t="shared" si="0"/>
        <v>4507.45</v>
      </c>
      <c r="J29" s="168">
        <f t="shared" si="1"/>
        <v>36059.599999999999</v>
      </c>
      <c r="K29" s="168"/>
      <c r="L29" s="168">
        <f t="shared" si="2"/>
        <v>49581.95</v>
      </c>
    </row>
    <row r="30" spans="1:12">
      <c r="A30" s="122" t="s">
        <v>1771</v>
      </c>
      <c r="B30" s="122" t="s">
        <v>1785</v>
      </c>
      <c r="C30" s="168">
        <v>27044.7</v>
      </c>
      <c r="D30" s="168"/>
      <c r="E30" s="168">
        <v>1812.8</v>
      </c>
      <c r="F30" s="168">
        <f t="shared" si="4"/>
        <v>28857.5</v>
      </c>
      <c r="G30" s="134"/>
      <c r="H30" s="168">
        <f t="shared" si="3"/>
        <v>9014.9</v>
      </c>
      <c r="I30" s="168">
        <f t="shared" si="0"/>
        <v>4507.45</v>
      </c>
      <c r="J30" s="168">
        <f t="shared" si="1"/>
        <v>36059.599999999999</v>
      </c>
      <c r="K30" s="168"/>
      <c r="L30" s="168">
        <f t="shared" si="2"/>
        <v>49581.95</v>
      </c>
    </row>
    <row r="31" spans="1:12">
      <c r="A31" s="122" t="s">
        <v>1771</v>
      </c>
      <c r="B31" s="122" t="s">
        <v>1786</v>
      </c>
      <c r="C31" s="168">
        <v>27044.7</v>
      </c>
      <c r="D31" s="168"/>
      <c r="E31" s="168">
        <v>1812.8</v>
      </c>
      <c r="F31" s="168">
        <f t="shared" si="4"/>
        <v>28857.5</v>
      </c>
      <c r="G31" s="134"/>
      <c r="H31" s="168">
        <f t="shared" si="3"/>
        <v>9014.9</v>
      </c>
      <c r="I31" s="168">
        <f t="shared" si="0"/>
        <v>4507.45</v>
      </c>
      <c r="J31" s="168">
        <f t="shared" si="1"/>
        <v>36059.599999999999</v>
      </c>
      <c r="K31" s="168"/>
      <c r="L31" s="168">
        <f t="shared" si="2"/>
        <v>49581.95</v>
      </c>
    </row>
    <row r="32" spans="1:12">
      <c r="A32" s="122" t="s">
        <v>1771</v>
      </c>
      <c r="B32" s="122" t="s">
        <v>1787</v>
      </c>
      <c r="C32" s="168">
        <v>27044.7</v>
      </c>
      <c r="D32" s="168"/>
      <c r="E32" s="168">
        <v>1812.8</v>
      </c>
      <c r="F32" s="168">
        <f t="shared" si="4"/>
        <v>28857.5</v>
      </c>
      <c r="G32" s="134"/>
      <c r="H32" s="168">
        <f t="shared" si="3"/>
        <v>9014.9</v>
      </c>
      <c r="I32" s="168">
        <f t="shared" si="0"/>
        <v>4507.45</v>
      </c>
      <c r="J32" s="168">
        <f t="shared" si="1"/>
        <v>36059.599999999999</v>
      </c>
      <c r="K32" s="168"/>
      <c r="L32" s="168">
        <f t="shared" si="2"/>
        <v>49581.95</v>
      </c>
    </row>
    <row r="33" spans="1:12">
      <c r="A33" s="122" t="s">
        <v>1771</v>
      </c>
      <c r="B33" s="122" t="s">
        <v>1788</v>
      </c>
      <c r="C33" s="168">
        <v>27044.7</v>
      </c>
      <c r="D33" s="168"/>
      <c r="E33" s="168">
        <v>1812.8</v>
      </c>
      <c r="F33" s="168">
        <f t="shared" si="4"/>
        <v>28857.5</v>
      </c>
      <c r="G33" s="134"/>
      <c r="H33" s="168">
        <f t="shared" si="3"/>
        <v>9014.9</v>
      </c>
      <c r="I33" s="168">
        <f t="shared" si="0"/>
        <v>4507.45</v>
      </c>
      <c r="J33" s="168">
        <f t="shared" si="1"/>
        <v>36059.599999999999</v>
      </c>
      <c r="K33" s="168"/>
      <c r="L33" s="168">
        <f t="shared" si="2"/>
        <v>49581.95</v>
      </c>
    </row>
    <row r="34" spans="1:12">
      <c r="A34" s="122" t="s">
        <v>1771</v>
      </c>
      <c r="B34" s="122" t="s">
        <v>1789</v>
      </c>
      <c r="C34" s="168">
        <v>27044.7</v>
      </c>
      <c r="D34" s="168"/>
      <c r="E34" s="168">
        <v>1812.8</v>
      </c>
      <c r="F34" s="168">
        <f t="shared" si="4"/>
        <v>28857.5</v>
      </c>
      <c r="G34" s="134"/>
      <c r="H34" s="168">
        <f t="shared" si="3"/>
        <v>9014.9</v>
      </c>
      <c r="I34" s="168">
        <f t="shared" si="0"/>
        <v>4507.45</v>
      </c>
      <c r="J34" s="168">
        <f t="shared" si="1"/>
        <v>36059.599999999999</v>
      </c>
      <c r="K34" s="168"/>
      <c r="L34" s="168">
        <f t="shared" si="2"/>
        <v>49581.95</v>
      </c>
    </row>
    <row r="35" spans="1:12">
      <c r="A35" s="122" t="s">
        <v>1771</v>
      </c>
      <c r="B35" s="122" t="s">
        <v>1790</v>
      </c>
      <c r="C35" s="168">
        <v>27044.7</v>
      </c>
      <c r="D35" s="168"/>
      <c r="E35" s="168">
        <v>1812.8</v>
      </c>
      <c r="F35" s="168">
        <f t="shared" si="4"/>
        <v>28857.5</v>
      </c>
      <c r="G35" s="134"/>
      <c r="H35" s="168">
        <f t="shared" si="3"/>
        <v>9014.9</v>
      </c>
      <c r="I35" s="168">
        <f t="shared" si="0"/>
        <v>4507.45</v>
      </c>
      <c r="J35" s="168">
        <f t="shared" si="1"/>
        <v>36059.599999999999</v>
      </c>
      <c r="K35" s="168"/>
      <c r="L35" s="168">
        <f t="shared" si="2"/>
        <v>49581.95</v>
      </c>
    </row>
    <row r="36" spans="1:12">
      <c r="A36" s="122" t="s">
        <v>1771</v>
      </c>
      <c r="B36" s="122" t="s">
        <v>1791</v>
      </c>
      <c r="C36" s="168">
        <v>27044.7</v>
      </c>
      <c r="D36" s="168"/>
      <c r="E36" s="168">
        <v>1812.8</v>
      </c>
      <c r="F36" s="168">
        <f t="shared" si="4"/>
        <v>28857.5</v>
      </c>
      <c r="G36" s="134"/>
      <c r="H36" s="168">
        <f t="shared" si="3"/>
        <v>9014.9</v>
      </c>
      <c r="I36" s="168">
        <f t="shared" si="0"/>
        <v>4507.45</v>
      </c>
      <c r="J36" s="168">
        <f t="shared" si="1"/>
        <v>36059.599999999999</v>
      </c>
      <c r="K36" s="168"/>
      <c r="L36" s="168">
        <f t="shared" si="2"/>
        <v>49581.95</v>
      </c>
    </row>
    <row r="37" spans="1:12">
      <c r="A37" s="122" t="s">
        <v>1771</v>
      </c>
      <c r="B37" s="122" t="s">
        <v>1792</v>
      </c>
      <c r="C37" s="168">
        <v>27044.7</v>
      </c>
      <c r="D37" s="168"/>
      <c r="E37" s="168">
        <v>1812.8</v>
      </c>
      <c r="F37" s="168">
        <f t="shared" si="4"/>
        <v>28857.5</v>
      </c>
      <c r="G37" s="134"/>
      <c r="H37" s="168">
        <f t="shared" si="3"/>
        <v>9014.9</v>
      </c>
      <c r="I37" s="168">
        <f t="shared" si="0"/>
        <v>4507.45</v>
      </c>
      <c r="J37" s="168">
        <f t="shared" si="1"/>
        <v>36059.599999999999</v>
      </c>
      <c r="K37" s="168"/>
      <c r="L37" s="168">
        <f t="shared" si="2"/>
        <v>49581.95</v>
      </c>
    </row>
    <row r="38" spans="1:12">
      <c r="A38" s="122" t="s">
        <v>1771</v>
      </c>
      <c r="B38" s="122" t="s">
        <v>1793</v>
      </c>
      <c r="C38" s="168">
        <v>27044.7</v>
      </c>
      <c r="D38" s="168"/>
      <c r="E38" s="168">
        <v>1812.8</v>
      </c>
      <c r="F38" s="168">
        <f t="shared" si="4"/>
        <v>28857.5</v>
      </c>
      <c r="G38" s="134"/>
      <c r="H38" s="168">
        <f t="shared" si="3"/>
        <v>9014.9</v>
      </c>
      <c r="I38" s="168">
        <f t="shared" si="0"/>
        <v>4507.45</v>
      </c>
      <c r="J38" s="168">
        <f t="shared" si="1"/>
        <v>36059.599999999999</v>
      </c>
      <c r="K38" s="168"/>
      <c r="L38" s="168">
        <f t="shared" si="2"/>
        <v>49581.95</v>
      </c>
    </row>
    <row r="39" spans="1:12">
      <c r="A39" s="122" t="s">
        <v>1771</v>
      </c>
      <c r="B39" s="122" t="s">
        <v>1794</v>
      </c>
      <c r="C39" s="168">
        <v>27044.7</v>
      </c>
      <c r="D39" s="168"/>
      <c r="E39" s="168">
        <v>1812.8</v>
      </c>
      <c r="F39" s="168">
        <f t="shared" si="4"/>
        <v>28857.5</v>
      </c>
      <c r="G39" s="134"/>
      <c r="H39" s="168">
        <f t="shared" si="3"/>
        <v>9014.9</v>
      </c>
      <c r="I39" s="168">
        <f t="shared" si="0"/>
        <v>4507.45</v>
      </c>
      <c r="J39" s="168">
        <f t="shared" si="1"/>
        <v>36059.599999999999</v>
      </c>
      <c r="K39" s="168"/>
      <c r="L39" s="168">
        <f t="shared" si="2"/>
        <v>49581.95</v>
      </c>
    </row>
    <row r="40" spans="1:12">
      <c r="A40" s="122" t="s">
        <v>1771</v>
      </c>
      <c r="B40" s="122" t="s">
        <v>1795</v>
      </c>
      <c r="C40" s="168">
        <v>27044.7</v>
      </c>
      <c r="D40" s="168"/>
      <c r="E40" s="168">
        <v>1812.8</v>
      </c>
      <c r="F40" s="168">
        <f t="shared" si="4"/>
        <v>28857.5</v>
      </c>
      <c r="G40" s="134"/>
      <c r="H40" s="168">
        <f t="shared" si="3"/>
        <v>9014.9</v>
      </c>
      <c r="I40" s="168">
        <f t="shared" si="0"/>
        <v>4507.45</v>
      </c>
      <c r="J40" s="168">
        <f t="shared" si="1"/>
        <v>36059.599999999999</v>
      </c>
      <c r="K40" s="168"/>
      <c r="L40" s="168">
        <f t="shared" si="2"/>
        <v>49581.95</v>
      </c>
    </row>
    <row r="41" spans="1:12">
      <c r="A41" s="122" t="s">
        <v>1771</v>
      </c>
      <c r="B41" s="122" t="s">
        <v>1796</v>
      </c>
      <c r="C41" s="168">
        <v>27044.7</v>
      </c>
      <c r="D41" s="168"/>
      <c r="E41" s="168">
        <v>1812.8</v>
      </c>
      <c r="F41" s="168">
        <f t="shared" si="4"/>
        <v>28857.5</v>
      </c>
      <c r="G41" s="134"/>
      <c r="H41" s="168">
        <f t="shared" si="3"/>
        <v>9014.9</v>
      </c>
      <c r="I41" s="168">
        <f t="shared" si="0"/>
        <v>4507.45</v>
      </c>
      <c r="J41" s="168">
        <f t="shared" si="1"/>
        <v>36059.599999999999</v>
      </c>
      <c r="K41" s="168"/>
      <c r="L41" s="168">
        <f t="shared" si="2"/>
        <v>49581.95</v>
      </c>
    </row>
    <row r="42" spans="1:12">
      <c r="A42" s="122" t="s">
        <v>1771</v>
      </c>
      <c r="B42" s="122" t="s">
        <v>1797</v>
      </c>
      <c r="C42" s="168">
        <v>27044.7</v>
      </c>
      <c r="D42" s="168"/>
      <c r="E42" s="168">
        <v>1812.8</v>
      </c>
      <c r="F42" s="168">
        <f t="shared" si="4"/>
        <v>28857.5</v>
      </c>
      <c r="G42" s="134"/>
      <c r="H42" s="168">
        <f t="shared" si="3"/>
        <v>9014.9</v>
      </c>
      <c r="I42" s="168">
        <f t="shared" si="0"/>
        <v>4507.45</v>
      </c>
      <c r="J42" s="168">
        <f t="shared" si="1"/>
        <v>36059.599999999999</v>
      </c>
      <c r="K42" s="168"/>
      <c r="L42" s="168">
        <f t="shared" si="2"/>
        <v>49581.95</v>
      </c>
    </row>
    <row r="43" spans="1:12">
      <c r="A43" s="122" t="s">
        <v>1798</v>
      </c>
      <c r="B43" s="122" t="s">
        <v>1799</v>
      </c>
      <c r="C43" s="168">
        <v>21634.5</v>
      </c>
      <c r="D43" s="168"/>
      <c r="E43" s="168">
        <v>1668.6</v>
      </c>
      <c r="F43" s="168">
        <f t="shared" si="4"/>
        <v>23303.1</v>
      </c>
      <c r="G43" s="134"/>
      <c r="H43" s="168">
        <f t="shared" si="3"/>
        <v>7211.5</v>
      </c>
      <c r="I43" s="168">
        <f t="shared" si="0"/>
        <v>3605.75</v>
      </c>
      <c r="J43" s="168">
        <f t="shared" si="1"/>
        <v>28846</v>
      </c>
      <c r="K43" s="168"/>
      <c r="L43" s="168">
        <f t="shared" si="2"/>
        <v>39663.25</v>
      </c>
    </row>
    <row r="44" spans="1:12">
      <c r="A44" s="11"/>
    </row>
    <row r="45" spans="1:12" ht="15.75">
      <c r="A45" s="4" t="s">
        <v>31</v>
      </c>
    </row>
    <row r="46" spans="1:12">
      <c r="A46" s="185" t="s">
        <v>0</v>
      </c>
      <c r="B46" s="185" t="s">
        <v>8</v>
      </c>
      <c r="C46" s="186" t="s">
        <v>9</v>
      </c>
      <c r="D46" s="186"/>
      <c r="E46" s="186"/>
      <c r="F46" s="186"/>
      <c r="H46" s="186" t="s">
        <v>10</v>
      </c>
      <c r="I46" s="186"/>
      <c r="J46" s="186"/>
      <c r="K46" s="186"/>
      <c r="L46" s="186"/>
    </row>
    <row r="47" spans="1:12" ht="45">
      <c r="A47" s="185"/>
      <c r="B47" s="185"/>
      <c r="C47" s="91" t="s">
        <v>11</v>
      </c>
      <c r="D47" s="91" t="s">
        <v>86</v>
      </c>
      <c r="E47" s="91" t="s">
        <v>17</v>
      </c>
      <c r="F47" s="91" t="s">
        <v>12</v>
      </c>
      <c r="H47" s="92" t="s">
        <v>13</v>
      </c>
      <c r="I47" s="92" t="s">
        <v>18</v>
      </c>
      <c r="J47" s="91" t="s">
        <v>14</v>
      </c>
      <c r="K47" s="92" t="s">
        <v>293</v>
      </c>
      <c r="L47" s="91" t="s">
        <v>12</v>
      </c>
    </row>
    <row r="48" spans="1:12">
      <c r="A48" s="122" t="s">
        <v>1800</v>
      </c>
      <c r="B48" s="122" t="s">
        <v>1801</v>
      </c>
      <c r="C48" s="6">
        <v>15746.33</v>
      </c>
      <c r="D48" s="6"/>
      <c r="E48" s="168">
        <v>1178.32</v>
      </c>
      <c r="F48" s="6">
        <f t="shared" ref="F48:F99" si="5">SUM(C48:E48)</f>
        <v>16924.650000000001</v>
      </c>
      <c r="G48" s="134"/>
      <c r="H48" s="6">
        <f t="shared" ref="H48:H111" si="6">(C48/30)*10</f>
        <v>5248.7766666666666</v>
      </c>
      <c r="I48" s="6">
        <f t="shared" ref="I48:I111" si="7">(C48/30)*5</f>
        <v>2624.3883333333333</v>
      </c>
      <c r="J48" s="6">
        <f t="shared" ref="J48:J111" si="8">(C48/30)*40</f>
        <v>20995.106666666667</v>
      </c>
      <c r="K48" s="168"/>
      <c r="L48" s="6">
        <f t="shared" ref="L48:L111" si="9">SUM(H48:K48)</f>
        <v>28868.271666666667</v>
      </c>
    </row>
    <row r="49" spans="1:12">
      <c r="A49" s="122" t="s">
        <v>1800</v>
      </c>
      <c r="B49" s="122" t="s">
        <v>1801</v>
      </c>
      <c r="C49" s="6">
        <v>15746.33</v>
      </c>
      <c r="D49" s="6"/>
      <c r="E49" s="168">
        <v>1178.32</v>
      </c>
      <c r="F49" s="6">
        <f t="shared" si="5"/>
        <v>16924.650000000001</v>
      </c>
      <c r="G49" s="134"/>
      <c r="H49" s="6">
        <f t="shared" si="6"/>
        <v>5248.7766666666666</v>
      </c>
      <c r="I49" s="6">
        <f t="shared" si="7"/>
        <v>2624.3883333333333</v>
      </c>
      <c r="J49" s="6">
        <f t="shared" si="8"/>
        <v>20995.106666666667</v>
      </c>
      <c r="K49" s="168"/>
      <c r="L49" s="6">
        <f t="shared" si="9"/>
        <v>28868.271666666667</v>
      </c>
    </row>
    <row r="50" spans="1:12">
      <c r="A50" s="122" t="s">
        <v>1800</v>
      </c>
      <c r="B50" s="122" t="s">
        <v>63</v>
      </c>
      <c r="C50" s="6">
        <v>15746.33</v>
      </c>
      <c r="D50" s="6"/>
      <c r="E50" s="168">
        <v>1178.32</v>
      </c>
      <c r="F50" s="6">
        <f t="shared" si="5"/>
        <v>16924.650000000001</v>
      </c>
      <c r="G50" s="134"/>
      <c r="H50" s="6">
        <f t="shared" si="6"/>
        <v>5248.7766666666666</v>
      </c>
      <c r="I50" s="6">
        <f t="shared" si="7"/>
        <v>2624.3883333333333</v>
      </c>
      <c r="J50" s="6">
        <f t="shared" si="8"/>
        <v>20995.106666666667</v>
      </c>
      <c r="K50" s="168"/>
      <c r="L50" s="6">
        <f t="shared" si="9"/>
        <v>28868.271666666667</v>
      </c>
    </row>
    <row r="51" spans="1:12">
      <c r="A51" s="122" t="s">
        <v>1800</v>
      </c>
      <c r="B51" s="122" t="s">
        <v>1802</v>
      </c>
      <c r="C51" s="6">
        <v>15746.33</v>
      </c>
      <c r="D51" s="6"/>
      <c r="E51" s="168">
        <v>1178.32</v>
      </c>
      <c r="F51" s="6">
        <f t="shared" si="5"/>
        <v>16924.650000000001</v>
      </c>
      <c r="G51" s="134"/>
      <c r="H51" s="6">
        <f t="shared" si="6"/>
        <v>5248.7766666666666</v>
      </c>
      <c r="I51" s="6">
        <f t="shared" si="7"/>
        <v>2624.3883333333333</v>
      </c>
      <c r="J51" s="6">
        <f t="shared" si="8"/>
        <v>20995.106666666667</v>
      </c>
      <c r="K51" s="168"/>
      <c r="L51" s="6">
        <f t="shared" si="9"/>
        <v>28868.271666666667</v>
      </c>
    </row>
    <row r="52" spans="1:12">
      <c r="A52" s="122" t="s">
        <v>1800</v>
      </c>
      <c r="B52" s="122" t="s">
        <v>1803</v>
      </c>
      <c r="C52" s="6">
        <v>15746.33</v>
      </c>
      <c r="D52" s="6"/>
      <c r="E52" s="168">
        <v>1178.32</v>
      </c>
      <c r="F52" s="6">
        <f t="shared" si="5"/>
        <v>16924.650000000001</v>
      </c>
      <c r="G52" s="134"/>
      <c r="H52" s="6">
        <f t="shared" si="6"/>
        <v>5248.7766666666666</v>
      </c>
      <c r="I52" s="6">
        <f t="shared" si="7"/>
        <v>2624.3883333333333</v>
      </c>
      <c r="J52" s="6">
        <f t="shared" si="8"/>
        <v>20995.106666666667</v>
      </c>
      <c r="K52" s="168"/>
      <c r="L52" s="6">
        <f t="shared" si="9"/>
        <v>28868.271666666667</v>
      </c>
    </row>
    <row r="53" spans="1:12">
      <c r="A53" s="122" t="s">
        <v>1800</v>
      </c>
      <c r="B53" s="122" t="s">
        <v>1804</v>
      </c>
      <c r="C53" s="6">
        <v>15746.33</v>
      </c>
      <c r="D53" s="6"/>
      <c r="E53" s="168">
        <v>1178.32</v>
      </c>
      <c r="F53" s="6">
        <f t="shared" si="5"/>
        <v>16924.650000000001</v>
      </c>
      <c r="G53" s="134"/>
      <c r="H53" s="6">
        <f t="shared" si="6"/>
        <v>5248.7766666666666</v>
      </c>
      <c r="I53" s="6">
        <f t="shared" si="7"/>
        <v>2624.3883333333333</v>
      </c>
      <c r="J53" s="6">
        <f t="shared" si="8"/>
        <v>20995.106666666667</v>
      </c>
      <c r="K53" s="168"/>
      <c r="L53" s="6">
        <f t="shared" si="9"/>
        <v>28868.271666666667</v>
      </c>
    </row>
    <row r="54" spans="1:12">
      <c r="A54" s="122" t="s">
        <v>1800</v>
      </c>
      <c r="B54" s="122" t="s">
        <v>1805</v>
      </c>
      <c r="C54" s="6">
        <v>15746.33</v>
      </c>
      <c r="D54" s="6"/>
      <c r="E54" s="168">
        <v>1178.32</v>
      </c>
      <c r="F54" s="6">
        <f t="shared" si="5"/>
        <v>16924.650000000001</v>
      </c>
      <c r="G54" s="134"/>
      <c r="H54" s="6">
        <f t="shared" si="6"/>
        <v>5248.7766666666666</v>
      </c>
      <c r="I54" s="6">
        <f t="shared" si="7"/>
        <v>2624.3883333333333</v>
      </c>
      <c r="J54" s="6">
        <f t="shared" si="8"/>
        <v>20995.106666666667</v>
      </c>
      <c r="K54" s="168"/>
      <c r="L54" s="6">
        <f t="shared" si="9"/>
        <v>28868.271666666667</v>
      </c>
    </row>
    <row r="55" spans="1:12">
      <c r="A55" s="122" t="s">
        <v>1800</v>
      </c>
      <c r="B55" s="122" t="s">
        <v>1806</v>
      </c>
      <c r="C55" s="6">
        <v>15746.33</v>
      </c>
      <c r="D55" s="6"/>
      <c r="E55" s="168">
        <v>1178.32</v>
      </c>
      <c r="F55" s="6">
        <f t="shared" si="5"/>
        <v>16924.650000000001</v>
      </c>
      <c r="G55" s="134"/>
      <c r="H55" s="6">
        <f t="shared" si="6"/>
        <v>5248.7766666666666</v>
      </c>
      <c r="I55" s="6">
        <f t="shared" si="7"/>
        <v>2624.3883333333333</v>
      </c>
      <c r="J55" s="6">
        <f t="shared" si="8"/>
        <v>20995.106666666667</v>
      </c>
      <c r="K55" s="168"/>
      <c r="L55" s="6">
        <f t="shared" si="9"/>
        <v>28868.271666666667</v>
      </c>
    </row>
    <row r="56" spans="1:12">
      <c r="A56" s="122" t="s">
        <v>1800</v>
      </c>
      <c r="B56" s="122" t="s">
        <v>1807</v>
      </c>
      <c r="C56" s="6">
        <v>15746.33</v>
      </c>
      <c r="D56" s="6"/>
      <c r="E56" s="168">
        <v>1178.32</v>
      </c>
      <c r="F56" s="6">
        <f t="shared" si="5"/>
        <v>16924.650000000001</v>
      </c>
      <c r="G56" s="134"/>
      <c r="H56" s="6">
        <f t="shared" si="6"/>
        <v>5248.7766666666666</v>
      </c>
      <c r="I56" s="6">
        <f t="shared" si="7"/>
        <v>2624.3883333333333</v>
      </c>
      <c r="J56" s="6">
        <f t="shared" si="8"/>
        <v>20995.106666666667</v>
      </c>
      <c r="K56" s="168"/>
      <c r="L56" s="6">
        <f t="shared" si="9"/>
        <v>28868.271666666667</v>
      </c>
    </row>
    <row r="57" spans="1:12">
      <c r="A57" s="122" t="s">
        <v>1800</v>
      </c>
      <c r="B57" s="122" t="s">
        <v>1808</v>
      </c>
      <c r="C57" s="6">
        <v>15746.33</v>
      </c>
      <c r="D57" s="6"/>
      <c r="E57" s="168">
        <v>1178.32</v>
      </c>
      <c r="F57" s="6">
        <f t="shared" si="5"/>
        <v>16924.650000000001</v>
      </c>
      <c r="G57" s="134"/>
      <c r="H57" s="6">
        <f t="shared" si="6"/>
        <v>5248.7766666666666</v>
      </c>
      <c r="I57" s="6">
        <f t="shared" si="7"/>
        <v>2624.3883333333333</v>
      </c>
      <c r="J57" s="6">
        <f t="shared" si="8"/>
        <v>20995.106666666667</v>
      </c>
      <c r="K57" s="168"/>
      <c r="L57" s="6">
        <f t="shared" si="9"/>
        <v>28868.271666666667</v>
      </c>
    </row>
    <row r="58" spans="1:12">
      <c r="A58" s="122" t="s">
        <v>1800</v>
      </c>
      <c r="B58" s="122" t="s">
        <v>1111</v>
      </c>
      <c r="C58" s="6">
        <v>15746.33</v>
      </c>
      <c r="D58" s="6"/>
      <c r="E58" s="168">
        <v>1178.32</v>
      </c>
      <c r="F58" s="6">
        <f t="shared" si="5"/>
        <v>16924.650000000001</v>
      </c>
      <c r="G58" s="134"/>
      <c r="H58" s="6">
        <f t="shared" si="6"/>
        <v>5248.7766666666666</v>
      </c>
      <c r="I58" s="6">
        <f t="shared" si="7"/>
        <v>2624.3883333333333</v>
      </c>
      <c r="J58" s="6">
        <f t="shared" si="8"/>
        <v>20995.106666666667</v>
      </c>
      <c r="K58" s="168"/>
      <c r="L58" s="6">
        <f t="shared" si="9"/>
        <v>28868.271666666667</v>
      </c>
    </row>
    <row r="59" spans="1:12">
      <c r="A59" s="122" t="s">
        <v>1800</v>
      </c>
      <c r="B59" s="122" t="s">
        <v>1809</v>
      </c>
      <c r="C59" s="6">
        <v>15746.33</v>
      </c>
      <c r="D59" s="6"/>
      <c r="E59" s="168">
        <v>1178.32</v>
      </c>
      <c r="F59" s="6">
        <f t="shared" si="5"/>
        <v>16924.650000000001</v>
      </c>
      <c r="G59" s="134"/>
      <c r="H59" s="6">
        <f t="shared" si="6"/>
        <v>5248.7766666666666</v>
      </c>
      <c r="I59" s="6">
        <f t="shared" si="7"/>
        <v>2624.3883333333333</v>
      </c>
      <c r="J59" s="6">
        <f t="shared" si="8"/>
        <v>20995.106666666667</v>
      </c>
      <c r="K59" s="168"/>
      <c r="L59" s="6">
        <f t="shared" si="9"/>
        <v>28868.271666666667</v>
      </c>
    </row>
    <row r="60" spans="1:12">
      <c r="A60" s="122" t="s">
        <v>1800</v>
      </c>
      <c r="B60" s="122" t="s">
        <v>1810</v>
      </c>
      <c r="C60" s="6">
        <v>15746.33</v>
      </c>
      <c r="D60" s="6"/>
      <c r="E60" s="168">
        <v>1178.32</v>
      </c>
      <c r="F60" s="6">
        <f t="shared" si="5"/>
        <v>16924.650000000001</v>
      </c>
      <c r="G60" s="134"/>
      <c r="H60" s="6">
        <f t="shared" si="6"/>
        <v>5248.7766666666666</v>
      </c>
      <c r="I60" s="6">
        <f t="shared" si="7"/>
        <v>2624.3883333333333</v>
      </c>
      <c r="J60" s="6">
        <f t="shared" si="8"/>
        <v>20995.106666666667</v>
      </c>
      <c r="K60" s="168"/>
      <c r="L60" s="6">
        <f t="shared" si="9"/>
        <v>28868.271666666667</v>
      </c>
    </row>
    <row r="61" spans="1:12">
      <c r="A61" s="122" t="s">
        <v>1800</v>
      </c>
      <c r="B61" s="122" t="s">
        <v>1811</v>
      </c>
      <c r="C61" s="6">
        <v>15746.33</v>
      </c>
      <c r="D61" s="6"/>
      <c r="E61" s="168">
        <v>1178.32</v>
      </c>
      <c r="F61" s="6">
        <f t="shared" si="5"/>
        <v>16924.650000000001</v>
      </c>
      <c r="G61" s="134"/>
      <c r="H61" s="6">
        <f t="shared" si="6"/>
        <v>5248.7766666666666</v>
      </c>
      <c r="I61" s="6">
        <f t="shared" si="7"/>
        <v>2624.3883333333333</v>
      </c>
      <c r="J61" s="6">
        <f t="shared" si="8"/>
        <v>20995.106666666667</v>
      </c>
      <c r="K61" s="168"/>
      <c r="L61" s="6">
        <f t="shared" si="9"/>
        <v>28868.271666666667</v>
      </c>
    </row>
    <row r="62" spans="1:12">
      <c r="A62" s="122" t="s">
        <v>1800</v>
      </c>
      <c r="B62" s="122" t="s">
        <v>1812</v>
      </c>
      <c r="C62" s="6">
        <v>15746.33</v>
      </c>
      <c r="D62" s="6"/>
      <c r="E62" s="168">
        <v>1178.32</v>
      </c>
      <c r="F62" s="6">
        <f t="shared" si="5"/>
        <v>16924.650000000001</v>
      </c>
      <c r="G62" s="134"/>
      <c r="H62" s="6">
        <f t="shared" si="6"/>
        <v>5248.7766666666666</v>
      </c>
      <c r="I62" s="6">
        <f t="shared" si="7"/>
        <v>2624.3883333333333</v>
      </c>
      <c r="J62" s="6">
        <f t="shared" si="8"/>
        <v>20995.106666666667</v>
      </c>
      <c r="K62" s="168"/>
      <c r="L62" s="6">
        <f t="shared" si="9"/>
        <v>28868.271666666667</v>
      </c>
    </row>
    <row r="63" spans="1:12">
      <c r="A63" s="122" t="s">
        <v>1800</v>
      </c>
      <c r="B63" s="122" t="s">
        <v>1813</v>
      </c>
      <c r="C63" s="6">
        <v>15746.33</v>
      </c>
      <c r="D63" s="6"/>
      <c r="E63" s="168">
        <v>1178.32</v>
      </c>
      <c r="F63" s="6">
        <f t="shared" si="5"/>
        <v>16924.650000000001</v>
      </c>
      <c r="G63" s="134"/>
      <c r="H63" s="6">
        <f t="shared" si="6"/>
        <v>5248.7766666666666</v>
      </c>
      <c r="I63" s="6">
        <f t="shared" si="7"/>
        <v>2624.3883333333333</v>
      </c>
      <c r="J63" s="6">
        <f t="shared" si="8"/>
        <v>20995.106666666667</v>
      </c>
      <c r="K63" s="168"/>
      <c r="L63" s="6">
        <f t="shared" si="9"/>
        <v>28868.271666666667</v>
      </c>
    </row>
    <row r="64" spans="1:12">
      <c r="A64" s="122" t="s">
        <v>1800</v>
      </c>
      <c r="B64" s="122" t="s">
        <v>1814</v>
      </c>
      <c r="C64" s="6">
        <v>15746.33</v>
      </c>
      <c r="D64" s="6"/>
      <c r="E64" s="168">
        <v>1178.32</v>
      </c>
      <c r="F64" s="6">
        <f t="shared" si="5"/>
        <v>16924.650000000001</v>
      </c>
      <c r="G64" s="134"/>
      <c r="H64" s="6">
        <f t="shared" si="6"/>
        <v>5248.7766666666666</v>
      </c>
      <c r="I64" s="6">
        <f t="shared" si="7"/>
        <v>2624.3883333333333</v>
      </c>
      <c r="J64" s="6">
        <f t="shared" si="8"/>
        <v>20995.106666666667</v>
      </c>
      <c r="K64" s="168"/>
      <c r="L64" s="6">
        <f t="shared" si="9"/>
        <v>28868.271666666667</v>
      </c>
    </row>
    <row r="65" spans="1:12">
      <c r="A65" s="122" t="s">
        <v>1800</v>
      </c>
      <c r="B65" s="122" t="s">
        <v>1815</v>
      </c>
      <c r="C65" s="6">
        <v>15746.33</v>
      </c>
      <c r="D65" s="6"/>
      <c r="E65" s="168">
        <v>1178.32</v>
      </c>
      <c r="F65" s="6">
        <f t="shared" si="5"/>
        <v>16924.650000000001</v>
      </c>
      <c r="G65" s="134"/>
      <c r="H65" s="6">
        <f t="shared" si="6"/>
        <v>5248.7766666666666</v>
      </c>
      <c r="I65" s="6">
        <f t="shared" si="7"/>
        <v>2624.3883333333333</v>
      </c>
      <c r="J65" s="6">
        <f t="shared" si="8"/>
        <v>20995.106666666667</v>
      </c>
      <c r="K65" s="168"/>
      <c r="L65" s="6">
        <f t="shared" si="9"/>
        <v>28868.271666666667</v>
      </c>
    </row>
    <row r="66" spans="1:12">
      <c r="A66" s="122" t="s">
        <v>1800</v>
      </c>
      <c r="B66" s="122" t="s">
        <v>1816</v>
      </c>
      <c r="C66" s="6">
        <v>15746.33</v>
      </c>
      <c r="D66" s="6"/>
      <c r="E66" s="168">
        <v>1178.32</v>
      </c>
      <c r="F66" s="6">
        <f t="shared" si="5"/>
        <v>16924.650000000001</v>
      </c>
      <c r="G66" s="134"/>
      <c r="H66" s="6">
        <f t="shared" si="6"/>
        <v>5248.7766666666666</v>
      </c>
      <c r="I66" s="6">
        <f t="shared" si="7"/>
        <v>2624.3883333333333</v>
      </c>
      <c r="J66" s="6">
        <f t="shared" si="8"/>
        <v>20995.106666666667</v>
      </c>
      <c r="K66" s="168"/>
      <c r="L66" s="6">
        <f t="shared" si="9"/>
        <v>28868.271666666667</v>
      </c>
    </row>
    <row r="67" spans="1:12">
      <c r="A67" s="122" t="s">
        <v>1800</v>
      </c>
      <c r="B67" s="122" t="s">
        <v>1817</v>
      </c>
      <c r="C67" s="6">
        <v>15746.33</v>
      </c>
      <c r="D67" s="6"/>
      <c r="E67" s="168">
        <v>1178.32</v>
      </c>
      <c r="F67" s="6">
        <f t="shared" si="5"/>
        <v>16924.650000000001</v>
      </c>
      <c r="G67" s="134"/>
      <c r="H67" s="6">
        <f t="shared" si="6"/>
        <v>5248.7766666666666</v>
      </c>
      <c r="I67" s="6">
        <f t="shared" si="7"/>
        <v>2624.3883333333333</v>
      </c>
      <c r="J67" s="6">
        <f t="shared" si="8"/>
        <v>20995.106666666667</v>
      </c>
      <c r="K67" s="168"/>
      <c r="L67" s="6">
        <f t="shared" si="9"/>
        <v>28868.271666666667</v>
      </c>
    </row>
    <row r="68" spans="1:12">
      <c r="A68" s="122" t="s">
        <v>1800</v>
      </c>
      <c r="B68" s="122" t="s">
        <v>1818</v>
      </c>
      <c r="C68" s="6">
        <v>15746.33</v>
      </c>
      <c r="D68" s="6"/>
      <c r="E68" s="168">
        <v>1178.32</v>
      </c>
      <c r="F68" s="6">
        <f t="shared" si="5"/>
        <v>16924.650000000001</v>
      </c>
      <c r="G68" s="134"/>
      <c r="H68" s="6">
        <f t="shared" si="6"/>
        <v>5248.7766666666666</v>
      </c>
      <c r="I68" s="6">
        <f t="shared" si="7"/>
        <v>2624.3883333333333</v>
      </c>
      <c r="J68" s="6">
        <f t="shared" si="8"/>
        <v>20995.106666666667</v>
      </c>
      <c r="K68" s="168"/>
      <c r="L68" s="6">
        <f t="shared" si="9"/>
        <v>28868.271666666667</v>
      </c>
    </row>
    <row r="69" spans="1:12">
      <c r="A69" s="122" t="s">
        <v>1800</v>
      </c>
      <c r="B69" s="122" t="s">
        <v>1819</v>
      </c>
      <c r="C69" s="6">
        <v>15746.33</v>
      </c>
      <c r="D69" s="6"/>
      <c r="E69" s="168">
        <v>1178.32</v>
      </c>
      <c r="F69" s="6">
        <f t="shared" si="5"/>
        <v>16924.650000000001</v>
      </c>
      <c r="G69" s="134"/>
      <c r="H69" s="6">
        <f t="shared" si="6"/>
        <v>5248.7766666666666</v>
      </c>
      <c r="I69" s="6">
        <f t="shared" si="7"/>
        <v>2624.3883333333333</v>
      </c>
      <c r="J69" s="6">
        <f t="shared" si="8"/>
        <v>20995.106666666667</v>
      </c>
      <c r="K69" s="168"/>
      <c r="L69" s="6">
        <f t="shared" si="9"/>
        <v>28868.271666666667</v>
      </c>
    </row>
    <row r="70" spans="1:12">
      <c r="A70" s="122" t="s">
        <v>1800</v>
      </c>
      <c r="B70" s="122" t="s">
        <v>1812</v>
      </c>
      <c r="C70" s="6">
        <v>15746.33</v>
      </c>
      <c r="D70" s="6"/>
      <c r="E70" s="168">
        <v>1178.32</v>
      </c>
      <c r="F70" s="6">
        <f t="shared" si="5"/>
        <v>16924.650000000001</v>
      </c>
      <c r="G70" s="134"/>
      <c r="H70" s="6">
        <f t="shared" si="6"/>
        <v>5248.7766666666666</v>
      </c>
      <c r="I70" s="6">
        <f t="shared" si="7"/>
        <v>2624.3883333333333</v>
      </c>
      <c r="J70" s="6">
        <f t="shared" si="8"/>
        <v>20995.106666666667</v>
      </c>
      <c r="K70" s="168"/>
      <c r="L70" s="6">
        <f t="shared" si="9"/>
        <v>28868.271666666667</v>
      </c>
    </row>
    <row r="71" spans="1:12">
      <c r="A71" s="122" t="s">
        <v>1800</v>
      </c>
      <c r="B71" s="122" t="s">
        <v>1820</v>
      </c>
      <c r="C71" s="6">
        <v>15746.33</v>
      </c>
      <c r="D71" s="6"/>
      <c r="E71" s="168">
        <v>1178.32</v>
      </c>
      <c r="F71" s="6">
        <f t="shared" si="5"/>
        <v>16924.650000000001</v>
      </c>
      <c r="G71" s="134"/>
      <c r="H71" s="6">
        <f t="shared" si="6"/>
        <v>5248.7766666666666</v>
      </c>
      <c r="I71" s="6">
        <f t="shared" si="7"/>
        <v>2624.3883333333333</v>
      </c>
      <c r="J71" s="6">
        <f t="shared" si="8"/>
        <v>20995.106666666667</v>
      </c>
      <c r="K71" s="168"/>
      <c r="L71" s="6">
        <f t="shared" si="9"/>
        <v>28868.271666666667</v>
      </c>
    </row>
    <row r="72" spans="1:12">
      <c r="A72" s="122" t="s">
        <v>1800</v>
      </c>
      <c r="B72" s="122" t="s">
        <v>1821</v>
      </c>
      <c r="C72" s="6">
        <v>15746.33</v>
      </c>
      <c r="D72" s="6"/>
      <c r="E72" s="168">
        <v>1178.32</v>
      </c>
      <c r="F72" s="6">
        <f t="shared" si="5"/>
        <v>16924.650000000001</v>
      </c>
      <c r="G72" s="134"/>
      <c r="H72" s="6">
        <f t="shared" si="6"/>
        <v>5248.7766666666666</v>
      </c>
      <c r="I72" s="6">
        <f t="shared" si="7"/>
        <v>2624.3883333333333</v>
      </c>
      <c r="J72" s="6">
        <f t="shared" si="8"/>
        <v>20995.106666666667</v>
      </c>
      <c r="K72" s="168"/>
      <c r="L72" s="6">
        <f t="shared" si="9"/>
        <v>28868.271666666667</v>
      </c>
    </row>
    <row r="73" spans="1:12">
      <c r="A73" s="122" t="s">
        <v>1800</v>
      </c>
      <c r="B73" s="122" t="s">
        <v>1822</v>
      </c>
      <c r="C73" s="6">
        <v>15746.33</v>
      </c>
      <c r="D73" s="6"/>
      <c r="E73" s="168">
        <v>1178.32</v>
      </c>
      <c r="F73" s="6">
        <f t="shared" si="5"/>
        <v>16924.650000000001</v>
      </c>
      <c r="G73" s="134"/>
      <c r="H73" s="6">
        <f t="shared" si="6"/>
        <v>5248.7766666666666</v>
      </c>
      <c r="I73" s="6">
        <f t="shared" si="7"/>
        <v>2624.3883333333333</v>
      </c>
      <c r="J73" s="6">
        <f t="shared" si="8"/>
        <v>20995.106666666667</v>
      </c>
      <c r="K73" s="168"/>
      <c r="L73" s="6">
        <f t="shared" si="9"/>
        <v>28868.271666666667</v>
      </c>
    </row>
    <row r="74" spans="1:12">
      <c r="A74" s="122" t="s">
        <v>1800</v>
      </c>
      <c r="B74" s="122" t="s">
        <v>1823</v>
      </c>
      <c r="C74" s="6">
        <v>15746.33</v>
      </c>
      <c r="D74" s="6"/>
      <c r="E74" s="168">
        <v>1178.32</v>
      </c>
      <c r="F74" s="6">
        <f t="shared" si="5"/>
        <v>16924.650000000001</v>
      </c>
      <c r="G74" s="134"/>
      <c r="H74" s="6">
        <f t="shared" si="6"/>
        <v>5248.7766666666666</v>
      </c>
      <c r="I74" s="6">
        <f t="shared" si="7"/>
        <v>2624.3883333333333</v>
      </c>
      <c r="J74" s="6">
        <f t="shared" si="8"/>
        <v>20995.106666666667</v>
      </c>
      <c r="K74" s="168"/>
      <c r="L74" s="6">
        <f t="shared" si="9"/>
        <v>28868.271666666667</v>
      </c>
    </row>
    <row r="75" spans="1:12">
      <c r="A75" s="122" t="s">
        <v>1800</v>
      </c>
      <c r="B75" s="122" t="s">
        <v>1824</v>
      </c>
      <c r="C75" s="6">
        <v>15746.33</v>
      </c>
      <c r="D75" s="6"/>
      <c r="E75" s="168">
        <v>1178.32</v>
      </c>
      <c r="F75" s="6">
        <f t="shared" si="5"/>
        <v>16924.650000000001</v>
      </c>
      <c r="G75" s="134"/>
      <c r="H75" s="6">
        <f t="shared" si="6"/>
        <v>5248.7766666666666</v>
      </c>
      <c r="I75" s="6">
        <f t="shared" si="7"/>
        <v>2624.3883333333333</v>
      </c>
      <c r="J75" s="6">
        <f t="shared" si="8"/>
        <v>20995.106666666667</v>
      </c>
      <c r="K75" s="168"/>
      <c r="L75" s="6">
        <f t="shared" si="9"/>
        <v>28868.271666666667</v>
      </c>
    </row>
    <row r="76" spans="1:12">
      <c r="A76" s="122" t="s">
        <v>1800</v>
      </c>
      <c r="B76" s="122" t="s">
        <v>1825</v>
      </c>
      <c r="C76" s="6">
        <v>15746.33</v>
      </c>
      <c r="D76" s="6"/>
      <c r="E76" s="168">
        <v>1178.32</v>
      </c>
      <c r="F76" s="6">
        <f t="shared" si="5"/>
        <v>16924.650000000001</v>
      </c>
      <c r="G76" s="134"/>
      <c r="H76" s="6">
        <f t="shared" si="6"/>
        <v>5248.7766666666666</v>
      </c>
      <c r="I76" s="6">
        <f t="shared" si="7"/>
        <v>2624.3883333333333</v>
      </c>
      <c r="J76" s="6">
        <f t="shared" si="8"/>
        <v>20995.106666666667</v>
      </c>
      <c r="K76" s="168"/>
      <c r="L76" s="6">
        <f t="shared" si="9"/>
        <v>28868.271666666667</v>
      </c>
    </row>
    <row r="77" spans="1:12">
      <c r="A77" s="122" t="s">
        <v>1800</v>
      </c>
      <c r="B77" s="122" t="s">
        <v>1826</v>
      </c>
      <c r="C77" s="6">
        <v>15746.33</v>
      </c>
      <c r="D77" s="6"/>
      <c r="E77" s="168">
        <v>1178.32</v>
      </c>
      <c r="F77" s="6">
        <f t="shared" si="5"/>
        <v>16924.650000000001</v>
      </c>
      <c r="G77" s="134"/>
      <c r="H77" s="6">
        <f t="shared" si="6"/>
        <v>5248.7766666666666</v>
      </c>
      <c r="I77" s="6">
        <f t="shared" si="7"/>
        <v>2624.3883333333333</v>
      </c>
      <c r="J77" s="6">
        <f t="shared" si="8"/>
        <v>20995.106666666667</v>
      </c>
      <c r="K77" s="168"/>
      <c r="L77" s="6">
        <f t="shared" si="9"/>
        <v>28868.271666666667</v>
      </c>
    </row>
    <row r="78" spans="1:12">
      <c r="A78" s="122" t="s">
        <v>1800</v>
      </c>
      <c r="B78" s="122" t="s">
        <v>1827</v>
      </c>
      <c r="C78" s="6">
        <v>15746.33</v>
      </c>
      <c r="D78" s="6"/>
      <c r="E78" s="168">
        <v>1178.32</v>
      </c>
      <c r="F78" s="6">
        <f t="shared" si="5"/>
        <v>16924.650000000001</v>
      </c>
      <c r="G78" s="134"/>
      <c r="H78" s="6">
        <f t="shared" si="6"/>
        <v>5248.7766666666666</v>
      </c>
      <c r="I78" s="6">
        <f t="shared" si="7"/>
        <v>2624.3883333333333</v>
      </c>
      <c r="J78" s="6">
        <f t="shared" si="8"/>
        <v>20995.106666666667</v>
      </c>
      <c r="K78" s="168"/>
      <c r="L78" s="6">
        <f t="shared" si="9"/>
        <v>28868.271666666667</v>
      </c>
    </row>
    <row r="79" spans="1:12">
      <c r="A79" s="122" t="s">
        <v>1800</v>
      </c>
      <c r="B79" s="122" t="s">
        <v>1828</v>
      </c>
      <c r="C79" s="6">
        <v>15746.33</v>
      </c>
      <c r="D79" s="6"/>
      <c r="E79" s="168">
        <v>1178.32</v>
      </c>
      <c r="F79" s="6">
        <f t="shared" si="5"/>
        <v>16924.650000000001</v>
      </c>
      <c r="G79" s="134"/>
      <c r="H79" s="6">
        <f t="shared" si="6"/>
        <v>5248.7766666666666</v>
      </c>
      <c r="I79" s="6">
        <f t="shared" si="7"/>
        <v>2624.3883333333333</v>
      </c>
      <c r="J79" s="6">
        <f t="shared" si="8"/>
        <v>20995.106666666667</v>
      </c>
      <c r="K79" s="168"/>
      <c r="L79" s="6">
        <f t="shared" si="9"/>
        <v>28868.271666666667</v>
      </c>
    </row>
    <row r="80" spans="1:12">
      <c r="A80" s="122" t="s">
        <v>1800</v>
      </c>
      <c r="B80" s="122" t="s">
        <v>1829</v>
      </c>
      <c r="C80" s="6">
        <v>15746.33</v>
      </c>
      <c r="D80" s="6"/>
      <c r="E80" s="168">
        <v>1178.32</v>
      </c>
      <c r="F80" s="6">
        <f t="shared" si="5"/>
        <v>16924.650000000001</v>
      </c>
      <c r="G80" s="134"/>
      <c r="H80" s="6">
        <f t="shared" si="6"/>
        <v>5248.7766666666666</v>
      </c>
      <c r="I80" s="6">
        <f t="shared" si="7"/>
        <v>2624.3883333333333</v>
      </c>
      <c r="J80" s="6">
        <f t="shared" si="8"/>
        <v>20995.106666666667</v>
      </c>
      <c r="K80" s="168"/>
      <c r="L80" s="6">
        <f t="shared" si="9"/>
        <v>28868.271666666667</v>
      </c>
    </row>
    <row r="81" spans="1:12">
      <c r="A81" s="122" t="s">
        <v>1800</v>
      </c>
      <c r="B81" s="122" t="s">
        <v>1830</v>
      </c>
      <c r="C81" s="6">
        <v>15746.33</v>
      </c>
      <c r="D81" s="6"/>
      <c r="E81" s="168">
        <v>1178.32</v>
      </c>
      <c r="F81" s="6">
        <f t="shared" si="5"/>
        <v>16924.650000000001</v>
      </c>
      <c r="G81" s="134"/>
      <c r="H81" s="6">
        <f t="shared" si="6"/>
        <v>5248.7766666666666</v>
      </c>
      <c r="I81" s="6">
        <f t="shared" si="7"/>
        <v>2624.3883333333333</v>
      </c>
      <c r="J81" s="6">
        <f t="shared" si="8"/>
        <v>20995.106666666667</v>
      </c>
      <c r="K81" s="168"/>
      <c r="L81" s="6">
        <f t="shared" si="9"/>
        <v>28868.271666666667</v>
      </c>
    </row>
    <row r="82" spans="1:12">
      <c r="A82" s="122" t="s">
        <v>1800</v>
      </c>
      <c r="B82" s="122" t="s">
        <v>1831</v>
      </c>
      <c r="C82" s="6">
        <v>15746.33</v>
      </c>
      <c r="D82" s="6"/>
      <c r="E82" s="168">
        <v>1178.32</v>
      </c>
      <c r="F82" s="6">
        <f t="shared" si="5"/>
        <v>16924.650000000001</v>
      </c>
      <c r="G82" s="134"/>
      <c r="H82" s="6">
        <f t="shared" si="6"/>
        <v>5248.7766666666666</v>
      </c>
      <c r="I82" s="6">
        <f t="shared" si="7"/>
        <v>2624.3883333333333</v>
      </c>
      <c r="J82" s="6">
        <f t="shared" si="8"/>
        <v>20995.106666666667</v>
      </c>
      <c r="K82" s="168"/>
      <c r="L82" s="6">
        <f t="shared" si="9"/>
        <v>28868.271666666667</v>
      </c>
    </row>
    <row r="83" spans="1:12">
      <c r="A83" s="122" t="s">
        <v>1800</v>
      </c>
      <c r="B83" s="122" t="s">
        <v>1832</v>
      </c>
      <c r="C83" s="6">
        <v>15746.33</v>
      </c>
      <c r="D83" s="6"/>
      <c r="E83" s="168">
        <v>1178.32</v>
      </c>
      <c r="F83" s="6">
        <f t="shared" si="5"/>
        <v>16924.650000000001</v>
      </c>
      <c r="G83" s="134"/>
      <c r="H83" s="6">
        <f t="shared" si="6"/>
        <v>5248.7766666666666</v>
      </c>
      <c r="I83" s="6">
        <f t="shared" si="7"/>
        <v>2624.3883333333333</v>
      </c>
      <c r="J83" s="6">
        <f t="shared" si="8"/>
        <v>20995.106666666667</v>
      </c>
      <c r="K83" s="168"/>
      <c r="L83" s="6">
        <f t="shared" si="9"/>
        <v>28868.271666666667</v>
      </c>
    </row>
    <row r="84" spans="1:12">
      <c r="A84" s="122" t="s">
        <v>1800</v>
      </c>
      <c r="B84" s="122" t="s">
        <v>1822</v>
      </c>
      <c r="C84" s="6">
        <v>15746.33</v>
      </c>
      <c r="D84" s="6"/>
      <c r="E84" s="168">
        <v>1178.32</v>
      </c>
      <c r="F84" s="6">
        <f t="shared" si="5"/>
        <v>16924.650000000001</v>
      </c>
      <c r="G84" s="134"/>
      <c r="H84" s="6">
        <f t="shared" si="6"/>
        <v>5248.7766666666666</v>
      </c>
      <c r="I84" s="6">
        <f t="shared" si="7"/>
        <v>2624.3883333333333</v>
      </c>
      <c r="J84" s="6">
        <f t="shared" si="8"/>
        <v>20995.106666666667</v>
      </c>
      <c r="K84" s="168"/>
      <c r="L84" s="6">
        <f t="shared" si="9"/>
        <v>28868.271666666667</v>
      </c>
    </row>
    <row r="85" spans="1:12">
      <c r="A85" s="122" t="s">
        <v>1800</v>
      </c>
      <c r="B85" s="122" t="s">
        <v>1833</v>
      </c>
      <c r="C85" s="6">
        <v>15746.33</v>
      </c>
      <c r="D85" s="6"/>
      <c r="E85" s="168">
        <v>1178.32</v>
      </c>
      <c r="F85" s="6">
        <f t="shared" si="5"/>
        <v>16924.650000000001</v>
      </c>
      <c r="G85" s="134"/>
      <c r="H85" s="6">
        <f t="shared" si="6"/>
        <v>5248.7766666666666</v>
      </c>
      <c r="I85" s="6">
        <f t="shared" si="7"/>
        <v>2624.3883333333333</v>
      </c>
      <c r="J85" s="6">
        <f t="shared" si="8"/>
        <v>20995.106666666667</v>
      </c>
      <c r="K85" s="168"/>
      <c r="L85" s="6">
        <f t="shared" si="9"/>
        <v>28868.271666666667</v>
      </c>
    </row>
    <row r="86" spans="1:12">
      <c r="A86" s="122" t="s">
        <v>1800</v>
      </c>
      <c r="B86" s="122" t="s">
        <v>1810</v>
      </c>
      <c r="C86" s="6">
        <v>15746.33</v>
      </c>
      <c r="D86" s="6"/>
      <c r="E86" s="168">
        <v>1178.32</v>
      </c>
      <c r="F86" s="6">
        <f t="shared" si="5"/>
        <v>16924.650000000001</v>
      </c>
      <c r="G86" s="134"/>
      <c r="H86" s="6">
        <f t="shared" si="6"/>
        <v>5248.7766666666666</v>
      </c>
      <c r="I86" s="6">
        <f t="shared" si="7"/>
        <v>2624.3883333333333</v>
      </c>
      <c r="J86" s="6">
        <f t="shared" si="8"/>
        <v>20995.106666666667</v>
      </c>
      <c r="K86" s="168"/>
      <c r="L86" s="6">
        <f t="shared" si="9"/>
        <v>28868.271666666667</v>
      </c>
    </row>
    <row r="87" spans="1:12">
      <c r="A87" s="122" t="s">
        <v>1800</v>
      </c>
      <c r="B87" s="122" t="s">
        <v>1834</v>
      </c>
      <c r="C87" s="6">
        <v>15746.33</v>
      </c>
      <c r="D87" s="6"/>
      <c r="E87" s="168">
        <v>1178.32</v>
      </c>
      <c r="F87" s="6">
        <f t="shared" si="5"/>
        <v>16924.650000000001</v>
      </c>
      <c r="G87" s="134"/>
      <c r="H87" s="6">
        <f t="shared" si="6"/>
        <v>5248.7766666666666</v>
      </c>
      <c r="I87" s="6">
        <f t="shared" si="7"/>
        <v>2624.3883333333333</v>
      </c>
      <c r="J87" s="6">
        <f t="shared" si="8"/>
        <v>20995.106666666667</v>
      </c>
      <c r="K87" s="168"/>
      <c r="L87" s="6">
        <f t="shared" si="9"/>
        <v>28868.271666666667</v>
      </c>
    </row>
    <row r="88" spans="1:12">
      <c r="A88" s="122" t="s">
        <v>1800</v>
      </c>
      <c r="B88" s="122" t="s">
        <v>1835</v>
      </c>
      <c r="C88" s="6">
        <v>15746.33</v>
      </c>
      <c r="D88" s="6"/>
      <c r="E88" s="168">
        <v>1178.32</v>
      </c>
      <c r="F88" s="6">
        <f t="shared" si="5"/>
        <v>16924.650000000001</v>
      </c>
      <c r="G88" s="134"/>
      <c r="H88" s="6">
        <f t="shared" si="6"/>
        <v>5248.7766666666666</v>
      </c>
      <c r="I88" s="6">
        <f t="shared" si="7"/>
        <v>2624.3883333333333</v>
      </c>
      <c r="J88" s="6">
        <f t="shared" si="8"/>
        <v>20995.106666666667</v>
      </c>
      <c r="K88" s="168"/>
      <c r="L88" s="6">
        <f t="shared" si="9"/>
        <v>28868.271666666667</v>
      </c>
    </row>
    <row r="89" spans="1:12">
      <c r="A89" s="122" t="s">
        <v>1800</v>
      </c>
      <c r="B89" s="122" t="s">
        <v>1836</v>
      </c>
      <c r="C89" s="6">
        <v>15746.33</v>
      </c>
      <c r="D89" s="6"/>
      <c r="E89" s="168">
        <v>1178.32</v>
      </c>
      <c r="F89" s="6">
        <f t="shared" si="5"/>
        <v>16924.650000000001</v>
      </c>
      <c r="G89" s="134"/>
      <c r="H89" s="6">
        <f t="shared" si="6"/>
        <v>5248.7766666666666</v>
      </c>
      <c r="I89" s="6">
        <f t="shared" si="7"/>
        <v>2624.3883333333333</v>
      </c>
      <c r="J89" s="6">
        <f t="shared" si="8"/>
        <v>20995.106666666667</v>
      </c>
      <c r="K89" s="168"/>
      <c r="L89" s="6">
        <f t="shared" si="9"/>
        <v>28868.271666666667</v>
      </c>
    </row>
    <row r="90" spans="1:12">
      <c r="A90" s="122" t="s">
        <v>1800</v>
      </c>
      <c r="B90" s="122" t="s">
        <v>1837</v>
      </c>
      <c r="C90" s="6">
        <v>15746.33</v>
      </c>
      <c r="D90" s="6"/>
      <c r="E90" s="168">
        <v>1178.32</v>
      </c>
      <c r="F90" s="6">
        <f t="shared" si="5"/>
        <v>16924.650000000001</v>
      </c>
      <c r="G90" s="134"/>
      <c r="H90" s="6">
        <f t="shared" si="6"/>
        <v>5248.7766666666666</v>
      </c>
      <c r="I90" s="6">
        <f t="shared" si="7"/>
        <v>2624.3883333333333</v>
      </c>
      <c r="J90" s="6">
        <f t="shared" si="8"/>
        <v>20995.106666666667</v>
      </c>
      <c r="K90" s="168"/>
      <c r="L90" s="6">
        <f t="shared" si="9"/>
        <v>28868.271666666667</v>
      </c>
    </row>
    <row r="91" spans="1:12">
      <c r="A91" s="122" t="s">
        <v>1800</v>
      </c>
      <c r="B91" s="122" t="s">
        <v>1838</v>
      </c>
      <c r="C91" s="6">
        <v>15746.33</v>
      </c>
      <c r="D91" s="6"/>
      <c r="E91" s="168">
        <v>1178.32</v>
      </c>
      <c r="F91" s="6">
        <f t="shared" si="5"/>
        <v>16924.650000000001</v>
      </c>
      <c r="G91" s="134"/>
      <c r="H91" s="6">
        <f t="shared" si="6"/>
        <v>5248.7766666666666</v>
      </c>
      <c r="I91" s="6">
        <f t="shared" si="7"/>
        <v>2624.3883333333333</v>
      </c>
      <c r="J91" s="6">
        <f t="shared" si="8"/>
        <v>20995.106666666667</v>
      </c>
      <c r="K91" s="168"/>
      <c r="L91" s="6">
        <f t="shared" si="9"/>
        <v>28868.271666666667</v>
      </c>
    </row>
    <row r="92" spans="1:12">
      <c r="A92" s="122" t="s">
        <v>1800</v>
      </c>
      <c r="B92" s="122" t="s">
        <v>1838</v>
      </c>
      <c r="C92" s="6">
        <v>15746.33</v>
      </c>
      <c r="D92" s="6"/>
      <c r="E92" s="168">
        <v>1178.32</v>
      </c>
      <c r="F92" s="6">
        <f t="shared" si="5"/>
        <v>16924.650000000001</v>
      </c>
      <c r="G92" s="134"/>
      <c r="H92" s="6">
        <f t="shared" si="6"/>
        <v>5248.7766666666666</v>
      </c>
      <c r="I92" s="6">
        <f t="shared" si="7"/>
        <v>2624.3883333333333</v>
      </c>
      <c r="J92" s="6">
        <f t="shared" si="8"/>
        <v>20995.106666666667</v>
      </c>
      <c r="K92" s="168"/>
      <c r="L92" s="6">
        <f t="shared" si="9"/>
        <v>28868.271666666667</v>
      </c>
    </row>
    <row r="93" spans="1:12">
      <c r="A93" s="122" t="s">
        <v>1800</v>
      </c>
      <c r="B93" s="122" t="s">
        <v>1838</v>
      </c>
      <c r="C93" s="6">
        <v>15746.33</v>
      </c>
      <c r="D93" s="6"/>
      <c r="E93" s="168">
        <v>1178.32</v>
      </c>
      <c r="F93" s="6">
        <f t="shared" si="5"/>
        <v>16924.650000000001</v>
      </c>
      <c r="G93" s="134"/>
      <c r="H93" s="6">
        <f t="shared" si="6"/>
        <v>5248.7766666666666</v>
      </c>
      <c r="I93" s="6">
        <f t="shared" si="7"/>
        <v>2624.3883333333333</v>
      </c>
      <c r="J93" s="6">
        <f t="shared" si="8"/>
        <v>20995.106666666667</v>
      </c>
      <c r="K93" s="168"/>
      <c r="L93" s="6">
        <f t="shared" si="9"/>
        <v>28868.271666666667</v>
      </c>
    </row>
    <row r="94" spans="1:12">
      <c r="A94" s="122" t="s">
        <v>1800</v>
      </c>
      <c r="B94" s="122" t="s">
        <v>1839</v>
      </c>
      <c r="C94" s="6">
        <v>15746.33</v>
      </c>
      <c r="D94" s="6"/>
      <c r="E94" s="168">
        <v>1178.32</v>
      </c>
      <c r="F94" s="6">
        <f t="shared" si="5"/>
        <v>16924.650000000001</v>
      </c>
      <c r="G94" s="134"/>
      <c r="H94" s="6">
        <f t="shared" si="6"/>
        <v>5248.7766666666666</v>
      </c>
      <c r="I94" s="6">
        <f t="shared" si="7"/>
        <v>2624.3883333333333</v>
      </c>
      <c r="J94" s="6">
        <f t="shared" si="8"/>
        <v>20995.106666666667</v>
      </c>
      <c r="K94" s="168"/>
      <c r="L94" s="6">
        <f t="shared" si="9"/>
        <v>28868.271666666667</v>
      </c>
    </row>
    <row r="95" spans="1:12">
      <c r="A95" s="122" t="s">
        <v>1800</v>
      </c>
      <c r="B95" s="122" t="s">
        <v>1838</v>
      </c>
      <c r="C95" s="6">
        <v>15746.33</v>
      </c>
      <c r="D95" s="6"/>
      <c r="E95" s="168">
        <v>1178.32</v>
      </c>
      <c r="F95" s="6">
        <f t="shared" si="5"/>
        <v>16924.650000000001</v>
      </c>
      <c r="G95" s="134"/>
      <c r="H95" s="6">
        <f t="shared" si="6"/>
        <v>5248.7766666666666</v>
      </c>
      <c r="I95" s="6">
        <f t="shared" si="7"/>
        <v>2624.3883333333333</v>
      </c>
      <c r="J95" s="6">
        <f t="shared" si="8"/>
        <v>20995.106666666667</v>
      </c>
      <c r="K95" s="168"/>
      <c r="L95" s="6">
        <f t="shared" si="9"/>
        <v>28868.271666666667</v>
      </c>
    </row>
    <row r="96" spans="1:12">
      <c r="A96" s="122" t="s">
        <v>1800</v>
      </c>
      <c r="B96" s="122" t="s">
        <v>1822</v>
      </c>
      <c r="C96" s="6">
        <v>15746.33</v>
      </c>
      <c r="D96" s="6"/>
      <c r="E96" s="168">
        <v>1178.32</v>
      </c>
      <c r="F96" s="6">
        <f t="shared" si="5"/>
        <v>16924.650000000001</v>
      </c>
      <c r="G96" s="134"/>
      <c r="H96" s="6">
        <f t="shared" si="6"/>
        <v>5248.7766666666666</v>
      </c>
      <c r="I96" s="6">
        <f t="shared" si="7"/>
        <v>2624.3883333333333</v>
      </c>
      <c r="J96" s="6">
        <f t="shared" si="8"/>
        <v>20995.106666666667</v>
      </c>
      <c r="K96" s="168"/>
      <c r="L96" s="6">
        <f t="shared" si="9"/>
        <v>28868.271666666667</v>
      </c>
    </row>
    <row r="97" spans="1:12">
      <c r="A97" s="122" t="s">
        <v>1800</v>
      </c>
      <c r="B97" s="122" t="s">
        <v>1840</v>
      </c>
      <c r="C97" s="6">
        <v>15746.33</v>
      </c>
      <c r="D97" s="6"/>
      <c r="E97" s="168">
        <v>1178.32</v>
      </c>
      <c r="F97" s="6">
        <f t="shared" si="5"/>
        <v>16924.650000000001</v>
      </c>
      <c r="G97" s="134"/>
      <c r="H97" s="6">
        <f t="shared" si="6"/>
        <v>5248.7766666666666</v>
      </c>
      <c r="I97" s="6">
        <f t="shared" si="7"/>
        <v>2624.3883333333333</v>
      </c>
      <c r="J97" s="6">
        <f t="shared" si="8"/>
        <v>20995.106666666667</v>
      </c>
      <c r="K97" s="168"/>
      <c r="L97" s="6">
        <f t="shared" si="9"/>
        <v>28868.271666666667</v>
      </c>
    </row>
    <row r="98" spans="1:12">
      <c r="A98" s="122" t="s">
        <v>1800</v>
      </c>
      <c r="B98" s="122" t="s">
        <v>1841</v>
      </c>
      <c r="C98" s="6">
        <v>15746.33</v>
      </c>
      <c r="D98" s="6"/>
      <c r="E98" s="168">
        <v>1178.32</v>
      </c>
      <c r="F98" s="6">
        <f t="shared" si="5"/>
        <v>16924.650000000001</v>
      </c>
      <c r="G98" s="134"/>
      <c r="H98" s="6">
        <f t="shared" si="6"/>
        <v>5248.7766666666666</v>
      </c>
      <c r="I98" s="6">
        <f t="shared" si="7"/>
        <v>2624.3883333333333</v>
      </c>
      <c r="J98" s="6">
        <f t="shared" si="8"/>
        <v>20995.106666666667</v>
      </c>
      <c r="K98" s="168"/>
      <c r="L98" s="6">
        <f t="shared" si="9"/>
        <v>28868.271666666667</v>
      </c>
    </row>
    <row r="99" spans="1:12">
      <c r="A99" s="122" t="s">
        <v>1800</v>
      </c>
      <c r="B99" s="122" t="s">
        <v>1842</v>
      </c>
      <c r="C99" s="6">
        <v>15746.33</v>
      </c>
      <c r="D99" s="6">
        <v>6961.8</v>
      </c>
      <c r="E99" s="168">
        <v>1178.32</v>
      </c>
      <c r="F99" s="6">
        <f t="shared" si="5"/>
        <v>23886.45</v>
      </c>
      <c r="G99" s="134"/>
      <c r="H99" s="6">
        <f t="shared" si="6"/>
        <v>5248.7766666666666</v>
      </c>
      <c r="I99" s="6">
        <f t="shared" si="7"/>
        <v>2624.3883333333333</v>
      </c>
      <c r="J99" s="6">
        <f t="shared" si="8"/>
        <v>20995.106666666667</v>
      </c>
      <c r="K99" s="168"/>
      <c r="L99" s="6">
        <f t="shared" si="9"/>
        <v>28868.271666666667</v>
      </c>
    </row>
    <row r="100" spans="1:12">
      <c r="A100" s="122" t="s">
        <v>1800</v>
      </c>
      <c r="B100" s="122" t="s">
        <v>1843</v>
      </c>
      <c r="C100" s="6">
        <v>15746.33</v>
      </c>
      <c r="D100" s="6"/>
      <c r="E100" s="168">
        <v>1178.32</v>
      </c>
      <c r="F100" s="6">
        <f>SUM(C100:E100)</f>
        <v>16924.650000000001</v>
      </c>
      <c r="G100" s="134"/>
      <c r="H100" s="6">
        <f t="shared" si="6"/>
        <v>5248.7766666666666</v>
      </c>
      <c r="I100" s="6">
        <f t="shared" si="7"/>
        <v>2624.3883333333333</v>
      </c>
      <c r="J100" s="6">
        <f t="shared" si="8"/>
        <v>20995.106666666667</v>
      </c>
      <c r="K100" s="168"/>
      <c r="L100" s="6">
        <f t="shared" si="9"/>
        <v>28868.271666666667</v>
      </c>
    </row>
    <row r="101" spans="1:12">
      <c r="A101" s="122" t="s">
        <v>1800</v>
      </c>
      <c r="B101" s="122" t="s">
        <v>1844</v>
      </c>
      <c r="C101" s="6">
        <v>15746.33</v>
      </c>
      <c r="D101" s="6"/>
      <c r="E101" s="168">
        <v>1178.32</v>
      </c>
      <c r="F101" s="6">
        <f t="shared" ref="F101:F164" si="10">SUM(C101:E101)</f>
        <v>16924.650000000001</v>
      </c>
      <c r="G101" s="134"/>
      <c r="H101" s="6">
        <f t="shared" si="6"/>
        <v>5248.7766666666666</v>
      </c>
      <c r="I101" s="6">
        <f t="shared" si="7"/>
        <v>2624.3883333333333</v>
      </c>
      <c r="J101" s="6">
        <f t="shared" si="8"/>
        <v>20995.106666666667</v>
      </c>
      <c r="K101" s="168"/>
      <c r="L101" s="6">
        <f t="shared" si="9"/>
        <v>28868.271666666667</v>
      </c>
    </row>
    <row r="102" spans="1:12">
      <c r="A102" s="122" t="s">
        <v>1800</v>
      </c>
      <c r="B102" s="122" t="s">
        <v>1845</v>
      </c>
      <c r="C102" s="6">
        <v>15746.33</v>
      </c>
      <c r="D102" s="6"/>
      <c r="E102" s="168">
        <v>1178.32</v>
      </c>
      <c r="F102" s="6">
        <f t="shared" si="10"/>
        <v>16924.650000000001</v>
      </c>
      <c r="G102" s="134"/>
      <c r="H102" s="6">
        <f t="shared" si="6"/>
        <v>5248.7766666666666</v>
      </c>
      <c r="I102" s="6">
        <f t="shared" si="7"/>
        <v>2624.3883333333333</v>
      </c>
      <c r="J102" s="6">
        <f t="shared" si="8"/>
        <v>20995.106666666667</v>
      </c>
      <c r="K102" s="168"/>
      <c r="L102" s="6">
        <f t="shared" si="9"/>
        <v>28868.271666666667</v>
      </c>
    </row>
    <row r="103" spans="1:12">
      <c r="A103" s="122" t="s">
        <v>1800</v>
      </c>
      <c r="B103" s="122" t="s">
        <v>1846</v>
      </c>
      <c r="C103" s="6">
        <v>15746.33</v>
      </c>
      <c r="D103" s="6"/>
      <c r="E103" s="168">
        <v>1178.32</v>
      </c>
      <c r="F103" s="6">
        <f t="shared" si="10"/>
        <v>16924.650000000001</v>
      </c>
      <c r="G103" s="134"/>
      <c r="H103" s="6">
        <f t="shared" si="6"/>
        <v>5248.7766666666666</v>
      </c>
      <c r="I103" s="6">
        <f t="shared" si="7"/>
        <v>2624.3883333333333</v>
      </c>
      <c r="J103" s="6">
        <f t="shared" si="8"/>
        <v>20995.106666666667</v>
      </c>
      <c r="K103" s="168"/>
      <c r="L103" s="6">
        <f t="shared" si="9"/>
        <v>28868.271666666667</v>
      </c>
    </row>
    <row r="104" spans="1:12">
      <c r="A104" s="122" t="s">
        <v>1800</v>
      </c>
      <c r="B104" s="122" t="s">
        <v>1397</v>
      </c>
      <c r="C104" s="6">
        <v>15746.33</v>
      </c>
      <c r="D104" s="6"/>
      <c r="E104" s="168">
        <v>1178.32</v>
      </c>
      <c r="F104" s="6">
        <f t="shared" si="10"/>
        <v>16924.650000000001</v>
      </c>
      <c r="G104" s="134"/>
      <c r="H104" s="6">
        <f t="shared" si="6"/>
        <v>5248.7766666666666</v>
      </c>
      <c r="I104" s="6">
        <f t="shared" si="7"/>
        <v>2624.3883333333333</v>
      </c>
      <c r="J104" s="6">
        <f t="shared" si="8"/>
        <v>20995.106666666667</v>
      </c>
      <c r="K104" s="168"/>
      <c r="L104" s="6">
        <f t="shared" si="9"/>
        <v>28868.271666666667</v>
      </c>
    </row>
    <row r="105" spans="1:12">
      <c r="A105" s="122" t="s">
        <v>1800</v>
      </c>
      <c r="B105" s="122" t="s">
        <v>1847</v>
      </c>
      <c r="C105" s="6">
        <v>15746.33</v>
      </c>
      <c r="D105" s="6"/>
      <c r="E105" s="168">
        <v>1178.32</v>
      </c>
      <c r="F105" s="6">
        <f t="shared" si="10"/>
        <v>16924.650000000001</v>
      </c>
      <c r="G105" s="134"/>
      <c r="H105" s="6">
        <f t="shared" si="6"/>
        <v>5248.7766666666666</v>
      </c>
      <c r="I105" s="6">
        <f t="shared" si="7"/>
        <v>2624.3883333333333</v>
      </c>
      <c r="J105" s="6">
        <f t="shared" si="8"/>
        <v>20995.106666666667</v>
      </c>
      <c r="K105" s="168"/>
      <c r="L105" s="6">
        <f t="shared" si="9"/>
        <v>28868.271666666667</v>
      </c>
    </row>
    <row r="106" spans="1:12">
      <c r="A106" s="122" t="s">
        <v>1800</v>
      </c>
      <c r="B106" s="122" t="s">
        <v>1848</v>
      </c>
      <c r="C106" s="6">
        <v>15746.33</v>
      </c>
      <c r="D106" s="6"/>
      <c r="E106" s="168">
        <v>1178.32</v>
      </c>
      <c r="F106" s="6">
        <f t="shared" si="10"/>
        <v>16924.650000000001</v>
      </c>
      <c r="G106" s="134"/>
      <c r="H106" s="6">
        <f t="shared" si="6"/>
        <v>5248.7766666666666</v>
      </c>
      <c r="I106" s="6">
        <f t="shared" si="7"/>
        <v>2624.3883333333333</v>
      </c>
      <c r="J106" s="6">
        <f t="shared" si="8"/>
        <v>20995.106666666667</v>
      </c>
      <c r="K106" s="168"/>
      <c r="L106" s="6">
        <f t="shared" si="9"/>
        <v>28868.271666666667</v>
      </c>
    </row>
    <row r="107" spans="1:12">
      <c r="A107" s="122" t="s">
        <v>1849</v>
      </c>
      <c r="B107" s="122" t="s">
        <v>1850</v>
      </c>
      <c r="C107" s="6">
        <v>13121.07</v>
      </c>
      <c r="D107" s="6"/>
      <c r="E107" s="168">
        <v>1178.32</v>
      </c>
      <c r="F107" s="6">
        <f t="shared" si="10"/>
        <v>14299.39</v>
      </c>
      <c r="G107" s="134"/>
      <c r="H107" s="6">
        <f t="shared" si="6"/>
        <v>4373.6899999999996</v>
      </c>
      <c r="I107" s="6">
        <f t="shared" si="7"/>
        <v>2186.8449999999998</v>
      </c>
      <c r="J107" s="6">
        <f t="shared" si="8"/>
        <v>17494.759999999998</v>
      </c>
      <c r="K107" s="168"/>
      <c r="L107" s="6">
        <f t="shared" si="9"/>
        <v>24055.294999999998</v>
      </c>
    </row>
    <row r="108" spans="1:12">
      <c r="A108" s="122" t="s">
        <v>1849</v>
      </c>
      <c r="B108" s="122" t="s">
        <v>1851</v>
      </c>
      <c r="C108" s="6">
        <v>13121.07</v>
      </c>
      <c r="D108" s="6"/>
      <c r="E108" s="168">
        <v>1178.32</v>
      </c>
      <c r="F108" s="6">
        <f t="shared" si="10"/>
        <v>14299.39</v>
      </c>
      <c r="G108" s="134"/>
      <c r="H108" s="6">
        <f t="shared" si="6"/>
        <v>4373.6899999999996</v>
      </c>
      <c r="I108" s="6">
        <f t="shared" si="7"/>
        <v>2186.8449999999998</v>
      </c>
      <c r="J108" s="6">
        <f t="shared" si="8"/>
        <v>17494.759999999998</v>
      </c>
      <c r="K108" s="168"/>
      <c r="L108" s="6">
        <f t="shared" si="9"/>
        <v>24055.294999999998</v>
      </c>
    </row>
    <row r="109" spans="1:12">
      <c r="A109" s="122" t="s">
        <v>1849</v>
      </c>
      <c r="B109" s="122" t="s">
        <v>1852</v>
      </c>
      <c r="C109" s="6">
        <v>13121.07</v>
      </c>
      <c r="D109" s="6"/>
      <c r="E109" s="168">
        <v>1178.32</v>
      </c>
      <c r="F109" s="6">
        <f t="shared" si="10"/>
        <v>14299.39</v>
      </c>
      <c r="G109" s="134"/>
      <c r="H109" s="6">
        <f t="shared" si="6"/>
        <v>4373.6899999999996</v>
      </c>
      <c r="I109" s="6">
        <f t="shared" si="7"/>
        <v>2186.8449999999998</v>
      </c>
      <c r="J109" s="6">
        <f t="shared" si="8"/>
        <v>17494.759999999998</v>
      </c>
      <c r="K109" s="168"/>
      <c r="L109" s="6">
        <f t="shared" si="9"/>
        <v>24055.294999999998</v>
      </c>
    </row>
    <row r="110" spans="1:12">
      <c r="A110" s="122" t="s">
        <v>1849</v>
      </c>
      <c r="B110" s="122" t="s">
        <v>1853</v>
      </c>
      <c r="C110" s="6">
        <v>13121.07</v>
      </c>
      <c r="D110" s="6"/>
      <c r="E110" s="168">
        <v>1178.32</v>
      </c>
      <c r="F110" s="6">
        <f t="shared" si="10"/>
        <v>14299.39</v>
      </c>
      <c r="G110" s="134"/>
      <c r="H110" s="6">
        <f t="shared" si="6"/>
        <v>4373.6899999999996</v>
      </c>
      <c r="I110" s="6">
        <f t="shared" si="7"/>
        <v>2186.8449999999998</v>
      </c>
      <c r="J110" s="6">
        <f t="shared" si="8"/>
        <v>17494.759999999998</v>
      </c>
      <c r="K110" s="168"/>
      <c r="L110" s="6">
        <f t="shared" si="9"/>
        <v>24055.294999999998</v>
      </c>
    </row>
    <row r="111" spans="1:12">
      <c r="A111" s="122" t="s">
        <v>1849</v>
      </c>
      <c r="B111" s="122" t="s">
        <v>1854</v>
      </c>
      <c r="C111" s="6">
        <v>13121.07</v>
      </c>
      <c r="D111" s="6"/>
      <c r="E111" s="168">
        <v>1178.32</v>
      </c>
      <c r="F111" s="6">
        <f t="shared" si="10"/>
        <v>14299.39</v>
      </c>
      <c r="G111" s="134"/>
      <c r="H111" s="6">
        <f t="shared" si="6"/>
        <v>4373.6899999999996</v>
      </c>
      <c r="I111" s="6">
        <f t="shared" si="7"/>
        <v>2186.8449999999998</v>
      </c>
      <c r="J111" s="6">
        <f t="shared" si="8"/>
        <v>17494.759999999998</v>
      </c>
      <c r="K111" s="168"/>
      <c r="L111" s="6">
        <f t="shared" si="9"/>
        <v>24055.294999999998</v>
      </c>
    </row>
    <row r="112" spans="1:12">
      <c r="A112" s="122" t="s">
        <v>1849</v>
      </c>
      <c r="B112" s="122" t="s">
        <v>1855</v>
      </c>
      <c r="C112" s="6">
        <v>13121.07</v>
      </c>
      <c r="D112" s="6"/>
      <c r="E112" s="168">
        <v>1178.32</v>
      </c>
      <c r="F112" s="6">
        <f t="shared" si="10"/>
        <v>14299.39</v>
      </c>
      <c r="G112" s="134"/>
      <c r="H112" s="6">
        <f t="shared" ref="H112:H175" si="11">(C112/30)*10</f>
        <v>4373.6899999999996</v>
      </c>
      <c r="I112" s="6">
        <f t="shared" ref="I112:I175" si="12">(C112/30)*5</f>
        <v>2186.8449999999998</v>
      </c>
      <c r="J112" s="6">
        <f t="shared" ref="J112:J175" si="13">(C112/30)*40</f>
        <v>17494.759999999998</v>
      </c>
      <c r="K112" s="168"/>
      <c r="L112" s="6">
        <f t="shared" ref="L112:L175" si="14">SUM(H112:K112)</f>
        <v>24055.294999999998</v>
      </c>
    </row>
    <row r="113" spans="1:12">
      <c r="A113" s="122" t="s">
        <v>1849</v>
      </c>
      <c r="B113" s="122" t="s">
        <v>1832</v>
      </c>
      <c r="C113" s="6">
        <v>13121.07</v>
      </c>
      <c r="D113" s="6"/>
      <c r="E113" s="168">
        <v>1178.32</v>
      </c>
      <c r="F113" s="6">
        <f t="shared" si="10"/>
        <v>14299.39</v>
      </c>
      <c r="G113" s="134"/>
      <c r="H113" s="6">
        <f t="shared" si="11"/>
        <v>4373.6899999999996</v>
      </c>
      <c r="I113" s="6">
        <f t="shared" si="12"/>
        <v>2186.8449999999998</v>
      </c>
      <c r="J113" s="6">
        <f t="shared" si="13"/>
        <v>17494.759999999998</v>
      </c>
      <c r="K113" s="168"/>
      <c r="L113" s="6">
        <f t="shared" si="14"/>
        <v>24055.294999999998</v>
      </c>
    </row>
    <row r="114" spans="1:12">
      <c r="A114" s="122" t="s">
        <v>1849</v>
      </c>
      <c r="B114" s="122" t="s">
        <v>1011</v>
      </c>
      <c r="C114" s="6">
        <v>13121.07</v>
      </c>
      <c r="D114" s="6"/>
      <c r="E114" s="168">
        <v>1178.32</v>
      </c>
      <c r="F114" s="6">
        <f t="shared" si="10"/>
        <v>14299.39</v>
      </c>
      <c r="G114" s="134"/>
      <c r="H114" s="6">
        <f t="shared" si="11"/>
        <v>4373.6899999999996</v>
      </c>
      <c r="I114" s="6">
        <f t="shared" si="12"/>
        <v>2186.8449999999998</v>
      </c>
      <c r="J114" s="6">
        <f t="shared" si="13"/>
        <v>17494.759999999998</v>
      </c>
      <c r="K114" s="168"/>
      <c r="L114" s="6">
        <f t="shared" si="14"/>
        <v>24055.294999999998</v>
      </c>
    </row>
    <row r="115" spans="1:12">
      <c r="A115" s="122" t="s">
        <v>1849</v>
      </c>
      <c r="B115" s="122" t="s">
        <v>1856</v>
      </c>
      <c r="C115" s="6">
        <v>13121.07</v>
      </c>
      <c r="D115" s="6"/>
      <c r="E115" s="168">
        <v>1178.32</v>
      </c>
      <c r="F115" s="6">
        <f t="shared" si="10"/>
        <v>14299.39</v>
      </c>
      <c r="G115" s="134"/>
      <c r="H115" s="6">
        <f t="shared" si="11"/>
        <v>4373.6899999999996</v>
      </c>
      <c r="I115" s="6">
        <f t="shared" si="12"/>
        <v>2186.8449999999998</v>
      </c>
      <c r="J115" s="6">
        <f t="shared" si="13"/>
        <v>17494.759999999998</v>
      </c>
      <c r="K115" s="168"/>
      <c r="L115" s="6">
        <f t="shared" si="14"/>
        <v>24055.294999999998</v>
      </c>
    </row>
    <row r="116" spans="1:12">
      <c r="A116" s="122" t="s">
        <v>1849</v>
      </c>
      <c r="B116" s="122" t="s">
        <v>1397</v>
      </c>
      <c r="C116" s="6">
        <v>13121.07</v>
      </c>
      <c r="D116" s="6"/>
      <c r="E116" s="168">
        <v>1178.32</v>
      </c>
      <c r="F116" s="6">
        <f t="shared" si="10"/>
        <v>14299.39</v>
      </c>
      <c r="G116" s="134"/>
      <c r="H116" s="6">
        <f t="shared" si="11"/>
        <v>4373.6899999999996</v>
      </c>
      <c r="I116" s="6">
        <f t="shared" si="12"/>
        <v>2186.8449999999998</v>
      </c>
      <c r="J116" s="6">
        <f t="shared" si="13"/>
        <v>17494.759999999998</v>
      </c>
      <c r="K116" s="168"/>
      <c r="L116" s="6">
        <f t="shared" si="14"/>
        <v>24055.294999999998</v>
      </c>
    </row>
    <row r="117" spans="1:12">
      <c r="A117" s="122" t="s">
        <v>1857</v>
      </c>
      <c r="B117" s="122" t="s">
        <v>1858</v>
      </c>
      <c r="C117" s="6">
        <v>11983.64</v>
      </c>
      <c r="D117" s="6"/>
      <c r="E117" s="168">
        <v>1178.32</v>
      </c>
      <c r="F117" s="6">
        <f t="shared" si="10"/>
        <v>13161.96</v>
      </c>
      <c r="G117" s="134"/>
      <c r="H117" s="6">
        <f t="shared" si="11"/>
        <v>3994.5466666666662</v>
      </c>
      <c r="I117" s="6">
        <f t="shared" si="12"/>
        <v>1997.2733333333331</v>
      </c>
      <c r="J117" s="6">
        <f t="shared" si="13"/>
        <v>15978.186666666665</v>
      </c>
      <c r="K117" s="168"/>
      <c r="L117" s="6">
        <f t="shared" si="14"/>
        <v>21970.006666666664</v>
      </c>
    </row>
    <row r="118" spans="1:12">
      <c r="A118" s="122" t="s">
        <v>1857</v>
      </c>
      <c r="B118" s="122" t="s">
        <v>1859</v>
      </c>
      <c r="C118" s="6">
        <v>11983.64</v>
      </c>
      <c r="D118" s="6"/>
      <c r="E118" s="168">
        <v>1178.32</v>
      </c>
      <c r="F118" s="6">
        <f t="shared" si="10"/>
        <v>13161.96</v>
      </c>
      <c r="G118" s="134"/>
      <c r="H118" s="6">
        <f t="shared" si="11"/>
        <v>3994.5466666666662</v>
      </c>
      <c r="I118" s="6">
        <f t="shared" si="12"/>
        <v>1997.2733333333331</v>
      </c>
      <c r="J118" s="6">
        <f t="shared" si="13"/>
        <v>15978.186666666665</v>
      </c>
      <c r="K118" s="168"/>
      <c r="L118" s="6">
        <f t="shared" si="14"/>
        <v>21970.006666666664</v>
      </c>
    </row>
    <row r="119" spans="1:12">
      <c r="A119" s="122" t="s">
        <v>1857</v>
      </c>
      <c r="B119" s="122" t="s">
        <v>1860</v>
      </c>
      <c r="C119" s="6">
        <v>11983.64</v>
      </c>
      <c r="D119" s="6"/>
      <c r="E119" s="168">
        <v>1178.32</v>
      </c>
      <c r="F119" s="6">
        <f t="shared" si="10"/>
        <v>13161.96</v>
      </c>
      <c r="G119" s="134"/>
      <c r="H119" s="6">
        <f t="shared" si="11"/>
        <v>3994.5466666666662</v>
      </c>
      <c r="I119" s="6">
        <f t="shared" si="12"/>
        <v>1997.2733333333331</v>
      </c>
      <c r="J119" s="6">
        <f t="shared" si="13"/>
        <v>15978.186666666665</v>
      </c>
      <c r="K119" s="168"/>
      <c r="L119" s="6">
        <f t="shared" si="14"/>
        <v>21970.006666666664</v>
      </c>
    </row>
    <row r="120" spans="1:12">
      <c r="A120" s="122" t="s">
        <v>1857</v>
      </c>
      <c r="B120" s="122" t="s">
        <v>1861</v>
      </c>
      <c r="C120" s="6">
        <v>11983.64</v>
      </c>
      <c r="D120" s="6"/>
      <c r="E120" s="168">
        <v>1178.32</v>
      </c>
      <c r="F120" s="6">
        <f t="shared" si="10"/>
        <v>13161.96</v>
      </c>
      <c r="G120" s="134"/>
      <c r="H120" s="6">
        <f t="shared" si="11"/>
        <v>3994.5466666666662</v>
      </c>
      <c r="I120" s="6">
        <f t="shared" si="12"/>
        <v>1997.2733333333331</v>
      </c>
      <c r="J120" s="6">
        <f t="shared" si="13"/>
        <v>15978.186666666665</v>
      </c>
      <c r="K120" s="168"/>
      <c r="L120" s="6">
        <f t="shared" si="14"/>
        <v>21970.006666666664</v>
      </c>
    </row>
    <row r="121" spans="1:12">
      <c r="A121" s="122" t="s">
        <v>1857</v>
      </c>
      <c r="B121" s="122" t="s">
        <v>1860</v>
      </c>
      <c r="C121" s="6">
        <v>11983.64</v>
      </c>
      <c r="D121" s="6"/>
      <c r="E121" s="168">
        <v>1178.32</v>
      </c>
      <c r="F121" s="6">
        <f t="shared" si="10"/>
        <v>13161.96</v>
      </c>
      <c r="G121" s="134"/>
      <c r="H121" s="6">
        <f t="shared" si="11"/>
        <v>3994.5466666666662</v>
      </c>
      <c r="I121" s="6">
        <f t="shared" si="12"/>
        <v>1997.2733333333331</v>
      </c>
      <c r="J121" s="6">
        <f t="shared" si="13"/>
        <v>15978.186666666665</v>
      </c>
      <c r="K121" s="168"/>
      <c r="L121" s="6">
        <f t="shared" si="14"/>
        <v>21970.006666666664</v>
      </c>
    </row>
    <row r="122" spans="1:12">
      <c r="A122" s="122" t="s">
        <v>1857</v>
      </c>
      <c r="B122" s="122" t="s">
        <v>1862</v>
      </c>
      <c r="C122" s="6">
        <v>11983.64</v>
      </c>
      <c r="D122" s="6"/>
      <c r="E122" s="168">
        <v>1178.32</v>
      </c>
      <c r="F122" s="6">
        <f t="shared" si="10"/>
        <v>13161.96</v>
      </c>
      <c r="G122" s="134"/>
      <c r="H122" s="6">
        <f t="shared" si="11"/>
        <v>3994.5466666666662</v>
      </c>
      <c r="I122" s="6">
        <f t="shared" si="12"/>
        <v>1997.2733333333331</v>
      </c>
      <c r="J122" s="6">
        <f t="shared" si="13"/>
        <v>15978.186666666665</v>
      </c>
      <c r="K122" s="168"/>
      <c r="L122" s="6">
        <f t="shared" si="14"/>
        <v>21970.006666666664</v>
      </c>
    </row>
    <row r="123" spans="1:12">
      <c r="A123" s="122" t="s">
        <v>1857</v>
      </c>
      <c r="B123" s="122" t="s">
        <v>1863</v>
      </c>
      <c r="C123" s="6">
        <v>11983.64</v>
      </c>
      <c r="D123" s="6"/>
      <c r="E123" s="168">
        <v>1178.32</v>
      </c>
      <c r="F123" s="6">
        <f t="shared" si="10"/>
        <v>13161.96</v>
      </c>
      <c r="G123" s="134"/>
      <c r="H123" s="6">
        <f t="shared" si="11"/>
        <v>3994.5466666666662</v>
      </c>
      <c r="I123" s="6">
        <f t="shared" si="12"/>
        <v>1997.2733333333331</v>
      </c>
      <c r="J123" s="6">
        <f t="shared" si="13"/>
        <v>15978.186666666665</v>
      </c>
      <c r="K123" s="168"/>
      <c r="L123" s="6">
        <f t="shared" si="14"/>
        <v>21970.006666666664</v>
      </c>
    </row>
    <row r="124" spans="1:12">
      <c r="A124" s="122" t="s">
        <v>1857</v>
      </c>
      <c r="B124" s="122" t="s">
        <v>1113</v>
      </c>
      <c r="C124" s="6">
        <v>11983.64</v>
      </c>
      <c r="D124" s="6"/>
      <c r="E124" s="168">
        <v>1178.32</v>
      </c>
      <c r="F124" s="6">
        <f t="shared" si="10"/>
        <v>13161.96</v>
      </c>
      <c r="G124" s="134"/>
      <c r="H124" s="6">
        <f t="shared" si="11"/>
        <v>3994.5466666666662</v>
      </c>
      <c r="I124" s="6">
        <f t="shared" si="12"/>
        <v>1997.2733333333331</v>
      </c>
      <c r="J124" s="6">
        <f t="shared" si="13"/>
        <v>15978.186666666665</v>
      </c>
      <c r="K124" s="168"/>
      <c r="L124" s="6">
        <f t="shared" si="14"/>
        <v>21970.006666666664</v>
      </c>
    </row>
    <row r="125" spans="1:12">
      <c r="A125" s="122" t="s">
        <v>1857</v>
      </c>
      <c r="B125" s="122" t="s">
        <v>1397</v>
      </c>
      <c r="C125" s="6">
        <v>11983.64</v>
      </c>
      <c r="D125" s="6"/>
      <c r="E125" s="168">
        <v>1178.32</v>
      </c>
      <c r="F125" s="6">
        <f t="shared" si="10"/>
        <v>13161.96</v>
      </c>
      <c r="G125" s="134"/>
      <c r="H125" s="6">
        <f t="shared" si="11"/>
        <v>3994.5466666666662</v>
      </c>
      <c r="I125" s="6">
        <f t="shared" si="12"/>
        <v>1997.2733333333331</v>
      </c>
      <c r="J125" s="6">
        <f t="shared" si="13"/>
        <v>15978.186666666665</v>
      </c>
      <c r="K125" s="168"/>
      <c r="L125" s="6">
        <f t="shared" si="14"/>
        <v>21970.006666666664</v>
      </c>
    </row>
    <row r="126" spans="1:12">
      <c r="A126" s="122" t="s">
        <v>1864</v>
      </c>
      <c r="B126" s="122" t="s">
        <v>1865</v>
      </c>
      <c r="C126" s="6">
        <v>9632.4599999999991</v>
      </c>
      <c r="D126" s="6"/>
      <c r="E126" s="168">
        <v>1178.32</v>
      </c>
      <c r="F126" s="6">
        <f t="shared" si="10"/>
        <v>10810.779999999999</v>
      </c>
      <c r="G126" s="134"/>
      <c r="H126" s="6">
        <f t="shared" si="11"/>
        <v>3210.8199999999997</v>
      </c>
      <c r="I126" s="6">
        <f t="shared" si="12"/>
        <v>1605.4099999999999</v>
      </c>
      <c r="J126" s="6">
        <f t="shared" si="13"/>
        <v>12843.279999999999</v>
      </c>
      <c r="K126" s="168"/>
      <c r="L126" s="6">
        <f t="shared" si="14"/>
        <v>17659.509999999998</v>
      </c>
    </row>
    <row r="127" spans="1:12">
      <c r="A127" s="122" t="s">
        <v>1864</v>
      </c>
      <c r="B127" s="122" t="s">
        <v>1866</v>
      </c>
      <c r="C127" s="6">
        <v>9632.4599999999991</v>
      </c>
      <c r="D127" s="6"/>
      <c r="E127" s="168">
        <v>1178.32</v>
      </c>
      <c r="F127" s="6">
        <f t="shared" si="10"/>
        <v>10810.779999999999</v>
      </c>
      <c r="G127" s="134"/>
      <c r="H127" s="6">
        <f t="shared" si="11"/>
        <v>3210.8199999999997</v>
      </c>
      <c r="I127" s="6">
        <f t="shared" si="12"/>
        <v>1605.4099999999999</v>
      </c>
      <c r="J127" s="6">
        <f t="shared" si="13"/>
        <v>12843.279999999999</v>
      </c>
      <c r="K127" s="168"/>
      <c r="L127" s="6">
        <f t="shared" si="14"/>
        <v>17659.509999999998</v>
      </c>
    </row>
    <row r="128" spans="1:12">
      <c r="A128" s="122" t="s">
        <v>1864</v>
      </c>
      <c r="B128" s="122" t="s">
        <v>1867</v>
      </c>
      <c r="C128" s="6">
        <v>9632.4599999999991</v>
      </c>
      <c r="D128" s="6"/>
      <c r="E128" s="168">
        <v>1178.32</v>
      </c>
      <c r="F128" s="6">
        <f t="shared" si="10"/>
        <v>10810.779999999999</v>
      </c>
      <c r="G128" s="134"/>
      <c r="H128" s="6">
        <f t="shared" si="11"/>
        <v>3210.8199999999997</v>
      </c>
      <c r="I128" s="6">
        <f t="shared" si="12"/>
        <v>1605.4099999999999</v>
      </c>
      <c r="J128" s="6">
        <f t="shared" si="13"/>
        <v>12843.279999999999</v>
      </c>
      <c r="K128" s="168"/>
      <c r="L128" s="6">
        <f t="shared" si="14"/>
        <v>17659.509999999998</v>
      </c>
    </row>
    <row r="129" spans="1:12">
      <c r="A129" s="122" t="s">
        <v>1864</v>
      </c>
      <c r="B129" s="122" t="s">
        <v>1868</v>
      </c>
      <c r="C129" s="6">
        <v>9632.4599999999991</v>
      </c>
      <c r="D129" s="6"/>
      <c r="E129" s="168">
        <v>1178.32</v>
      </c>
      <c r="F129" s="6">
        <f t="shared" si="10"/>
        <v>10810.779999999999</v>
      </c>
      <c r="G129" s="134"/>
      <c r="H129" s="6">
        <f t="shared" si="11"/>
        <v>3210.8199999999997</v>
      </c>
      <c r="I129" s="6">
        <f t="shared" si="12"/>
        <v>1605.4099999999999</v>
      </c>
      <c r="J129" s="6">
        <f t="shared" si="13"/>
        <v>12843.279999999999</v>
      </c>
      <c r="K129" s="168"/>
      <c r="L129" s="6">
        <f t="shared" si="14"/>
        <v>17659.509999999998</v>
      </c>
    </row>
    <row r="130" spans="1:12">
      <c r="A130" s="122" t="s">
        <v>1864</v>
      </c>
      <c r="B130" s="122" t="s">
        <v>1113</v>
      </c>
      <c r="C130" s="6">
        <v>9632.4599999999991</v>
      </c>
      <c r="D130" s="6"/>
      <c r="E130" s="168">
        <v>1178.32</v>
      </c>
      <c r="F130" s="6">
        <f t="shared" si="10"/>
        <v>10810.779999999999</v>
      </c>
      <c r="G130" s="134"/>
      <c r="H130" s="6">
        <f t="shared" si="11"/>
        <v>3210.8199999999997</v>
      </c>
      <c r="I130" s="6">
        <f t="shared" si="12"/>
        <v>1605.4099999999999</v>
      </c>
      <c r="J130" s="6">
        <f t="shared" si="13"/>
        <v>12843.279999999999</v>
      </c>
      <c r="K130" s="168"/>
      <c r="L130" s="6">
        <f t="shared" si="14"/>
        <v>17659.509999999998</v>
      </c>
    </row>
    <row r="131" spans="1:12">
      <c r="A131" s="122" t="s">
        <v>1864</v>
      </c>
      <c r="B131" s="122" t="s">
        <v>1113</v>
      </c>
      <c r="C131" s="6">
        <v>9632.4599999999991</v>
      </c>
      <c r="D131" s="6"/>
      <c r="E131" s="168">
        <v>1178.32</v>
      </c>
      <c r="F131" s="6">
        <f t="shared" si="10"/>
        <v>10810.779999999999</v>
      </c>
      <c r="G131" s="134"/>
      <c r="H131" s="6">
        <f t="shared" si="11"/>
        <v>3210.8199999999997</v>
      </c>
      <c r="I131" s="6">
        <f t="shared" si="12"/>
        <v>1605.4099999999999</v>
      </c>
      <c r="J131" s="6">
        <f t="shared" si="13"/>
        <v>12843.279999999999</v>
      </c>
      <c r="K131" s="168"/>
      <c r="L131" s="6">
        <f t="shared" si="14"/>
        <v>17659.509999999998</v>
      </c>
    </row>
    <row r="132" spans="1:12">
      <c r="A132" s="122" t="s">
        <v>1864</v>
      </c>
      <c r="B132" s="122" t="s">
        <v>1869</v>
      </c>
      <c r="C132" s="6">
        <v>9632.4599999999991</v>
      </c>
      <c r="D132" s="6"/>
      <c r="E132" s="168">
        <v>1178.32</v>
      </c>
      <c r="F132" s="6">
        <f t="shared" si="10"/>
        <v>10810.779999999999</v>
      </c>
      <c r="G132" s="134"/>
      <c r="H132" s="6">
        <f t="shared" si="11"/>
        <v>3210.8199999999997</v>
      </c>
      <c r="I132" s="6">
        <f t="shared" si="12"/>
        <v>1605.4099999999999</v>
      </c>
      <c r="J132" s="6">
        <f t="shared" si="13"/>
        <v>12843.279999999999</v>
      </c>
      <c r="K132" s="168"/>
      <c r="L132" s="6">
        <f t="shared" si="14"/>
        <v>17659.509999999998</v>
      </c>
    </row>
    <row r="133" spans="1:12">
      <c r="A133" s="122" t="s">
        <v>1864</v>
      </c>
      <c r="B133" s="122" t="s">
        <v>1867</v>
      </c>
      <c r="C133" s="6">
        <v>9632.4599999999991</v>
      </c>
      <c r="D133" s="6"/>
      <c r="E133" s="168">
        <v>1178.32</v>
      </c>
      <c r="F133" s="6">
        <f t="shared" si="10"/>
        <v>10810.779999999999</v>
      </c>
      <c r="G133" s="134"/>
      <c r="H133" s="6">
        <f t="shared" si="11"/>
        <v>3210.8199999999997</v>
      </c>
      <c r="I133" s="6">
        <f t="shared" si="12"/>
        <v>1605.4099999999999</v>
      </c>
      <c r="J133" s="6">
        <f t="shared" si="13"/>
        <v>12843.279999999999</v>
      </c>
      <c r="K133" s="168"/>
      <c r="L133" s="6">
        <f t="shared" si="14"/>
        <v>17659.509999999998</v>
      </c>
    </row>
    <row r="134" spans="1:12">
      <c r="A134" s="122" t="s">
        <v>1864</v>
      </c>
      <c r="B134" s="122" t="s">
        <v>1870</v>
      </c>
      <c r="C134" s="6">
        <v>9632.4599999999991</v>
      </c>
      <c r="D134" s="6"/>
      <c r="E134" s="168">
        <v>1178.32</v>
      </c>
      <c r="F134" s="6">
        <f t="shared" si="10"/>
        <v>10810.779999999999</v>
      </c>
      <c r="G134" s="134"/>
      <c r="H134" s="6">
        <f t="shared" si="11"/>
        <v>3210.8199999999997</v>
      </c>
      <c r="I134" s="6">
        <f t="shared" si="12"/>
        <v>1605.4099999999999</v>
      </c>
      <c r="J134" s="6">
        <f t="shared" si="13"/>
        <v>12843.279999999999</v>
      </c>
      <c r="K134" s="168"/>
      <c r="L134" s="6">
        <f t="shared" si="14"/>
        <v>17659.509999999998</v>
      </c>
    </row>
    <row r="135" spans="1:12">
      <c r="A135" s="122" t="s">
        <v>1864</v>
      </c>
      <c r="B135" s="122" t="s">
        <v>1113</v>
      </c>
      <c r="C135" s="6">
        <v>9632.4599999999991</v>
      </c>
      <c r="D135" s="6"/>
      <c r="E135" s="168">
        <v>1178.32</v>
      </c>
      <c r="F135" s="6">
        <f t="shared" si="10"/>
        <v>10810.779999999999</v>
      </c>
      <c r="G135" s="134"/>
      <c r="H135" s="6">
        <f t="shared" si="11"/>
        <v>3210.8199999999997</v>
      </c>
      <c r="I135" s="6">
        <f t="shared" si="12"/>
        <v>1605.4099999999999</v>
      </c>
      <c r="J135" s="6">
        <f t="shared" si="13"/>
        <v>12843.279999999999</v>
      </c>
      <c r="K135" s="168"/>
      <c r="L135" s="6">
        <f t="shared" si="14"/>
        <v>17659.509999999998</v>
      </c>
    </row>
    <row r="136" spans="1:12">
      <c r="A136" s="122" t="s">
        <v>1864</v>
      </c>
      <c r="B136" s="122" t="s">
        <v>1871</v>
      </c>
      <c r="C136" s="6">
        <v>9632.4599999999991</v>
      </c>
      <c r="D136" s="6"/>
      <c r="E136" s="168">
        <v>1178.32</v>
      </c>
      <c r="F136" s="6">
        <f t="shared" si="10"/>
        <v>10810.779999999999</v>
      </c>
      <c r="G136" s="134"/>
      <c r="H136" s="6">
        <f t="shared" si="11"/>
        <v>3210.8199999999997</v>
      </c>
      <c r="I136" s="6">
        <f t="shared" si="12"/>
        <v>1605.4099999999999</v>
      </c>
      <c r="J136" s="6">
        <f t="shared" si="13"/>
        <v>12843.279999999999</v>
      </c>
      <c r="K136" s="168"/>
      <c r="L136" s="6">
        <f t="shared" si="14"/>
        <v>17659.509999999998</v>
      </c>
    </row>
    <row r="137" spans="1:12">
      <c r="A137" s="122" t="s">
        <v>1864</v>
      </c>
      <c r="B137" s="122" t="s">
        <v>1872</v>
      </c>
      <c r="C137" s="6">
        <v>9632.4599999999991</v>
      </c>
      <c r="D137" s="6"/>
      <c r="E137" s="168">
        <v>1178.32</v>
      </c>
      <c r="F137" s="6">
        <f t="shared" si="10"/>
        <v>10810.779999999999</v>
      </c>
      <c r="G137" s="134"/>
      <c r="H137" s="6">
        <f t="shared" si="11"/>
        <v>3210.8199999999997</v>
      </c>
      <c r="I137" s="6">
        <f t="shared" si="12"/>
        <v>1605.4099999999999</v>
      </c>
      <c r="J137" s="6">
        <f t="shared" si="13"/>
        <v>12843.279999999999</v>
      </c>
      <c r="K137" s="168"/>
      <c r="L137" s="6">
        <f t="shared" si="14"/>
        <v>17659.509999999998</v>
      </c>
    </row>
    <row r="138" spans="1:12">
      <c r="A138" s="122" t="s">
        <v>1864</v>
      </c>
      <c r="B138" s="122" t="s">
        <v>1872</v>
      </c>
      <c r="C138" s="6">
        <v>9632.4599999999991</v>
      </c>
      <c r="D138" s="6"/>
      <c r="E138" s="168">
        <v>1178.32</v>
      </c>
      <c r="F138" s="6">
        <f t="shared" si="10"/>
        <v>10810.779999999999</v>
      </c>
      <c r="G138" s="134"/>
      <c r="H138" s="6">
        <f t="shared" si="11"/>
        <v>3210.8199999999997</v>
      </c>
      <c r="I138" s="6">
        <f t="shared" si="12"/>
        <v>1605.4099999999999</v>
      </c>
      <c r="J138" s="6">
        <f t="shared" si="13"/>
        <v>12843.279999999999</v>
      </c>
      <c r="K138" s="168"/>
      <c r="L138" s="6">
        <f t="shared" si="14"/>
        <v>17659.509999999998</v>
      </c>
    </row>
    <row r="139" spans="1:12">
      <c r="A139" s="122" t="s">
        <v>1864</v>
      </c>
      <c r="B139" s="122" t="s">
        <v>1113</v>
      </c>
      <c r="C139" s="6">
        <v>9632.4599999999991</v>
      </c>
      <c r="D139" s="6"/>
      <c r="E139" s="168">
        <v>1178.32</v>
      </c>
      <c r="F139" s="6">
        <f t="shared" si="10"/>
        <v>10810.779999999999</v>
      </c>
      <c r="G139" s="134"/>
      <c r="H139" s="6">
        <f t="shared" si="11"/>
        <v>3210.8199999999997</v>
      </c>
      <c r="I139" s="6">
        <f t="shared" si="12"/>
        <v>1605.4099999999999</v>
      </c>
      <c r="J139" s="6">
        <f t="shared" si="13"/>
        <v>12843.279999999999</v>
      </c>
      <c r="K139" s="168"/>
      <c r="L139" s="6">
        <f t="shared" si="14"/>
        <v>17659.509999999998</v>
      </c>
    </row>
    <row r="140" spans="1:12">
      <c r="A140" s="122" t="s">
        <v>1864</v>
      </c>
      <c r="B140" s="122" t="s">
        <v>1873</v>
      </c>
      <c r="C140" s="6">
        <v>9632.4599999999991</v>
      </c>
      <c r="D140" s="6"/>
      <c r="E140" s="168">
        <v>1178.32</v>
      </c>
      <c r="F140" s="6">
        <f t="shared" si="10"/>
        <v>10810.779999999999</v>
      </c>
      <c r="G140" s="134"/>
      <c r="H140" s="6">
        <f t="shared" si="11"/>
        <v>3210.8199999999997</v>
      </c>
      <c r="I140" s="6">
        <f t="shared" si="12"/>
        <v>1605.4099999999999</v>
      </c>
      <c r="J140" s="6">
        <f t="shared" si="13"/>
        <v>12843.279999999999</v>
      </c>
      <c r="K140" s="168"/>
      <c r="L140" s="6">
        <f t="shared" si="14"/>
        <v>17659.509999999998</v>
      </c>
    </row>
    <row r="141" spans="1:12">
      <c r="A141" s="122" t="s">
        <v>1864</v>
      </c>
      <c r="B141" s="122" t="s">
        <v>1113</v>
      </c>
      <c r="C141" s="6">
        <v>9632.4599999999991</v>
      </c>
      <c r="D141" s="6"/>
      <c r="E141" s="168">
        <v>1178.32</v>
      </c>
      <c r="F141" s="6">
        <f t="shared" si="10"/>
        <v>10810.779999999999</v>
      </c>
      <c r="G141" s="134"/>
      <c r="H141" s="6">
        <f t="shared" si="11"/>
        <v>3210.8199999999997</v>
      </c>
      <c r="I141" s="6">
        <f t="shared" si="12"/>
        <v>1605.4099999999999</v>
      </c>
      <c r="J141" s="6">
        <f t="shared" si="13"/>
        <v>12843.279999999999</v>
      </c>
      <c r="K141" s="168"/>
      <c r="L141" s="6">
        <f t="shared" si="14"/>
        <v>17659.509999999998</v>
      </c>
    </row>
    <row r="142" spans="1:12">
      <c r="A142" s="122" t="s">
        <v>1864</v>
      </c>
      <c r="B142" s="122" t="s">
        <v>71</v>
      </c>
      <c r="C142" s="6">
        <v>9632.4599999999991</v>
      </c>
      <c r="D142" s="6"/>
      <c r="E142" s="168">
        <v>1178.32</v>
      </c>
      <c r="F142" s="6">
        <f t="shared" si="10"/>
        <v>10810.779999999999</v>
      </c>
      <c r="G142" s="134"/>
      <c r="H142" s="6">
        <f t="shared" si="11"/>
        <v>3210.8199999999997</v>
      </c>
      <c r="I142" s="6">
        <f t="shared" si="12"/>
        <v>1605.4099999999999</v>
      </c>
      <c r="J142" s="6">
        <f t="shared" si="13"/>
        <v>12843.279999999999</v>
      </c>
      <c r="K142" s="168"/>
      <c r="L142" s="6">
        <f t="shared" si="14"/>
        <v>17659.509999999998</v>
      </c>
    </row>
    <row r="143" spans="1:12">
      <c r="A143" s="122" t="s">
        <v>1864</v>
      </c>
      <c r="B143" s="122" t="s">
        <v>1874</v>
      </c>
      <c r="C143" s="6">
        <v>9632.4599999999991</v>
      </c>
      <c r="D143" s="6"/>
      <c r="E143" s="168">
        <v>1178.32</v>
      </c>
      <c r="F143" s="6">
        <f t="shared" si="10"/>
        <v>10810.779999999999</v>
      </c>
      <c r="G143" s="134"/>
      <c r="H143" s="6">
        <f t="shared" si="11"/>
        <v>3210.8199999999997</v>
      </c>
      <c r="I143" s="6">
        <f t="shared" si="12"/>
        <v>1605.4099999999999</v>
      </c>
      <c r="J143" s="6">
        <f t="shared" si="13"/>
        <v>12843.279999999999</v>
      </c>
      <c r="K143" s="168"/>
      <c r="L143" s="6">
        <f t="shared" si="14"/>
        <v>17659.509999999998</v>
      </c>
    </row>
    <row r="144" spans="1:12">
      <c r="A144" s="122" t="s">
        <v>1864</v>
      </c>
      <c r="B144" s="122" t="s">
        <v>1875</v>
      </c>
      <c r="C144" s="6">
        <v>9632.4599999999991</v>
      </c>
      <c r="D144" s="6"/>
      <c r="E144" s="168">
        <v>1178.32</v>
      </c>
      <c r="F144" s="6">
        <f t="shared" si="10"/>
        <v>10810.779999999999</v>
      </c>
      <c r="G144" s="134"/>
      <c r="H144" s="6">
        <f t="shared" si="11"/>
        <v>3210.8199999999997</v>
      </c>
      <c r="I144" s="6">
        <f t="shared" si="12"/>
        <v>1605.4099999999999</v>
      </c>
      <c r="J144" s="6">
        <f t="shared" si="13"/>
        <v>12843.279999999999</v>
      </c>
      <c r="K144" s="168"/>
      <c r="L144" s="6">
        <f t="shared" si="14"/>
        <v>17659.509999999998</v>
      </c>
    </row>
    <row r="145" spans="1:12">
      <c r="A145" s="122" t="s">
        <v>1864</v>
      </c>
      <c r="B145" s="122" t="s">
        <v>1876</v>
      </c>
      <c r="C145" s="6">
        <v>9632.4599999999991</v>
      </c>
      <c r="D145" s="6"/>
      <c r="E145" s="168">
        <v>1178.32</v>
      </c>
      <c r="F145" s="6">
        <f t="shared" si="10"/>
        <v>10810.779999999999</v>
      </c>
      <c r="G145" s="134"/>
      <c r="H145" s="6">
        <f t="shared" si="11"/>
        <v>3210.8199999999997</v>
      </c>
      <c r="I145" s="6">
        <f t="shared" si="12"/>
        <v>1605.4099999999999</v>
      </c>
      <c r="J145" s="6">
        <f t="shared" si="13"/>
        <v>12843.279999999999</v>
      </c>
      <c r="K145" s="168"/>
      <c r="L145" s="6">
        <f t="shared" si="14"/>
        <v>17659.509999999998</v>
      </c>
    </row>
    <row r="146" spans="1:12">
      <c r="A146" s="122" t="s">
        <v>1864</v>
      </c>
      <c r="B146" s="122" t="s">
        <v>1877</v>
      </c>
      <c r="C146" s="6">
        <v>9632.4599999999991</v>
      </c>
      <c r="D146" s="6"/>
      <c r="E146" s="168">
        <v>1178.32</v>
      </c>
      <c r="F146" s="6">
        <f t="shared" si="10"/>
        <v>10810.779999999999</v>
      </c>
      <c r="G146" s="134"/>
      <c r="H146" s="6">
        <f t="shared" si="11"/>
        <v>3210.8199999999997</v>
      </c>
      <c r="I146" s="6">
        <f t="shared" si="12"/>
        <v>1605.4099999999999</v>
      </c>
      <c r="J146" s="6">
        <f t="shared" si="13"/>
        <v>12843.279999999999</v>
      </c>
      <c r="K146" s="168"/>
      <c r="L146" s="6">
        <f t="shared" si="14"/>
        <v>17659.509999999998</v>
      </c>
    </row>
    <row r="147" spans="1:12">
      <c r="A147" s="122" t="s">
        <v>1864</v>
      </c>
      <c r="B147" s="122" t="s">
        <v>1875</v>
      </c>
      <c r="C147" s="6">
        <v>9632.4599999999991</v>
      </c>
      <c r="D147" s="6"/>
      <c r="E147" s="168">
        <v>1178.32</v>
      </c>
      <c r="F147" s="6">
        <f t="shared" si="10"/>
        <v>10810.779999999999</v>
      </c>
      <c r="G147" s="134"/>
      <c r="H147" s="6">
        <f t="shared" si="11"/>
        <v>3210.8199999999997</v>
      </c>
      <c r="I147" s="6">
        <f t="shared" si="12"/>
        <v>1605.4099999999999</v>
      </c>
      <c r="J147" s="6">
        <f t="shared" si="13"/>
        <v>12843.279999999999</v>
      </c>
      <c r="K147" s="168"/>
      <c r="L147" s="6">
        <f t="shared" si="14"/>
        <v>17659.509999999998</v>
      </c>
    </row>
    <row r="148" spans="1:12">
      <c r="A148" s="122" t="s">
        <v>1864</v>
      </c>
      <c r="B148" s="122" t="s">
        <v>1730</v>
      </c>
      <c r="C148" s="6">
        <v>9632.4599999999991</v>
      </c>
      <c r="D148" s="6"/>
      <c r="E148" s="168">
        <v>1178.32</v>
      </c>
      <c r="F148" s="6">
        <f t="shared" si="10"/>
        <v>10810.779999999999</v>
      </c>
      <c r="G148" s="134"/>
      <c r="H148" s="6">
        <f t="shared" si="11"/>
        <v>3210.8199999999997</v>
      </c>
      <c r="I148" s="6">
        <f t="shared" si="12"/>
        <v>1605.4099999999999</v>
      </c>
      <c r="J148" s="6">
        <f t="shared" si="13"/>
        <v>12843.279999999999</v>
      </c>
      <c r="K148" s="168"/>
      <c r="L148" s="6">
        <f t="shared" si="14"/>
        <v>17659.509999999998</v>
      </c>
    </row>
    <row r="149" spans="1:12">
      <c r="A149" s="122" t="s">
        <v>1864</v>
      </c>
      <c r="B149" s="122" t="s">
        <v>1113</v>
      </c>
      <c r="C149" s="6">
        <v>9632.4599999999991</v>
      </c>
      <c r="D149" s="6"/>
      <c r="E149" s="168">
        <v>1178.32</v>
      </c>
      <c r="F149" s="6">
        <f t="shared" si="10"/>
        <v>10810.779999999999</v>
      </c>
      <c r="G149" s="134"/>
      <c r="H149" s="6">
        <f t="shared" si="11"/>
        <v>3210.8199999999997</v>
      </c>
      <c r="I149" s="6">
        <f t="shared" si="12"/>
        <v>1605.4099999999999</v>
      </c>
      <c r="J149" s="6">
        <f t="shared" si="13"/>
        <v>12843.279999999999</v>
      </c>
      <c r="K149" s="168"/>
      <c r="L149" s="6">
        <f t="shared" si="14"/>
        <v>17659.509999999998</v>
      </c>
    </row>
    <row r="150" spans="1:12">
      <c r="A150" s="122" t="s">
        <v>1864</v>
      </c>
      <c r="B150" s="122" t="s">
        <v>1877</v>
      </c>
      <c r="C150" s="6">
        <v>9632.4599999999991</v>
      </c>
      <c r="D150" s="6"/>
      <c r="E150" s="168">
        <v>1178.32</v>
      </c>
      <c r="F150" s="6">
        <f t="shared" si="10"/>
        <v>10810.779999999999</v>
      </c>
      <c r="G150" s="134"/>
      <c r="H150" s="6">
        <f t="shared" si="11"/>
        <v>3210.8199999999997</v>
      </c>
      <c r="I150" s="6">
        <f t="shared" si="12"/>
        <v>1605.4099999999999</v>
      </c>
      <c r="J150" s="6">
        <f t="shared" si="13"/>
        <v>12843.279999999999</v>
      </c>
      <c r="K150" s="168"/>
      <c r="L150" s="6">
        <f t="shared" si="14"/>
        <v>17659.509999999998</v>
      </c>
    </row>
    <row r="151" spans="1:12">
      <c r="A151" s="122" t="s">
        <v>1864</v>
      </c>
      <c r="B151" s="122" t="s">
        <v>1870</v>
      </c>
      <c r="C151" s="6">
        <v>9632.4599999999991</v>
      </c>
      <c r="D151" s="6"/>
      <c r="E151" s="168">
        <v>1178.32</v>
      </c>
      <c r="F151" s="6">
        <f t="shared" si="10"/>
        <v>10810.779999999999</v>
      </c>
      <c r="G151" s="134"/>
      <c r="H151" s="6">
        <f t="shared" si="11"/>
        <v>3210.8199999999997</v>
      </c>
      <c r="I151" s="6">
        <f t="shared" si="12"/>
        <v>1605.4099999999999</v>
      </c>
      <c r="J151" s="6">
        <f t="shared" si="13"/>
        <v>12843.279999999999</v>
      </c>
      <c r="K151" s="168"/>
      <c r="L151" s="6">
        <f t="shared" si="14"/>
        <v>17659.509999999998</v>
      </c>
    </row>
    <row r="152" spans="1:12">
      <c r="A152" s="122" t="s">
        <v>1864</v>
      </c>
      <c r="B152" s="122" t="s">
        <v>1875</v>
      </c>
      <c r="C152" s="6">
        <v>9632.4599999999991</v>
      </c>
      <c r="D152" s="6"/>
      <c r="E152" s="168">
        <v>1178.32</v>
      </c>
      <c r="F152" s="6">
        <f t="shared" si="10"/>
        <v>10810.779999999999</v>
      </c>
      <c r="G152" s="134"/>
      <c r="H152" s="6">
        <f t="shared" si="11"/>
        <v>3210.8199999999997</v>
      </c>
      <c r="I152" s="6">
        <f t="shared" si="12"/>
        <v>1605.4099999999999</v>
      </c>
      <c r="J152" s="6">
        <f t="shared" si="13"/>
        <v>12843.279999999999</v>
      </c>
      <c r="K152" s="168"/>
      <c r="L152" s="6">
        <f t="shared" si="14"/>
        <v>17659.509999999998</v>
      </c>
    </row>
    <row r="153" spans="1:12">
      <c r="A153" s="122" t="s">
        <v>1864</v>
      </c>
      <c r="B153" s="122" t="s">
        <v>1878</v>
      </c>
      <c r="C153" s="6">
        <v>9632.4599999999991</v>
      </c>
      <c r="D153" s="6"/>
      <c r="E153" s="168">
        <v>1178.32</v>
      </c>
      <c r="F153" s="6">
        <f t="shared" si="10"/>
        <v>10810.779999999999</v>
      </c>
      <c r="G153" s="134"/>
      <c r="H153" s="6">
        <f t="shared" si="11"/>
        <v>3210.8199999999997</v>
      </c>
      <c r="I153" s="6">
        <f t="shared" si="12"/>
        <v>1605.4099999999999</v>
      </c>
      <c r="J153" s="6">
        <f t="shared" si="13"/>
        <v>12843.279999999999</v>
      </c>
      <c r="K153" s="168"/>
      <c r="L153" s="6">
        <f t="shared" si="14"/>
        <v>17659.509999999998</v>
      </c>
    </row>
    <row r="154" spans="1:12">
      <c r="A154" s="122" t="s">
        <v>1864</v>
      </c>
      <c r="B154" s="122" t="s">
        <v>1879</v>
      </c>
      <c r="C154" s="6">
        <v>9632.4599999999991</v>
      </c>
      <c r="D154" s="6"/>
      <c r="E154" s="168">
        <v>1178.32</v>
      </c>
      <c r="F154" s="6">
        <f t="shared" si="10"/>
        <v>10810.779999999999</v>
      </c>
      <c r="G154" s="134"/>
      <c r="H154" s="6">
        <f t="shared" si="11"/>
        <v>3210.8199999999997</v>
      </c>
      <c r="I154" s="6">
        <f t="shared" si="12"/>
        <v>1605.4099999999999</v>
      </c>
      <c r="J154" s="6">
        <f t="shared" si="13"/>
        <v>12843.279999999999</v>
      </c>
      <c r="K154" s="168"/>
      <c r="L154" s="6">
        <f t="shared" si="14"/>
        <v>17659.509999999998</v>
      </c>
    </row>
    <row r="155" spans="1:12">
      <c r="A155" s="122" t="s">
        <v>1864</v>
      </c>
      <c r="B155" s="122" t="s">
        <v>71</v>
      </c>
      <c r="C155" s="6">
        <v>9632.4599999999991</v>
      </c>
      <c r="D155" s="6"/>
      <c r="E155" s="168">
        <v>1178.32</v>
      </c>
      <c r="F155" s="6">
        <f t="shared" si="10"/>
        <v>10810.779999999999</v>
      </c>
      <c r="G155" s="134"/>
      <c r="H155" s="6">
        <f t="shared" si="11"/>
        <v>3210.8199999999997</v>
      </c>
      <c r="I155" s="6">
        <f t="shared" si="12"/>
        <v>1605.4099999999999</v>
      </c>
      <c r="J155" s="6">
        <f t="shared" si="13"/>
        <v>12843.279999999999</v>
      </c>
      <c r="K155" s="168"/>
      <c r="L155" s="6">
        <f t="shared" si="14"/>
        <v>17659.509999999998</v>
      </c>
    </row>
    <row r="156" spans="1:12">
      <c r="A156" s="122" t="s">
        <v>1864</v>
      </c>
      <c r="B156" s="122" t="s">
        <v>1880</v>
      </c>
      <c r="C156" s="6">
        <v>9632.4599999999991</v>
      </c>
      <c r="D156" s="6"/>
      <c r="E156" s="168">
        <v>1178.32</v>
      </c>
      <c r="F156" s="6">
        <f t="shared" si="10"/>
        <v>10810.779999999999</v>
      </c>
      <c r="G156" s="134"/>
      <c r="H156" s="6">
        <f t="shared" si="11"/>
        <v>3210.8199999999997</v>
      </c>
      <c r="I156" s="6">
        <f t="shared" si="12"/>
        <v>1605.4099999999999</v>
      </c>
      <c r="J156" s="6">
        <f t="shared" si="13"/>
        <v>12843.279999999999</v>
      </c>
      <c r="K156" s="168"/>
      <c r="L156" s="6">
        <f t="shared" si="14"/>
        <v>17659.509999999998</v>
      </c>
    </row>
    <row r="157" spans="1:12">
      <c r="A157" s="122" t="s">
        <v>1864</v>
      </c>
      <c r="B157" s="122" t="s">
        <v>1881</v>
      </c>
      <c r="C157" s="6">
        <v>9632.4599999999991</v>
      </c>
      <c r="D157" s="6"/>
      <c r="E157" s="168">
        <v>1178.32</v>
      </c>
      <c r="F157" s="6">
        <f t="shared" si="10"/>
        <v>10810.779999999999</v>
      </c>
      <c r="G157" s="134"/>
      <c r="H157" s="6">
        <f t="shared" si="11"/>
        <v>3210.8199999999997</v>
      </c>
      <c r="I157" s="6">
        <f t="shared" si="12"/>
        <v>1605.4099999999999</v>
      </c>
      <c r="J157" s="6">
        <f t="shared" si="13"/>
        <v>12843.279999999999</v>
      </c>
      <c r="K157" s="168"/>
      <c r="L157" s="6">
        <f t="shared" si="14"/>
        <v>17659.509999999998</v>
      </c>
    </row>
    <row r="158" spans="1:12">
      <c r="A158" s="122" t="s">
        <v>1864</v>
      </c>
      <c r="B158" s="122" t="s">
        <v>1113</v>
      </c>
      <c r="C158" s="6">
        <v>9632.4599999999991</v>
      </c>
      <c r="D158" s="6"/>
      <c r="E158" s="168">
        <v>1178.32</v>
      </c>
      <c r="F158" s="6">
        <f t="shared" si="10"/>
        <v>10810.779999999999</v>
      </c>
      <c r="G158" s="134"/>
      <c r="H158" s="6">
        <f t="shared" si="11"/>
        <v>3210.8199999999997</v>
      </c>
      <c r="I158" s="6">
        <f t="shared" si="12"/>
        <v>1605.4099999999999</v>
      </c>
      <c r="J158" s="6">
        <f t="shared" si="13"/>
        <v>12843.279999999999</v>
      </c>
      <c r="K158" s="168"/>
      <c r="L158" s="6">
        <f t="shared" si="14"/>
        <v>17659.509999999998</v>
      </c>
    </row>
    <row r="159" spans="1:12">
      <c r="A159" s="122" t="s">
        <v>1864</v>
      </c>
      <c r="B159" s="122" t="s">
        <v>1882</v>
      </c>
      <c r="C159" s="6">
        <v>9632.4599999999991</v>
      </c>
      <c r="D159" s="6"/>
      <c r="E159" s="168">
        <v>1178.32</v>
      </c>
      <c r="F159" s="6">
        <f t="shared" si="10"/>
        <v>10810.779999999999</v>
      </c>
      <c r="G159" s="134"/>
      <c r="H159" s="6">
        <f t="shared" si="11"/>
        <v>3210.8199999999997</v>
      </c>
      <c r="I159" s="6">
        <f t="shared" si="12"/>
        <v>1605.4099999999999</v>
      </c>
      <c r="J159" s="6">
        <f t="shared" si="13"/>
        <v>12843.279999999999</v>
      </c>
      <c r="K159" s="168"/>
      <c r="L159" s="6">
        <f t="shared" si="14"/>
        <v>17659.509999999998</v>
      </c>
    </row>
    <row r="160" spans="1:12">
      <c r="A160" s="122" t="s">
        <v>1864</v>
      </c>
      <c r="B160" s="122" t="s">
        <v>1883</v>
      </c>
      <c r="C160" s="6">
        <v>9632.4599999999991</v>
      </c>
      <c r="D160" s="6"/>
      <c r="E160" s="168">
        <v>1178.32</v>
      </c>
      <c r="F160" s="6">
        <f t="shared" si="10"/>
        <v>10810.779999999999</v>
      </c>
      <c r="G160" s="134"/>
      <c r="H160" s="6">
        <f t="shared" si="11"/>
        <v>3210.8199999999997</v>
      </c>
      <c r="I160" s="6">
        <f t="shared" si="12"/>
        <v>1605.4099999999999</v>
      </c>
      <c r="J160" s="6">
        <f t="shared" si="13"/>
        <v>12843.279999999999</v>
      </c>
      <c r="K160" s="168"/>
      <c r="L160" s="6">
        <f t="shared" si="14"/>
        <v>17659.509999999998</v>
      </c>
    </row>
    <row r="161" spans="1:12">
      <c r="A161" s="122" t="s">
        <v>1864</v>
      </c>
      <c r="B161" s="122" t="s">
        <v>1860</v>
      </c>
      <c r="C161" s="6">
        <v>9632.4599999999991</v>
      </c>
      <c r="D161" s="6"/>
      <c r="E161" s="168">
        <v>1178.32</v>
      </c>
      <c r="F161" s="6">
        <f t="shared" si="10"/>
        <v>10810.779999999999</v>
      </c>
      <c r="G161" s="134"/>
      <c r="H161" s="6">
        <f t="shared" si="11"/>
        <v>3210.8199999999997</v>
      </c>
      <c r="I161" s="6">
        <f t="shared" si="12"/>
        <v>1605.4099999999999</v>
      </c>
      <c r="J161" s="6">
        <f t="shared" si="13"/>
        <v>12843.279999999999</v>
      </c>
      <c r="K161" s="168"/>
      <c r="L161" s="6">
        <f t="shared" si="14"/>
        <v>17659.509999999998</v>
      </c>
    </row>
    <row r="162" spans="1:12">
      <c r="A162" s="122" t="s">
        <v>1864</v>
      </c>
      <c r="B162" s="122" t="s">
        <v>1113</v>
      </c>
      <c r="C162" s="6">
        <v>9632.4599999999991</v>
      </c>
      <c r="D162" s="6"/>
      <c r="E162" s="168">
        <v>1178.32</v>
      </c>
      <c r="F162" s="6">
        <f t="shared" si="10"/>
        <v>10810.779999999999</v>
      </c>
      <c r="G162" s="134"/>
      <c r="H162" s="6">
        <f t="shared" si="11"/>
        <v>3210.8199999999997</v>
      </c>
      <c r="I162" s="6">
        <f t="shared" si="12"/>
        <v>1605.4099999999999</v>
      </c>
      <c r="J162" s="6">
        <f t="shared" si="13"/>
        <v>12843.279999999999</v>
      </c>
      <c r="K162" s="168"/>
      <c r="L162" s="6">
        <f t="shared" si="14"/>
        <v>17659.509999999998</v>
      </c>
    </row>
    <row r="163" spans="1:12">
      <c r="A163" s="122" t="s">
        <v>1864</v>
      </c>
      <c r="B163" s="122" t="s">
        <v>1113</v>
      </c>
      <c r="C163" s="6">
        <v>9632.4599999999991</v>
      </c>
      <c r="D163" s="6"/>
      <c r="E163" s="168">
        <v>1178.32</v>
      </c>
      <c r="F163" s="6">
        <f t="shared" si="10"/>
        <v>10810.779999999999</v>
      </c>
      <c r="G163" s="134"/>
      <c r="H163" s="6">
        <f t="shared" si="11"/>
        <v>3210.8199999999997</v>
      </c>
      <c r="I163" s="6">
        <f t="shared" si="12"/>
        <v>1605.4099999999999</v>
      </c>
      <c r="J163" s="6">
        <f t="shared" si="13"/>
        <v>12843.279999999999</v>
      </c>
      <c r="K163" s="168"/>
      <c r="L163" s="6">
        <f t="shared" si="14"/>
        <v>17659.509999999998</v>
      </c>
    </row>
    <row r="164" spans="1:12">
      <c r="A164" s="122" t="s">
        <v>1864</v>
      </c>
      <c r="B164" s="122" t="s">
        <v>1884</v>
      </c>
      <c r="C164" s="6">
        <v>9632.4599999999991</v>
      </c>
      <c r="D164" s="6"/>
      <c r="E164" s="168">
        <v>1178.32</v>
      </c>
      <c r="F164" s="6">
        <f t="shared" si="10"/>
        <v>10810.779999999999</v>
      </c>
      <c r="G164" s="134"/>
      <c r="H164" s="6">
        <f t="shared" si="11"/>
        <v>3210.8199999999997</v>
      </c>
      <c r="I164" s="6">
        <f t="shared" si="12"/>
        <v>1605.4099999999999</v>
      </c>
      <c r="J164" s="6">
        <f t="shared" si="13"/>
        <v>12843.279999999999</v>
      </c>
      <c r="K164" s="168"/>
      <c r="L164" s="6">
        <f t="shared" si="14"/>
        <v>17659.509999999998</v>
      </c>
    </row>
    <row r="165" spans="1:12">
      <c r="A165" s="122" t="s">
        <v>1864</v>
      </c>
      <c r="B165" s="122" t="s">
        <v>1855</v>
      </c>
      <c r="C165" s="6">
        <v>9632.4599999999991</v>
      </c>
      <c r="D165" s="6"/>
      <c r="E165" s="168">
        <v>1178.32</v>
      </c>
      <c r="F165" s="6">
        <f t="shared" ref="F165:F228" si="15">SUM(C165:E165)</f>
        <v>10810.779999999999</v>
      </c>
      <c r="G165" s="134"/>
      <c r="H165" s="6">
        <f t="shared" si="11"/>
        <v>3210.8199999999997</v>
      </c>
      <c r="I165" s="6">
        <f t="shared" si="12"/>
        <v>1605.4099999999999</v>
      </c>
      <c r="J165" s="6">
        <f t="shared" si="13"/>
        <v>12843.279999999999</v>
      </c>
      <c r="K165" s="168"/>
      <c r="L165" s="6">
        <f t="shared" si="14"/>
        <v>17659.509999999998</v>
      </c>
    </row>
    <row r="166" spans="1:12">
      <c r="A166" s="122" t="s">
        <v>1864</v>
      </c>
      <c r="B166" s="122" t="s">
        <v>1113</v>
      </c>
      <c r="C166" s="6">
        <v>9632.4599999999991</v>
      </c>
      <c r="D166" s="6"/>
      <c r="E166" s="168">
        <v>1178.32</v>
      </c>
      <c r="F166" s="6">
        <f t="shared" si="15"/>
        <v>10810.779999999999</v>
      </c>
      <c r="G166" s="134"/>
      <c r="H166" s="6">
        <f t="shared" si="11"/>
        <v>3210.8199999999997</v>
      </c>
      <c r="I166" s="6">
        <f t="shared" si="12"/>
        <v>1605.4099999999999</v>
      </c>
      <c r="J166" s="6">
        <f t="shared" si="13"/>
        <v>12843.279999999999</v>
      </c>
      <c r="K166" s="168"/>
      <c r="L166" s="6">
        <f t="shared" si="14"/>
        <v>17659.509999999998</v>
      </c>
    </row>
    <row r="167" spans="1:12">
      <c r="A167" s="122" t="s">
        <v>1864</v>
      </c>
      <c r="B167" s="122" t="s">
        <v>1860</v>
      </c>
      <c r="C167" s="6">
        <v>9632.4599999999991</v>
      </c>
      <c r="D167" s="6"/>
      <c r="E167" s="168">
        <v>1178.32</v>
      </c>
      <c r="F167" s="6">
        <f t="shared" si="15"/>
        <v>10810.779999999999</v>
      </c>
      <c r="G167" s="134"/>
      <c r="H167" s="6">
        <f t="shared" si="11"/>
        <v>3210.8199999999997</v>
      </c>
      <c r="I167" s="6">
        <f t="shared" si="12"/>
        <v>1605.4099999999999</v>
      </c>
      <c r="J167" s="6">
        <f t="shared" si="13"/>
        <v>12843.279999999999</v>
      </c>
      <c r="K167" s="168"/>
      <c r="L167" s="6">
        <f t="shared" si="14"/>
        <v>17659.509999999998</v>
      </c>
    </row>
    <row r="168" spans="1:12">
      <c r="A168" s="122" t="s">
        <v>1864</v>
      </c>
      <c r="B168" s="122" t="s">
        <v>1885</v>
      </c>
      <c r="C168" s="6">
        <v>9632.4599999999991</v>
      </c>
      <c r="D168" s="6"/>
      <c r="E168" s="168">
        <v>1178.32</v>
      </c>
      <c r="F168" s="6">
        <f t="shared" si="15"/>
        <v>10810.779999999999</v>
      </c>
      <c r="G168" s="134"/>
      <c r="H168" s="6">
        <f t="shared" si="11"/>
        <v>3210.8199999999997</v>
      </c>
      <c r="I168" s="6">
        <f t="shared" si="12"/>
        <v>1605.4099999999999</v>
      </c>
      <c r="J168" s="6">
        <f t="shared" si="13"/>
        <v>12843.279999999999</v>
      </c>
      <c r="K168" s="168"/>
      <c r="L168" s="6">
        <f t="shared" si="14"/>
        <v>17659.509999999998</v>
      </c>
    </row>
    <row r="169" spans="1:12">
      <c r="A169" s="122" t="s">
        <v>1864</v>
      </c>
      <c r="B169" s="122" t="s">
        <v>1886</v>
      </c>
      <c r="C169" s="6">
        <v>9632.4599999999991</v>
      </c>
      <c r="D169" s="6"/>
      <c r="E169" s="168">
        <v>1178.32</v>
      </c>
      <c r="F169" s="6">
        <f t="shared" si="15"/>
        <v>10810.779999999999</v>
      </c>
      <c r="G169" s="134"/>
      <c r="H169" s="6">
        <f t="shared" si="11"/>
        <v>3210.8199999999997</v>
      </c>
      <c r="I169" s="6">
        <f t="shared" si="12"/>
        <v>1605.4099999999999</v>
      </c>
      <c r="J169" s="6">
        <f t="shared" si="13"/>
        <v>12843.279999999999</v>
      </c>
      <c r="K169" s="168"/>
      <c r="L169" s="6">
        <f t="shared" si="14"/>
        <v>17659.509999999998</v>
      </c>
    </row>
    <row r="170" spans="1:12">
      <c r="A170" s="122" t="s">
        <v>1864</v>
      </c>
      <c r="B170" s="122" t="s">
        <v>1887</v>
      </c>
      <c r="C170" s="6">
        <v>9632.4599999999991</v>
      </c>
      <c r="D170" s="6"/>
      <c r="E170" s="168">
        <v>1178.32</v>
      </c>
      <c r="F170" s="6">
        <f t="shared" si="15"/>
        <v>10810.779999999999</v>
      </c>
      <c r="G170" s="134"/>
      <c r="H170" s="6">
        <f t="shared" si="11"/>
        <v>3210.8199999999997</v>
      </c>
      <c r="I170" s="6">
        <f t="shared" si="12"/>
        <v>1605.4099999999999</v>
      </c>
      <c r="J170" s="6">
        <f t="shared" si="13"/>
        <v>12843.279999999999</v>
      </c>
      <c r="K170" s="168"/>
      <c r="L170" s="6">
        <f t="shared" si="14"/>
        <v>17659.509999999998</v>
      </c>
    </row>
    <row r="171" spans="1:12">
      <c r="A171" s="122" t="s">
        <v>1864</v>
      </c>
      <c r="B171" s="122" t="s">
        <v>1884</v>
      </c>
      <c r="C171" s="6">
        <v>9632.4599999999991</v>
      </c>
      <c r="D171" s="6"/>
      <c r="E171" s="168">
        <v>1178.32</v>
      </c>
      <c r="F171" s="6">
        <f t="shared" si="15"/>
        <v>10810.779999999999</v>
      </c>
      <c r="G171" s="134"/>
      <c r="H171" s="6">
        <f t="shared" si="11"/>
        <v>3210.8199999999997</v>
      </c>
      <c r="I171" s="6">
        <f t="shared" si="12"/>
        <v>1605.4099999999999</v>
      </c>
      <c r="J171" s="6">
        <f t="shared" si="13"/>
        <v>12843.279999999999</v>
      </c>
      <c r="K171" s="168"/>
      <c r="L171" s="6">
        <f t="shared" si="14"/>
        <v>17659.509999999998</v>
      </c>
    </row>
    <row r="172" spans="1:12">
      <c r="A172" s="122" t="s">
        <v>1864</v>
      </c>
      <c r="B172" s="122" t="s">
        <v>1888</v>
      </c>
      <c r="C172" s="6">
        <v>9632.4599999999991</v>
      </c>
      <c r="D172" s="6"/>
      <c r="E172" s="168">
        <v>1178.32</v>
      </c>
      <c r="F172" s="6">
        <f t="shared" si="15"/>
        <v>10810.779999999999</v>
      </c>
      <c r="G172" s="134"/>
      <c r="H172" s="6">
        <f t="shared" si="11"/>
        <v>3210.8199999999997</v>
      </c>
      <c r="I172" s="6">
        <f t="shared" si="12"/>
        <v>1605.4099999999999</v>
      </c>
      <c r="J172" s="6">
        <f t="shared" si="13"/>
        <v>12843.279999999999</v>
      </c>
      <c r="K172" s="168"/>
      <c r="L172" s="6">
        <f t="shared" si="14"/>
        <v>17659.509999999998</v>
      </c>
    </row>
    <row r="173" spans="1:12">
      <c r="A173" s="122" t="s">
        <v>1864</v>
      </c>
      <c r="B173" s="122" t="s">
        <v>1113</v>
      </c>
      <c r="C173" s="6">
        <v>9632.4599999999991</v>
      </c>
      <c r="D173" s="6"/>
      <c r="E173" s="168">
        <v>1178.32</v>
      </c>
      <c r="F173" s="6">
        <f t="shared" si="15"/>
        <v>10810.779999999999</v>
      </c>
      <c r="G173" s="134"/>
      <c r="H173" s="6">
        <f t="shared" si="11"/>
        <v>3210.8199999999997</v>
      </c>
      <c r="I173" s="6">
        <f t="shared" si="12"/>
        <v>1605.4099999999999</v>
      </c>
      <c r="J173" s="6">
        <f t="shared" si="13"/>
        <v>12843.279999999999</v>
      </c>
      <c r="K173" s="168"/>
      <c r="L173" s="6">
        <f t="shared" si="14"/>
        <v>17659.509999999998</v>
      </c>
    </row>
    <row r="174" spans="1:12">
      <c r="A174" s="122" t="s">
        <v>1864</v>
      </c>
      <c r="B174" s="122" t="s">
        <v>1884</v>
      </c>
      <c r="C174" s="6">
        <v>9632.4599999999991</v>
      </c>
      <c r="D174" s="6"/>
      <c r="E174" s="168">
        <v>1178.32</v>
      </c>
      <c r="F174" s="6">
        <f t="shared" si="15"/>
        <v>10810.779999999999</v>
      </c>
      <c r="G174" s="134"/>
      <c r="H174" s="6">
        <f t="shared" si="11"/>
        <v>3210.8199999999997</v>
      </c>
      <c r="I174" s="6">
        <f t="shared" si="12"/>
        <v>1605.4099999999999</v>
      </c>
      <c r="J174" s="6">
        <f t="shared" si="13"/>
        <v>12843.279999999999</v>
      </c>
      <c r="K174" s="168"/>
      <c r="L174" s="6">
        <f t="shared" si="14"/>
        <v>17659.509999999998</v>
      </c>
    </row>
    <row r="175" spans="1:12">
      <c r="A175" s="122" t="s">
        <v>1864</v>
      </c>
      <c r="B175" s="122" t="s">
        <v>1113</v>
      </c>
      <c r="C175" s="6">
        <v>9632.4599999999991</v>
      </c>
      <c r="D175" s="6"/>
      <c r="E175" s="168">
        <v>1178.32</v>
      </c>
      <c r="F175" s="6">
        <f t="shared" si="15"/>
        <v>10810.779999999999</v>
      </c>
      <c r="G175" s="134"/>
      <c r="H175" s="6">
        <f t="shared" si="11"/>
        <v>3210.8199999999997</v>
      </c>
      <c r="I175" s="6">
        <f t="shared" si="12"/>
        <v>1605.4099999999999</v>
      </c>
      <c r="J175" s="6">
        <f t="shared" si="13"/>
        <v>12843.279999999999</v>
      </c>
      <c r="K175" s="168"/>
      <c r="L175" s="6">
        <f t="shared" si="14"/>
        <v>17659.509999999998</v>
      </c>
    </row>
    <row r="176" spans="1:12">
      <c r="A176" s="122" t="s">
        <v>1864</v>
      </c>
      <c r="B176" s="122" t="s">
        <v>1113</v>
      </c>
      <c r="C176" s="6">
        <v>9632.4599999999991</v>
      </c>
      <c r="D176" s="6"/>
      <c r="E176" s="168">
        <v>1178.32</v>
      </c>
      <c r="F176" s="6">
        <f t="shared" si="15"/>
        <v>10810.779999999999</v>
      </c>
      <c r="G176" s="134"/>
      <c r="H176" s="6">
        <f t="shared" ref="H176:H239" si="16">(C176/30)*10</f>
        <v>3210.8199999999997</v>
      </c>
      <c r="I176" s="6">
        <f t="shared" ref="I176:I239" si="17">(C176/30)*5</f>
        <v>1605.4099999999999</v>
      </c>
      <c r="J176" s="6">
        <f t="shared" ref="J176:J239" si="18">(C176/30)*40</f>
        <v>12843.279999999999</v>
      </c>
      <c r="K176" s="168"/>
      <c r="L176" s="6">
        <f t="shared" ref="L176:L239" si="19">SUM(H176:K176)</f>
        <v>17659.509999999998</v>
      </c>
    </row>
    <row r="177" spans="1:12">
      <c r="A177" s="122" t="s">
        <v>1864</v>
      </c>
      <c r="B177" s="122" t="s">
        <v>1855</v>
      </c>
      <c r="C177" s="6">
        <v>9632.4599999999991</v>
      </c>
      <c r="D177" s="6"/>
      <c r="E177" s="168">
        <v>1178.32</v>
      </c>
      <c r="F177" s="6">
        <f t="shared" si="15"/>
        <v>10810.779999999999</v>
      </c>
      <c r="G177" s="134"/>
      <c r="H177" s="6">
        <f t="shared" si="16"/>
        <v>3210.8199999999997</v>
      </c>
      <c r="I177" s="6">
        <f t="shared" si="17"/>
        <v>1605.4099999999999</v>
      </c>
      <c r="J177" s="6">
        <f t="shared" si="18"/>
        <v>12843.279999999999</v>
      </c>
      <c r="K177" s="168"/>
      <c r="L177" s="6">
        <f t="shared" si="19"/>
        <v>17659.509999999998</v>
      </c>
    </row>
    <row r="178" spans="1:12">
      <c r="A178" s="122" t="s">
        <v>1864</v>
      </c>
      <c r="B178" s="122" t="s">
        <v>1874</v>
      </c>
      <c r="C178" s="6">
        <v>9632.4599999999991</v>
      </c>
      <c r="D178" s="6"/>
      <c r="E178" s="168">
        <v>1178.32</v>
      </c>
      <c r="F178" s="6">
        <f t="shared" si="15"/>
        <v>10810.779999999999</v>
      </c>
      <c r="G178" s="134"/>
      <c r="H178" s="6">
        <f t="shared" si="16"/>
        <v>3210.8199999999997</v>
      </c>
      <c r="I178" s="6">
        <f t="shared" si="17"/>
        <v>1605.4099999999999</v>
      </c>
      <c r="J178" s="6">
        <f t="shared" si="18"/>
        <v>12843.279999999999</v>
      </c>
      <c r="K178" s="168"/>
      <c r="L178" s="6">
        <f t="shared" si="19"/>
        <v>17659.509999999998</v>
      </c>
    </row>
    <row r="179" spans="1:12">
      <c r="A179" s="122" t="s">
        <v>1864</v>
      </c>
      <c r="B179" s="122" t="s">
        <v>1113</v>
      </c>
      <c r="C179" s="6">
        <v>9632.4599999999991</v>
      </c>
      <c r="D179" s="6"/>
      <c r="E179" s="168">
        <v>1178.32</v>
      </c>
      <c r="F179" s="6">
        <f t="shared" si="15"/>
        <v>10810.779999999999</v>
      </c>
      <c r="G179" s="134"/>
      <c r="H179" s="6">
        <f t="shared" si="16"/>
        <v>3210.8199999999997</v>
      </c>
      <c r="I179" s="6">
        <f t="shared" si="17"/>
        <v>1605.4099999999999</v>
      </c>
      <c r="J179" s="6">
        <f t="shared" si="18"/>
        <v>12843.279999999999</v>
      </c>
      <c r="K179" s="168"/>
      <c r="L179" s="6">
        <f t="shared" si="19"/>
        <v>17659.509999999998</v>
      </c>
    </row>
    <row r="180" spans="1:12">
      <c r="A180" s="122" t="s">
        <v>1864</v>
      </c>
      <c r="B180" s="122" t="s">
        <v>1113</v>
      </c>
      <c r="C180" s="6">
        <v>9632.4599999999991</v>
      </c>
      <c r="D180" s="6"/>
      <c r="E180" s="168">
        <v>1178.32</v>
      </c>
      <c r="F180" s="6">
        <f t="shared" si="15"/>
        <v>10810.779999999999</v>
      </c>
      <c r="G180" s="134"/>
      <c r="H180" s="6">
        <f t="shared" si="16"/>
        <v>3210.8199999999997</v>
      </c>
      <c r="I180" s="6">
        <f t="shared" si="17"/>
        <v>1605.4099999999999</v>
      </c>
      <c r="J180" s="6">
        <f t="shared" si="18"/>
        <v>12843.279999999999</v>
      </c>
      <c r="K180" s="168"/>
      <c r="L180" s="6">
        <f t="shared" si="19"/>
        <v>17659.509999999998</v>
      </c>
    </row>
    <row r="181" spans="1:12">
      <c r="A181" s="122" t="s">
        <v>1864</v>
      </c>
      <c r="B181" s="122" t="s">
        <v>1113</v>
      </c>
      <c r="C181" s="6">
        <v>9632.4599999999991</v>
      </c>
      <c r="D181" s="6"/>
      <c r="E181" s="168">
        <v>1178.32</v>
      </c>
      <c r="F181" s="6">
        <f t="shared" si="15"/>
        <v>10810.779999999999</v>
      </c>
      <c r="G181" s="134"/>
      <c r="H181" s="6">
        <f t="shared" si="16"/>
        <v>3210.8199999999997</v>
      </c>
      <c r="I181" s="6">
        <f t="shared" si="17"/>
        <v>1605.4099999999999</v>
      </c>
      <c r="J181" s="6">
        <f t="shared" si="18"/>
        <v>12843.279999999999</v>
      </c>
      <c r="K181" s="168"/>
      <c r="L181" s="6">
        <f t="shared" si="19"/>
        <v>17659.509999999998</v>
      </c>
    </row>
    <row r="182" spans="1:12">
      <c r="A182" s="122" t="s">
        <v>1864</v>
      </c>
      <c r="B182" s="122" t="s">
        <v>1113</v>
      </c>
      <c r="C182" s="6">
        <v>9632.4599999999991</v>
      </c>
      <c r="D182" s="6"/>
      <c r="E182" s="168">
        <v>1178.32</v>
      </c>
      <c r="F182" s="6">
        <f t="shared" si="15"/>
        <v>10810.779999999999</v>
      </c>
      <c r="G182" s="134"/>
      <c r="H182" s="6">
        <f t="shared" si="16"/>
        <v>3210.8199999999997</v>
      </c>
      <c r="I182" s="6">
        <f t="shared" si="17"/>
        <v>1605.4099999999999</v>
      </c>
      <c r="J182" s="6">
        <f t="shared" si="18"/>
        <v>12843.279999999999</v>
      </c>
      <c r="K182" s="168"/>
      <c r="L182" s="6">
        <f t="shared" si="19"/>
        <v>17659.509999999998</v>
      </c>
    </row>
    <row r="183" spans="1:12">
      <c r="A183" s="122" t="s">
        <v>1864</v>
      </c>
      <c r="B183" s="122" t="s">
        <v>1113</v>
      </c>
      <c r="C183" s="6">
        <v>9632.4599999999991</v>
      </c>
      <c r="D183" s="6"/>
      <c r="E183" s="168">
        <v>1178.32</v>
      </c>
      <c r="F183" s="6">
        <f t="shared" si="15"/>
        <v>10810.779999999999</v>
      </c>
      <c r="G183" s="134"/>
      <c r="H183" s="6">
        <f t="shared" si="16"/>
        <v>3210.8199999999997</v>
      </c>
      <c r="I183" s="6">
        <f t="shared" si="17"/>
        <v>1605.4099999999999</v>
      </c>
      <c r="J183" s="6">
        <f t="shared" si="18"/>
        <v>12843.279999999999</v>
      </c>
      <c r="K183" s="168"/>
      <c r="L183" s="6">
        <f t="shared" si="19"/>
        <v>17659.509999999998</v>
      </c>
    </row>
    <row r="184" spans="1:12">
      <c r="A184" s="122" t="s">
        <v>1864</v>
      </c>
      <c r="B184" s="122" t="s">
        <v>1113</v>
      </c>
      <c r="C184" s="6">
        <v>9632.4599999999991</v>
      </c>
      <c r="D184" s="6"/>
      <c r="E184" s="168">
        <v>1178.32</v>
      </c>
      <c r="F184" s="6">
        <f t="shared" si="15"/>
        <v>10810.779999999999</v>
      </c>
      <c r="G184" s="134"/>
      <c r="H184" s="6">
        <f t="shared" si="16"/>
        <v>3210.8199999999997</v>
      </c>
      <c r="I184" s="6">
        <f t="shared" si="17"/>
        <v>1605.4099999999999</v>
      </c>
      <c r="J184" s="6">
        <f t="shared" si="18"/>
        <v>12843.279999999999</v>
      </c>
      <c r="K184" s="168"/>
      <c r="L184" s="6">
        <f t="shared" si="19"/>
        <v>17659.509999999998</v>
      </c>
    </row>
    <row r="185" spans="1:12">
      <c r="A185" s="122" t="s">
        <v>1864</v>
      </c>
      <c r="B185" s="122" t="s">
        <v>1113</v>
      </c>
      <c r="C185" s="6">
        <v>9632.4599999999991</v>
      </c>
      <c r="D185" s="6"/>
      <c r="E185" s="168">
        <v>1178.32</v>
      </c>
      <c r="F185" s="6">
        <f t="shared" si="15"/>
        <v>10810.779999999999</v>
      </c>
      <c r="G185" s="134"/>
      <c r="H185" s="6">
        <f t="shared" si="16"/>
        <v>3210.8199999999997</v>
      </c>
      <c r="I185" s="6">
        <f t="shared" si="17"/>
        <v>1605.4099999999999</v>
      </c>
      <c r="J185" s="6">
        <f t="shared" si="18"/>
        <v>12843.279999999999</v>
      </c>
      <c r="K185" s="168"/>
      <c r="L185" s="6">
        <f t="shared" si="19"/>
        <v>17659.509999999998</v>
      </c>
    </row>
    <row r="186" spans="1:12">
      <c r="A186" s="122" t="s">
        <v>1864</v>
      </c>
      <c r="B186" s="122" t="s">
        <v>1889</v>
      </c>
      <c r="C186" s="6">
        <v>9632.4599999999991</v>
      </c>
      <c r="D186" s="6"/>
      <c r="E186" s="168">
        <v>1178.32</v>
      </c>
      <c r="F186" s="6">
        <f t="shared" si="15"/>
        <v>10810.779999999999</v>
      </c>
      <c r="G186" s="134"/>
      <c r="H186" s="6">
        <f t="shared" si="16"/>
        <v>3210.8199999999997</v>
      </c>
      <c r="I186" s="6">
        <f t="shared" si="17"/>
        <v>1605.4099999999999</v>
      </c>
      <c r="J186" s="6">
        <f t="shared" si="18"/>
        <v>12843.279999999999</v>
      </c>
      <c r="K186" s="168"/>
      <c r="L186" s="6">
        <f t="shared" si="19"/>
        <v>17659.509999999998</v>
      </c>
    </row>
    <row r="187" spans="1:12">
      <c r="A187" s="122" t="s">
        <v>1864</v>
      </c>
      <c r="B187" s="122" t="s">
        <v>1836</v>
      </c>
      <c r="C187" s="6">
        <v>9632.4599999999991</v>
      </c>
      <c r="D187" s="6"/>
      <c r="E187" s="168">
        <v>1178.32</v>
      </c>
      <c r="F187" s="6">
        <f t="shared" si="15"/>
        <v>10810.779999999999</v>
      </c>
      <c r="G187" s="134"/>
      <c r="H187" s="6">
        <f t="shared" si="16"/>
        <v>3210.8199999999997</v>
      </c>
      <c r="I187" s="6">
        <f t="shared" si="17"/>
        <v>1605.4099999999999</v>
      </c>
      <c r="J187" s="6">
        <f t="shared" si="18"/>
        <v>12843.279999999999</v>
      </c>
      <c r="K187" s="168"/>
      <c r="L187" s="6">
        <f t="shared" si="19"/>
        <v>17659.509999999998</v>
      </c>
    </row>
    <row r="188" spans="1:12">
      <c r="A188" s="122" t="s">
        <v>1864</v>
      </c>
      <c r="B188" s="122" t="s">
        <v>1889</v>
      </c>
      <c r="C188" s="6">
        <v>9632.4599999999991</v>
      </c>
      <c r="D188" s="6"/>
      <c r="E188" s="168">
        <v>1178.32</v>
      </c>
      <c r="F188" s="6">
        <f t="shared" si="15"/>
        <v>10810.779999999999</v>
      </c>
      <c r="G188" s="134"/>
      <c r="H188" s="6">
        <f t="shared" si="16"/>
        <v>3210.8199999999997</v>
      </c>
      <c r="I188" s="6">
        <f t="shared" si="17"/>
        <v>1605.4099999999999</v>
      </c>
      <c r="J188" s="6">
        <f t="shared" si="18"/>
        <v>12843.279999999999</v>
      </c>
      <c r="K188" s="168"/>
      <c r="L188" s="6">
        <f t="shared" si="19"/>
        <v>17659.509999999998</v>
      </c>
    </row>
    <row r="189" spans="1:12">
      <c r="A189" s="122" t="s">
        <v>1864</v>
      </c>
      <c r="B189" s="122" t="s">
        <v>1836</v>
      </c>
      <c r="C189" s="6">
        <v>9632.4599999999991</v>
      </c>
      <c r="D189" s="6"/>
      <c r="E189" s="168">
        <v>1178.32</v>
      </c>
      <c r="F189" s="6">
        <f t="shared" si="15"/>
        <v>10810.779999999999</v>
      </c>
      <c r="G189" s="134"/>
      <c r="H189" s="6">
        <f t="shared" si="16"/>
        <v>3210.8199999999997</v>
      </c>
      <c r="I189" s="6">
        <f t="shared" si="17"/>
        <v>1605.4099999999999</v>
      </c>
      <c r="J189" s="6">
        <f t="shared" si="18"/>
        <v>12843.279999999999</v>
      </c>
      <c r="K189" s="168"/>
      <c r="L189" s="6">
        <f t="shared" si="19"/>
        <v>17659.509999999998</v>
      </c>
    </row>
    <row r="190" spans="1:12">
      <c r="A190" s="122" t="s">
        <v>1864</v>
      </c>
      <c r="B190" s="122" t="s">
        <v>1113</v>
      </c>
      <c r="C190" s="6">
        <v>9632.4599999999991</v>
      </c>
      <c r="D190" s="6"/>
      <c r="E190" s="168">
        <v>1178.32</v>
      </c>
      <c r="F190" s="6">
        <f t="shared" si="15"/>
        <v>10810.779999999999</v>
      </c>
      <c r="G190" s="134"/>
      <c r="H190" s="6">
        <f t="shared" si="16"/>
        <v>3210.8199999999997</v>
      </c>
      <c r="I190" s="6">
        <f t="shared" si="17"/>
        <v>1605.4099999999999</v>
      </c>
      <c r="J190" s="6">
        <f t="shared" si="18"/>
        <v>12843.279999999999</v>
      </c>
      <c r="K190" s="168"/>
      <c r="L190" s="6">
        <f t="shared" si="19"/>
        <v>17659.509999999998</v>
      </c>
    </row>
    <row r="191" spans="1:12">
      <c r="A191" s="122" t="s">
        <v>1864</v>
      </c>
      <c r="B191" s="122" t="s">
        <v>1113</v>
      </c>
      <c r="C191" s="6">
        <v>9632.4599999999991</v>
      </c>
      <c r="D191" s="6"/>
      <c r="E191" s="168">
        <v>1178.32</v>
      </c>
      <c r="F191" s="6">
        <f t="shared" si="15"/>
        <v>10810.779999999999</v>
      </c>
      <c r="G191" s="134"/>
      <c r="H191" s="6">
        <f t="shared" si="16"/>
        <v>3210.8199999999997</v>
      </c>
      <c r="I191" s="6">
        <f t="shared" si="17"/>
        <v>1605.4099999999999</v>
      </c>
      <c r="J191" s="6">
        <f t="shared" si="18"/>
        <v>12843.279999999999</v>
      </c>
      <c r="K191" s="168"/>
      <c r="L191" s="6">
        <f t="shared" si="19"/>
        <v>17659.509999999998</v>
      </c>
    </row>
    <row r="192" spans="1:12">
      <c r="A192" s="122" t="s">
        <v>1864</v>
      </c>
      <c r="B192" s="122" t="s">
        <v>1113</v>
      </c>
      <c r="C192" s="6">
        <v>9632.4599999999991</v>
      </c>
      <c r="D192" s="6"/>
      <c r="E192" s="168">
        <v>1178.32</v>
      </c>
      <c r="F192" s="6">
        <f t="shared" si="15"/>
        <v>10810.779999999999</v>
      </c>
      <c r="G192" s="134"/>
      <c r="H192" s="6">
        <f t="shared" si="16"/>
        <v>3210.8199999999997</v>
      </c>
      <c r="I192" s="6">
        <f t="shared" si="17"/>
        <v>1605.4099999999999</v>
      </c>
      <c r="J192" s="6">
        <f t="shared" si="18"/>
        <v>12843.279999999999</v>
      </c>
      <c r="K192" s="168"/>
      <c r="L192" s="6">
        <f t="shared" si="19"/>
        <v>17659.509999999998</v>
      </c>
    </row>
    <row r="193" spans="1:12">
      <c r="A193" s="122" t="s">
        <v>1864</v>
      </c>
      <c r="B193" s="122" t="s">
        <v>1113</v>
      </c>
      <c r="C193" s="6">
        <v>9632.4599999999991</v>
      </c>
      <c r="D193" s="6"/>
      <c r="E193" s="168">
        <v>1178.32</v>
      </c>
      <c r="F193" s="6">
        <f t="shared" si="15"/>
        <v>10810.779999999999</v>
      </c>
      <c r="G193" s="134"/>
      <c r="H193" s="6">
        <f t="shared" si="16"/>
        <v>3210.8199999999997</v>
      </c>
      <c r="I193" s="6">
        <f t="shared" si="17"/>
        <v>1605.4099999999999</v>
      </c>
      <c r="J193" s="6">
        <f t="shared" si="18"/>
        <v>12843.279999999999</v>
      </c>
      <c r="K193" s="168"/>
      <c r="L193" s="6">
        <f t="shared" si="19"/>
        <v>17659.509999999998</v>
      </c>
    </row>
    <row r="194" spans="1:12">
      <c r="A194" s="122" t="s">
        <v>1864</v>
      </c>
      <c r="B194" s="122" t="s">
        <v>1890</v>
      </c>
      <c r="C194" s="6">
        <v>9632.4599999999991</v>
      </c>
      <c r="D194" s="6"/>
      <c r="E194" s="168">
        <v>1178.32</v>
      </c>
      <c r="F194" s="6">
        <f t="shared" si="15"/>
        <v>10810.779999999999</v>
      </c>
      <c r="G194" s="134"/>
      <c r="H194" s="6">
        <f t="shared" si="16"/>
        <v>3210.8199999999997</v>
      </c>
      <c r="I194" s="6">
        <f t="shared" si="17"/>
        <v>1605.4099999999999</v>
      </c>
      <c r="J194" s="6">
        <f t="shared" si="18"/>
        <v>12843.279999999999</v>
      </c>
      <c r="K194" s="168"/>
      <c r="L194" s="6">
        <f t="shared" si="19"/>
        <v>17659.509999999998</v>
      </c>
    </row>
    <row r="195" spans="1:12">
      <c r="A195" s="122" t="s">
        <v>1864</v>
      </c>
      <c r="B195" s="122" t="s">
        <v>1890</v>
      </c>
      <c r="C195" s="6">
        <v>9632.4599999999991</v>
      </c>
      <c r="D195" s="6"/>
      <c r="E195" s="168">
        <v>1178.32</v>
      </c>
      <c r="F195" s="6">
        <f t="shared" si="15"/>
        <v>10810.779999999999</v>
      </c>
      <c r="G195" s="134"/>
      <c r="H195" s="6">
        <f t="shared" si="16"/>
        <v>3210.8199999999997</v>
      </c>
      <c r="I195" s="6">
        <f t="shared" si="17"/>
        <v>1605.4099999999999</v>
      </c>
      <c r="J195" s="6">
        <f t="shared" si="18"/>
        <v>12843.279999999999</v>
      </c>
      <c r="K195" s="168"/>
      <c r="L195" s="6">
        <f t="shared" si="19"/>
        <v>17659.509999999998</v>
      </c>
    </row>
    <row r="196" spans="1:12">
      <c r="A196" s="122" t="s">
        <v>1864</v>
      </c>
      <c r="B196" s="122" t="s">
        <v>1113</v>
      </c>
      <c r="C196" s="6">
        <v>9632.4599999999991</v>
      </c>
      <c r="D196" s="6"/>
      <c r="E196" s="168">
        <v>1178.32</v>
      </c>
      <c r="F196" s="6">
        <f t="shared" si="15"/>
        <v>10810.779999999999</v>
      </c>
      <c r="G196" s="134"/>
      <c r="H196" s="6">
        <f t="shared" si="16"/>
        <v>3210.8199999999997</v>
      </c>
      <c r="I196" s="6">
        <f t="shared" si="17"/>
        <v>1605.4099999999999</v>
      </c>
      <c r="J196" s="6">
        <f t="shared" si="18"/>
        <v>12843.279999999999</v>
      </c>
      <c r="K196" s="168"/>
      <c r="L196" s="6">
        <f t="shared" si="19"/>
        <v>17659.509999999998</v>
      </c>
    </row>
    <row r="197" spans="1:12">
      <c r="A197" s="122" t="s">
        <v>1864</v>
      </c>
      <c r="B197" s="122" t="s">
        <v>1113</v>
      </c>
      <c r="C197" s="6">
        <v>9632.4599999999991</v>
      </c>
      <c r="D197" s="6"/>
      <c r="E197" s="168">
        <v>1178.32</v>
      </c>
      <c r="F197" s="6">
        <f t="shared" si="15"/>
        <v>10810.779999999999</v>
      </c>
      <c r="G197" s="134"/>
      <c r="H197" s="6">
        <f t="shared" si="16"/>
        <v>3210.8199999999997</v>
      </c>
      <c r="I197" s="6">
        <f t="shared" si="17"/>
        <v>1605.4099999999999</v>
      </c>
      <c r="J197" s="6">
        <f t="shared" si="18"/>
        <v>12843.279999999999</v>
      </c>
      <c r="K197" s="168"/>
      <c r="L197" s="6">
        <f t="shared" si="19"/>
        <v>17659.509999999998</v>
      </c>
    </row>
    <row r="198" spans="1:12">
      <c r="A198" s="122" t="s">
        <v>1864</v>
      </c>
      <c r="B198" s="122" t="s">
        <v>1891</v>
      </c>
      <c r="C198" s="6">
        <v>9632.4599999999991</v>
      </c>
      <c r="D198" s="6"/>
      <c r="E198" s="168">
        <v>1178.32</v>
      </c>
      <c r="F198" s="6">
        <f t="shared" si="15"/>
        <v>10810.779999999999</v>
      </c>
      <c r="G198" s="134"/>
      <c r="H198" s="6">
        <f t="shared" si="16"/>
        <v>3210.8199999999997</v>
      </c>
      <c r="I198" s="6">
        <f t="shared" si="17"/>
        <v>1605.4099999999999</v>
      </c>
      <c r="J198" s="6">
        <f t="shared" si="18"/>
        <v>12843.279999999999</v>
      </c>
      <c r="K198" s="168"/>
      <c r="L198" s="6">
        <f t="shared" si="19"/>
        <v>17659.509999999998</v>
      </c>
    </row>
    <row r="199" spans="1:12">
      <c r="A199" s="122" t="s">
        <v>1864</v>
      </c>
      <c r="B199" s="122" t="s">
        <v>1888</v>
      </c>
      <c r="C199" s="6">
        <v>9632.4599999999991</v>
      </c>
      <c r="D199" s="6"/>
      <c r="E199" s="168">
        <v>1178.32</v>
      </c>
      <c r="F199" s="6">
        <f t="shared" si="15"/>
        <v>10810.779999999999</v>
      </c>
      <c r="G199" s="134"/>
      <c r="H199" s="6">
        <f t="shared" si="16"/>
        <v>3210.8199999999997</v>
      </c>
      <c r="I199" s="6">
        <f t="shared" si="17"/>
        <v>1605.4099999999999</v>
      </c>
      <c r="J199" s="6">
        <f t="shared" si="18"/>
        <v>12843.279999999999</v>
      </c>
      <c r="K199" s="168"/>
      <c r="L199" s="6">
        <f t="shared" si="19"/>
        <v>17659.509999999998</v>
      </c>
    </row>
    <row r="200" spans="1:12">
      <c r="A200" s="122" t="s">
        <v>1864</v>
      </c>
      <c r="B200" s="122" t="s">
        <v>1888</v>
      </c>
      <c r="C200" s="6">
        <v>9632.4599999999991</v>
      </c>
      <c r="D200" s="6"/>
      <c r="E200" s="168">
        <v>1178.32</v>
      </c>
      <c r="F200" s="6">
        <f t="shared" si="15"/>
        <v>10810.779999999999</v>
      </c>
      <c r="G200" s="134"/>
      <c r="H200" s="6">
        <f t="shared" si="16"/>
        <v>3210.8199999999997</v>
      </c>
      <c r="I200" s="6">
        <f t="shared" si="17"/>
        <v>1605.4099999999999</v>
      </c>
      <c r="J200" s="6">
        <f t="shared" si="18"/>
        <v>12843.279999999999</v>
      </c>
      <c r="K200" s="168"/>
      <c r="L200" s="6">
        <f t="shared" si="19"/>
        <v>17659.509999999998</v>
      </c>
    </row>
    <row r="201" spans="1:12">
      <c r="A201" s="122" t="s">
        <v>1864</v>
      </c>
      <c r="B201" s="122" t="s">
        <v>1113</v>
      </c>
      <c r="C201" s="6">
        <v>9632.4599999999991</v>
      </c>
      <c r="D201" s="6"/>
      <c r="E201" s="168">
        <v>1178.32</v>
      </c>
      <c r="F201" s="6">
        <f t="shared" si="15"/>
        <v>10810.779999999999</v>
      </c>
      <c r="G201" s="134"/>
      <c r="H201" s="6">
        <f t="shared" si="16"/>
        <v>3210.8199999999997</v>
      </c>
      <c r="I201" s="6">
        <f t="shared" si="17"/>
        <v>1605.4099999999999</v>
      </c>
      <c r="J201" s="6">
        <f t="shared" si="18"/>
        <v>12843.279999999999</v>
      </c>
      <c r="K201" s="168"/>
      <c r="L201" s="6">
        <f t="shared" si="19"/>
        <v>17659.509999999998</v>
      </c>
    </row>
    <row r="202" spans="1:12">
      <c r="A202" s="122" t="s">
        <v>1864</v>
      </c>
      <c r="B202" s="122" t="s">
        <v>1892</v>
      </c>
      <c r="C202" s="6">
        <v>9632.4599999999991</v>
      </c>
      <c r="D202" s="6"/>
      <c r="E202" s="168">
        <v>1178.32</v>
      </c>
      <c r="F202" s="6">
        <f t="shared" si="15"/>
        <v>10810.779999999999</v>
      </c>
      <c r="G202" s="134"/>
      <c r="H202" s="6">
        <f t="shared" si="16"/>
        <v>3210.8199999999997</v>
      </c>
      <c r="I202" s="6">
        <f t="shared" si="17"/>
        <v>1605.4099999999999</v>
      </c>
      <c r="J202" s="6">
        <f t="shared" si="18"/>
        <v>12843.279999999999</v>
      </c>
      <c r="K202" s="168"/>
      <c r="L202" s="6">
        <f t="shared" si="19"/>
        <v>17659.509999999998</v>
      </c>
    </row>
    <row r="203" spans="1:12">
      <c r="A203" s="122" t="s">
        <v>1864</v>
      </c>
      <c r="B203" s="122" t="s">
        <v>1893</v>
      </c>
      <c r="C203" s="6">
        <v>9632.4599999999991</v>
      </c>
      <c r="D203" s="6"/>
      <c r="E203" s="168">
        <v>1178.32</v>
      </c>
      <c r="F203" s="6">
        <f t="shared" si="15"/>
        <v>10810.779999999999</v>
      </c>
      <c r="G203" s="134"/>
      <c r="H203" s="6">
        <f t="shared" si="16"/>
        <v>3210.8199999999997</v>
      </c>
      <c r="I203" s="6">
        <f t="shared" si="17"/>
        <v>1605.4099999999999</v>
      </c>
      <c r="J203" s="6">
        <f t="shared" si="18"/>
        <v>12843.279999999999</v>
      </c>
      <c r="K203" s="168"/>
      <c r="L203" s="6">
        <f t="shared" si="19"/>
        <v>17659.509999999998</v>
      </c>
    </row>
    <row r="204" spans="1:12">
      <c r="A204" s="122" t="s">
        <v>1864</v>
      </c>
      <c r="B204" s="122" t="s">
        <v>1894</v>
      </c>
      <c r="C204" s="6">
        <v>9632.4599999999991</v>
      </c>
      <c r="D204" s="6"/>
      <c r="E204" s="168">
        <v>1178.32</v>
      </c>
      <c r="F204" s="6">
        <f t="shared" si="15"/>
        <v>10810.779999999999</v>
      </c>
      <c r="G204" s="134"/>
      <c r="H204" s="6">
        <f t="shared" si="16"/>
        <v>3210.8199999999997</v>
      </c>
      <c r="I204" s="6">
        <f t="shared" si="17"/>
        <v>1605.4099999999999</v>
      </c>
      <c r="J204" s="6">
        <f t="shared" si="18"/>
        <v>12843.279999999999</v>
      </c>
      <c r="K204" s="168"/>
      <c r="L204" s="6">
        <f t="shared" si="19"/>
        <v>17659.509999999998</v>
      </c>
    </row>
    <row r="205" spans="1:12">
      <c r="A205" s="122" t="s">
        <v>1895</v>
      </c>
      <c r="B205" s="122" t="s">
        <v>1867</v>
      </c>
      <c r="C205" s="6">
        <v>8799.7000000000007</v>
      </c>
      <c r="D205" s="6"/>
      <c r="E205" s="168">
        <v>1178.32</v>
      </c>
      <c r="F205" s="6">
        <f t="shared" si="15"/>
        <v>9978.02</v>
      </c>
      <c r="G205" s="134"/>
      <c r="H205" s="6">
        <f t="shared" si="16"/>
        <v>2933.2333333333336</v>
      </c>
      <c r="I205" s="6">
        <f t="shared" si="17"/>
        <v>1466.6166666666668</v>
      </c>
      <c r="J205" s="6">
        <f t="shared" si="18"/>
        <v>11732.933333333334</v>
      </c>
      <c r="K205" s="168"/>
      <c r="L205" s="6">
        <f t="shared" si="19"/>
        <v>16132.783333333335</v>
      </c>
    </row>
    <row r="206" spans="1:12">
      <c r="A206" s="122" t="s">
        <v>1895</v>
      </c>
      <c r="B206" s="122" t="s">
        <v>1867</v>
      </c>
      <c r="C206" s="6">
        <v>8799.7000000000007</v>
      </c>
      <c r="D206" s="6"/>
      <c r="E206" s="168">
        <v>1178.32</v>
      </c>
      <c r="F206" s="6">
        <f t="shared" si="15"/>
        <v>9978.02</v>
      </c>
      <c r="G206" s="134"/>
      <c r="H206" s="6">
        <f t="shared" si="16"/>
        <v>2933.2333333333336</v>
      </c>
      <c r="I206" s="6">
        <f t="shared" si="17"/>
        <v>1466.6166666666668</v>
      </c>
      <c r="J206" s="6">
        <f t="shared" si="18"/>
        <v>11732.933333333334</v>
      </c>
      <c r="K206" s="168"/>
      <c r="L206" s="6">
        <f t="shared" si="19"/>
        <v>16132.783333333335</v>
      </c>
    </row>
    <row r="207" spans="1:12">
      <c r="A207" s="122" t="s">
        <v>1895</v>
      </c>
      <c r="B207" s="122" t="s">
        <v>1896</v>
      </c>
      <c r="C207" s="6">
        <v>8799.7000000000007</v>
      </c>
      <c r="D207" s="6"/>
      <c r="E207" s="168">
        <v>1178.32</v>
      </c>
      <c r="F207" s="6">
        <f t="shared" si="15"/>
        <v>9978.02</v>
      </c>
      <c r="G207" s="134"/>
      <c r="H207" s="6">
        <f t="shared" si="16"/>
        <v>2933.2333333333336</v>
      </c>
      <c r="I207" s="6">
        <f t="shared" si="17"/>
        <v>1466.6166666666668</v>
      </c>
      <c r="J207" s="6">
        <f t="shared" si="18"/>
        <v>11732.933333333334</v>
      </c>
      <c r="K207" s="168"/>
      <c r="L207" s="6">
        <f t="shared" si="19"/>
        <v>16132.783333333335</v>
      </c>
    </row>
    <row r="208" spans="1:12">
      <c r="A208" s="122" t="s">
        <v>1895</v>
      </c>
      <c r="B208" s="122" t="s">
        <v>1872</v>
      </c>
      <c r="C208" s="6">
        <v>8799.7000000000007</v>
      </c>
      <c r="D208" s="6"/>
      <c r="E208" s="168">
        <v>1178.32</v>
      </c>
      <c r="F208" s="6">
        <f t="shared" si="15"/>
        <v>9978.02</v>
      </c>
      <c r="G208" s="134"/>
      <c r="H208" s="6">
        <f t="shared" si="16"/>
        <v>2933.2333333333336</v>
      </c>
      <c r="I208" s="6">
        <f t="shared" si="17"/>
        <v>1466.6166666666668</v>
      </c>
      <c r="J208" s="6">
        <f t="shared" si="18"/>
        <v>11732.933333333334</v>
      </c>
      <c r="K208" s="168"/>
      <c r="L208" s="6">
        <f t="shared" si="19"/>
        <v>16132.783333333335</v>
      </c>
    </row>
    <row r="209" spans="1:12">
      <c r="A209" s="122" t="s">
        <v>1895</v>
      </c>
      <c r="B209" s="122" t="s">
        <v>1867</v>
      </c>
      <c r="C209" s="6">
        <v>8799.7000000000007</v>
      </c>
      <c r="D209" s="6"/>
      <c r="E209" s="168">
        <v>1178.32</v>
      </c>
      <c r="F209" s="6">
        <f t="shared" si="15"/>
        <v>9978.02</v>
      </c>
      <c r="G209" s="134"/>
      <c r="H209" s="6">
        <f t="shared" si="16"/>
        <v>2933.2333333333336</v>
      </c>
      <c r="I209" s="6">
        <f t="shared" si="17"/>
        <v>1466.6166666666668</v>
      </c>
      <c r="J209" s="6">
        <f t="shared" si="18"/>
        <v>11732.933333333334</v>
      </c>
      <c r="K209" s="168"/>
      <c r="L209" s="6">
        <f t="shared" si="19"/>
        <v>16132.783333333335</v>
      </c>
    </row>
    <row r="210" spans="1:12">
      <c r="A210" s="122" t="s">
        <v>1895</v>
      </c>
      <c r="B210" s="122" t="s">
        <v>1874</v>
      </c>
      <c r="C210" s="6">
        <v>8799.7000000000007</v>
      </c>
      <c r="D210" s="6"/>
      <c r="E210" s="168">
        <v>1178.32</v>
      </c>
      <c r="F210" s="6">
        <f t="shared" si="15"/>
        <v>9978.02</v>
      </c>
      <c r="G210" s="134"/>
      <c r="H210" s="6">
        <f t="shared" si="16"/>
        <v>2933.2333333333336</v>
      </c>
      <c r="I210" s="6">
        <f t="shared" si="17"/>
        <v>1466.6166666666668</v>
      </c>
      <c r="J210" s="6">
        <f t="shared" si="18"/>
        <v>11732.933333333334</v>
      </c>
      <c r="K210" s="168"/>
      <c r="L210" s="6">
        <f t="shared" si="19"/>
        <v>16132.783333333335</v>
      </c>
    </row>
    <row r="211" spans="1:12">
      <c r="A211" s="122" t="s">
        <v>1895</v>
      </c>
      <c r="B211" s="122" t="s">
        <v>1884</v>
      </c>
      <c r="C211" s="6">
        <v>8799.7000000000007</v>
      </c>
      <c r="D211" s="6"/>
      <c r="E211" s="168">
        <v>1178.32</v>
      </c>
      <c r="F211" s="6">
        <f t="shared" si="15"/>
        <v>9978.02</v>
      </c>
      <c r="G211" s="134"/>
      <c r="H211" s="6">
        <f t="shared" si="16"/>
        <v>2933.2333333333336</v>
      </c>
      <c r="I211" s="6">
        <f t="shared" si="17"/>
        <v>1466.6166666666668</v>
      </c>
      <c r="J211" s="6">
        <f t="shared" si="18"/>
        <v>11732.933333333334</v>
      </c>
      <c r="K211" s="168"/>
      <c r="L211" s="6">
        <f t="shared" si="19"/>
        <v>16132.783333333335</v>
      </c>
    </row>
    <row r="212" spans="1:12">
      <c r="A212" s="122" t="s">
        <v>1895</v>
      </c>
      <c r="B212" s="122" t="s">
        <v>1876</v>
      </c>
      <c r="C212" s="6">
        <v>8799.7000000000007</v>
      </c>
      <c r="D212" s="6"/>
      <c r="E212" s="168">
        <v>1178.32</v>
      </c>
      <c r="F212" s="6">
        <f t="shared" si="15"/>
        <v>9978.02</v>
      </c>
      <c r="G212" s="134"/>
      <c r="H212" s="6">
        <f t="shared" si="16"/>
        <v>2933.2333333333336</v>
      </c>
      <c r="I212" s="6">
        <f t="shared" si="17"/>
        <v>1466.6166666666668</v>
      </c>
      <c r="J212" s="6">
        <f t="shared" si="18"/>
        <v>11732.933333333334</v>
      </c>
      <c r="K212" s="168"/>
      <c r="L212" s="6">
        <f t="shared" si="19"/>
        <v>16132.783333333335</v>
      </c>
    </row>
    <row r="213" spans="1:12">
      <c r="A213" s="122" t="s">
        <v>1895</v>
      </c>
      <c r="B213" s="122" t="s">
        <v>1860</v>
      </c>
      <c r="C213" s="6">
        <v>8799.7000000000007</v>
      </c>
      <c r="D213" s="6"/>
      <c r="E213" s="168">
        <v>1178.32</v>
      </c>
      <c r="F213" s="6">
        <f t="shared" si="15"/>
        <v>9978.02</v>
      </c>
      <c r="G213" s="134"/>
      <c r="H213" s="6">
        <f t="shared" si="16"/>
        <v>2933.2333333333336</v>
      </c>
      <c r="I213" s="6">
        <f t="shared" si="17"/>
        <v>1466.6166666666668</v>
      </c>
      <c r="J213" s="6">
        <f t="shared" si="18"/>
        <v>11732.933333333334</v>
      </c>
      <c r="K213" s="168"/>
      <c r="L213" s="6">
        <f t="shared" si="19"/>
        <v>16132.783333333335</v>
      </c>
    </row>
    <row r="214" spans="1:12">
      <c r="A214" s="122" t="s">
        <v>1895</v>
      </c>
      <c r="B214" s="122" t="s">
        <v>1860</v>
      </c>
      <c r="C214" s="6">
        <v>8799.7000000000007</v>
      </c>
      <c r="D214" s="6"/>
      <c r="E214" s="168">
        <v>1178.32</v>
      </c>
      <c r="F214" s="6">
        <f t="shared" si="15"/>
        <v>9978.02</v>
      </c>
      <c r="G214" s="134"/>
      <c r="H214" s="6">
        <f t="shared" si="16"/>
        <v>2933.2333333333336</v>
      </c>
      <c r="I214" s="6">
        <f t="shared" si="17"/>
        <v>1466.6166666666668</v>
      </c>
      <c r="J214" s="6">
        <f t="shared" si="18"/>
        <v>11732.933333333334</v>
      </c>
      <c r="K214" s="168"/>
      <c r="L214" s="6">
        <f t="shared" si="19"/>
        <v>16132.783333333335</v>
      </c>
    </row>
    <row r="215" spans="1:12">
      <c r="A215" s="122" t="s">
        <v>1895</v>
      </c>
      <c r="B215" s="122" t="s">
        <v>1113</v>
      </c>
      <c r="C215" s="6">
        <v>8799.7000000000007</v>
      </c>
      <c r="D215" s="6"/>
      <c r="E215" s="168">
        <v>1178.32</v>
      </c>
      <c r="F215" s="6">
        <f t="shared" si="15"/>
        <v>9978.02</v>
      </c>
      <c r="G215" s="134"/>
      <c r="H215" s="6">
        <f t="shared" si="16"/>
        <v>2933.2333333333336</v>
      </c>
      <c r="I215" s="6">
        <f t="shared" si="17"/>
        <v>1466.6166666666668</v>
      </c>
      <c r="J215" s="6">
        <f t="shared" si="18"/>
        <v>11732.933333333334</v>
      </c>
      <c r="K215" s="168"/>
      <c r="L215" s="6">
        <f t="shared" si="19"/>
        <v>16132.783333333335</v>
      </c>
    </row>
    <row r="216" spans="1:12">
      <c r="A216" s="122" t="s">
        <v>1895</v>
      </c>
      <c r="B216" s="122" t="s">
        <v>1113</v>
      </c>
      <c r="C216" s="6">
        <v>8799.7000000000007</v>
      </c>
      <c r="D216" s="6"/>
      <c r="E216" s="168">
        <v>1178.32</v>
      </c>
      <c r="F216" s="6">
        <f t="shared" si="15"/>
        <v>9978.02</v>
      </c>
      <c r="G216" s="134"/>
      <c r="H216" s="6">
        <f t="shared" si="16"/>
        <v>2933.2333333333336</v>
      </c>
      <c r="I216" s="6">
        <f t="shared" si="17"/>
        <v>1466.6166666666668</v>
      </c>
      <c r="J216" s="6">
        <f t="shared" si="18"/>
        <v>11732.933333333334</v>
      </c>
      <c r="K216" s="168"/>
      <c r="L216" s="6">
        <f t="shared" si="19"/>
        <v>16132.783333333335</v>
      </c>
    </row>
    <row r="217" spans="1:12">
      <c r="A217" s="122" t="s">
        <v>1895</v>
      </c>
      <c r="B217" s="122" t="s">
        <v>1113</v>
      </c>
      <c r="C217" s="6">
        <v>8799.7000000000007</v>
      </c>
      <c r="D217" s="6"/>
      <c r="E217" s="168">
        <v>1178.32</v>
      </c>
      <c r="F217" s="6">
        <f t="shared" si="15"/>
        <v>9978.02</v>
      </c>
      <c r="G217" s="134"/>
      <c r="H217" s="6">
        <f t="shared" si="16"/>
        <v>2933.2333333333336</v>
      </c>
      <c r="I217" s="6">
        <f t="shared" si="17"/>
        <v>1466.6166666666668</v>
      </c>
      <c r="J217" s="6">
        <f t="shared" si="18"/>
        <v>11732.933333333334</v>
      </c>
      <c r="K217" s="168"/>
      <c r="L217" s="6">
        <f t="shared" si="19"/>
        <v>16132.783333333335</v>
      </c>
    </row>
    <row r="218" spans="1:12">
      <c r="A218" s="122" t="s">
        <v>1895</v>
      </c>
      <c r="B218" s="122" t="s">
        <v>1897</v>
      </c>
      <c r="C218" s="6">
        <v>8799.7000000000007</v>
      </c>
      <c r="D218" s="6"/>
      <c r="E218" s="168">
        <v>1178.32</v>
      </c>
      <c r="F218" s="6">
        <f t="shared" si="15"/>
        <v>9978.02</v>
      </c>
      <c r="G218" s="134"/>
      <c r="H218" s="6">
        <f t="shared" si="16"/>
        <v>2933.2333333333336</v>
      </c>
      <c r="I218" s="6">
        <f t="shared" si="17"/>
        <v>1466.6166666666668</v>
      </c>
      <c r="J218" s="6">
        <f t="shared" si="18"/>
        <v>11732.933333333334</v>
      </c>
      <c r="K218" s="168"/>
      <c r="L218" s="6">
        <f t="shared" si="19"/>
        <v>16132.783333333335</v>
      </c>
    </row>
    <row r="219" spans="1:12">
      <c r="A219" s="122" t="s">
        <v>1895</v>
      </c>
      <c r="B219" s="122" t="s">
        <v>1898</v>
      </c>
      <c r="C219" s="6">
        <v>8799.7000000000007</v>
      </c>
      <c r="D219" s="6"/>
      <c r="E219" s="168">
        <v>1178.32</v>
      </c>
      <c r="F219" s="6">
        <f t="shared" si="15"/>
        <v>9978.02</v>
      </c>
      <c r="G219" s="134"/>
      <c r="H219" s="6">
        <f t="shared" si="16"/>
        <v>2933.2333333333336</v>
      </c>
      <c r="I219" s="6">
        <f t="shared" si="17"/>
        <v>1466.6166666666668</v>
      </c>
      <c r="J219" s="6">
        <f t="shared" si="18"/>
        <v>11732.933333333334</v>
      </c>
      <c r="K219" s="168"/>
      <c r="L219" s="6">
        <f t="shared" si="19"/>
        <v>16132.783333333335</v>
      </c>
    </row>
    <row r="220" spans="1:12">
      <c r="A220" s="122" t="s">
        <v>1895</v>
      </c>
      <c r="B220" s="122" t="s">
        <v>1899</v>
      </c>
      <c r="C220" s="6">
        <v>8799.7000000000007</v>
      </c>
      <c r="D220" s="6"/>
      <c r="E220" s="168">
        <v>1178.32</v>
      </c>
      <c r="F220" s="6">
        <f t="shared" si="15"/>
        <v>9978.02</v>
      </c>
      <c r="G220" s="134"/>
      <c r="H220" s="6">
        <f t="shared" si="16"/>
        <v>2933.2333333333336</v>
      </c>
      <c r="I220" s="6">
        <f t="shared" si="17"/>
        <v>1466.6166666666668</v>
      </c>
      <c r="J220" s="6">
        <f t="shared" si="18"/>
        <v>11732.933333333334</v>
      </c>
      <c r="K220" s="168"/>
      <c r="L220" s="6">
        <f t="shared" si="19"/>
        <v>16132.783333333335</v>
      </c>
    </row>
    <row r="221" spans="1:12">
      <c r="A221" s="122" t="s">
        <v>1895</v>
      </c>
      <c r="B221" s="122" t="s">
        <v>1890</v>
      </c>
      <c r="C221" s="6">
        <v>8799.7000000000007</v>
      </c>
      <c r="D221" s="6"/>
      <c r="E221" s="168">
        <v>1178.32</v>
      </c>
      <c r="F221" s="6">
        <f t="shared" si="15"/>
        <v>9978.02</v>
      </c>
      <c r="G221" s="134"/>
      <c r="H221" s="6">
        <f t="shared" si="16"/>
        <v>2933.2333333333336</v>
      </c>
      <c r="I221" s="6">
        <f t="shared" si="17"/>
        <v>1466.6166666666668</v>
      </c>
      <c r="J221" s="6">
        <f t="shared" si="18"/>
        <v>11732.933333333334</v>
      </c>
      <c r="K221" s="168"/>
      <c r="L221" s="6">
        <f t="shared" si="19"/>
        <v>16132.783333333335</v>
      </c>
    </row>
    <row r="222" spans="1:12">
      <c r="A222" s="122" t="s">
        <v>1895</v>
      </c>
      <c r="B222" s="122" t="s">
        <v>1900</v>
      </c>
      <c r="C222" s="6">
        <v>8799.7000000000007</v>
      </c>
      <c r="D222" s="6"/>
      <c r="E222" s="168">
        <v>1178.32</v>
      </c>
      <c r="F222" s="6">
        <f t="shared" si="15"/>
        <v>9978.02</v>
      </c>
      <c r="G222" s="134"/>
      <c r="H222" s="6">
        <f t="shared" si="16"/>
        <v>2933.2333333333336</v>
      </c>
      <c r="I222" s="6">
        <f t="shared" si="17"/>
        <v>1466.6166666666668</v>
      </c>
      <c r="J222" s="6">
        <f t="shared" si="18"/>
        <v>11732.933333333334</v>
      </c>
      <c r="K222" s="168"/>
      <c r="L222" s="6">
        <f t="shared" si="19"/>
        <v>16132.783333333335</v>
      </c>
    </row>
    <row r="223" spans="1:12">
      <c r="A223" s="122" t="s">
        <v>1901</v>
      </c>
      <c r="B223" s="122" t="s">
        <v>1113</v>
      </c>
      <c r="C223" s="6">
        <v>8286.76</v>
      </c>
      <c r="D223" s="6"/>
      <c r="E223" s="168">
        <v>1178.32</v>
      </c>
      <c r="F223" s="6">
        <f t="shared" si="15"/>
        <v>9465.08</v>
      </c>
      <c r="G223" s="134"/>
      <c r="H223" s="6">
        <f t="shared" si="16"/>
        <v>2762.2533333333336</v>
      </c>
      <c r="I223" s="6">
        <f t="shared" si="17"/>
        <v>1381.1266666666668</v>
      </c>
      <c r="J223" s="6">
        <f t="shared" si="18"/>
        <v>11049.013333333334</v>
      </c>
      <c r="K223" s="168"/>
      <c r="L223" s="6">
        <f t="shared" si="19"/>
        <v>15192.393333333333</v>
      </c>
    </row>
    <row r="224" spans="1:12">
      <c r="A224" s="122" t="s">
        <v>1901</v>
      </c>
      <c r="B224" s="122" t="s">
        <v>304</v>
      </c>
      <c r="C224" s="6">
        <v>8286.76</v>
      </c>
      <c r="D224" s="6"/>
      <c r="E224" s="168">
        <v>1178.32</v>
      </c>
      <c r="F224" s="6">
        <f t="shared" si="15"/>
        <v>9465.08</v>
      </c>
      <c r="G224" s="134"/>
      <c r="H224" s="6">
        <f t="shared" si="16"/>
        <v>2762.2533333333336</v>
      </c>
      <c r="I224" s="6">
        <f t="shared" si="17"/>
        <v>1381.1266666666668</v>
      </c>
      <c r="J224" s="6">
        <f t="shared" si="18"/>
        <v>11049.013333333334</v>
      </c>
      <c r="K224" s="168"/>
      <c r="L224" s="6">
        <f t="shared" si="19"/>
        <v>15192.393333333333</v>
      </c>
    </row>
    <row r="225" spans="1:12">
      <c r="A225" s="122" t="s">
        <v>1901</v>
      </c>
      <c r="B225" s="122" t="s">
        <v>1902</v>
      </c>
      <c r="C225" s="6">
        <v>8286.76</v>
      </c>
      <c r="D225" s="6"/>
      <c r="E225" s="168">
        <v>1178.32</v>
      </c>
      <c r="F225" s="6">
        <f t="shared" si="15"/>
        <v>9465.08</v>
      </c>
      <c r="G225" s="134"/>
      <c r="H225" s="6">
        <f t="shared" si="16"/>
        <v>2762.2533333333336</v>
      </c>
      <c r="I225" s="6">
        <f t="shared" si="17"/>
        <v>1381.1266666666668</v>
      </c>
      <c r="J225" s="6">
        <f t="shared" si="18"/>
        <v>11049.013333333334</v>
      </c>
      <c r="K225" s="168"/>
      <c r="L225" s="6">
        <f t="shared" si="19"/>
        <v>15192.393333333333</v>
      </c>
    </row>
    <row r="226" spans="1:12">
      <c r="A226" s="122" t="s">
        <v>1901</v>
      </c>
      <c r="B226" s="122" t="s">
        <v>1875</v>
      </c>
      <c r="C226" s="6">
        <v>8286.76</v>
      </c>
      <c r="D226" s="6"/>
      <c r="E226" s="168">
        <v>1178.32</v>
      </c>
      <c r="F226" s="6">
        <f t="shared" si="15"/>
        <v>9465.08</v>
      </c>
      <c r="G226" s="134"/>
      <c r="H226" s="6">
        <f t="shared" si="16"/>
        <v>2762.2533333333336</v>
      </c>
      <c r="I226" s="6">
        <f t="shared" si="17"/>
        <v>1381.1266666666668</v>
      </c>
      <c r="J226" s="6">
        <f t="shared" si="18"/>
        <v>11049.013333333334</v>
      </c>
      <c r="K226" s="168"/>
      <c r="L226" s="6">
        <f t="shared" si="19"/>
        <v>15192.393333333333</v>
      </c>
    </row>
    <row r="227" spans="1:12">
      <c r="A227" s="122" t="s">
        <v>1901</v>
      </c>
      <c r="B227" s="122" t="s">
        <v>1113</v>
      </c>
      <c r="C227" s="6">
        <v>8286.76</v>
      </c>
      <c r="D227" s="6"/>
      <c r="E227" s="168">
        <v>1178.32</v>
      </c>
      <c r="F227" s="6">
        <f t="shared" si="15"/>
        <v>9465.08</v>
      </c>
      <c r="G227" s="134"/>
      <c r="H227" s="6">
        <f t="shared" si="16"/>
        <v>2762.2533333333336</v>
      </c>
      <c r="I227" s="6">
        <f t="shared" si="17"/>
        <v>1381.1266666666668</v>
      </c>
      <c r="J227" s="6">
        <f t="shared" si="18"/>
        <v>11049.013333333334</v>
      </c>
      <c r="K227" s="168"/>
      <c r="L227" s="6">
        <f t="shared" si="19"/>
        <v>15192.393333333333</v>
      </c>
    </row>
    <row r="228" spans="1:12">
      <c r="A228" s="122" t="s">
        <v>1901</v>
      </c>
      <c r="B228" s="122" t="s">
        <v>1113</v>
      </c>
      <c r="C228" s="6">
        <v>8286.76</v>
      </c>
      <c r="D228" s="6"/>
      <c r="E228" s="168">
        <v>1178.32</v>
      </c>
      <c r="F228" s="6">
        <f t="shared" si="15"/>
        <v>9465.08</v>
      </c>
      <c r="G228" s="134"/>
      <c r="H228" s="6">
        <f t="shared" si="16"/>
        <v>2762.2533333333336</v>
      </c>
      <c r="I228" s="6">
        <f t="shared" si="17"/>
        <v>1381.1266666666668</v>
      </c>
      <c r="J228" s="6">
        <f t="shared" si="18"/>
        <v>11049.013333333334</v>
      </c>
      <c r="K228" s="168"/>
      <c r="L228" s="6">
        <f t="shared" si="19"/>
        <v>15192.393333333333</v>
      </c>
    </row>
    <row r="229" spans="1:12">
      <c r="A229" s="122" t="s">
        <v>1901</v>
      </c>
      <c r="B229" s="122" t="s">
        <v>1903</v>
      </c>
      <c r="C229" s="6">
        <v>8286.76</v>
      </c>
      <c r="D229" s="6"/>
      <c r="E229" s="168">
        <v>1178.32</v>
      </c>
      <c r="F229" s="6">
        <f t="shared" ref="F229:F291" si="20">SUM(C229:E229)</f>
        <v>9465.08</v>
      </c>
      <c r="G229" s="134"/>
      <c r="H229" s="6">
        <f t="shared" si="16"/>
        <v>2762.2533333333336</v>
      </c>
      <c r="I229" s="6">
        <f t="shared" si="17"/>
        <v>1381.1266666666668</v>
      </c>
      <c r="J229" s="6">
        <f t="shared" si="18"/>
        <v>11049.013333333334</v>
      </c>
      <c r="K229" s="168"/>
      <c r="L229" s="6">
        <f t="shared" si="19"/>
        <v>15192.393333333333</v>
      </c>
    </row>
    <row r="230" spans="1:12">
      <c r="A230" s="122" t="s">
        <v>1901</v>
      </c>
      <c r="B230" s="122" t="s">
        <v>1882</v>
      </c>
      <c r="C230" s="6">
        <v>8286.76</v>
      </c>
      <c r="D230" s="6"/>
      <c r="E230" s="168">
        <v>1178.32</v>
      </c>
      <c r="F230" s="6">
        <f t="shared" si="20"/>
        <v>9465.08</v>
      </c>
      <c r="G230" s="134"/>
      <c r="H230" s="6">
        <f t="shared" si="16"/>
        <v>2762.2533333333336</v>
      </c>
      <c r="I230" s="6">
        <f t="shared" si="17"/>
        <v>1381.1266666666668</v>
      </c>
      <c r="J230" s="6">
        <f t="shared" si="18"/>
        <v>11049.013333333334</v>
      </c>
      <c r="K230" s="168"/>
      <c r="L230" s="6">
        <f t="shared" si="19"/>
        <v>15192.393333333333</v>
      </c>
    </row>
    <row r="231" spans="1:12">
      <c r="A231" s="122" t="s">
        <v>1901</v>
      </c>
      <c r="B231" s="122" t="s">
        <v>1897</v>
      </c>
      <c r="C231" s="6">
        <v>8286.76</v>
      </c>
      <c r="D231" s="6"/>
      <c r="E231" s="168">
        <v>1178.32</v>
      </c>
      <c r="F231" s="6">
        <f t="shared" si="20"/>
        <v>9465.08</v>
      </c>
      <c r="G231" s="134"/>
      <c r="H231" s="6">
        <f t="shared" si="16"/>
        <v>2762.2533333333336</v>
      </c>
      <c r="I231" s="6">
        <f t="shared" si="17"/>
        <v>1381.1266666666668</v>
      </c>
      <c r="J231" s="6">
        <f t="shared" si="18"/>
        <v>11049.013333333334</v>
      </c>
      <c r="K231" s="168"/>
      <c r="L231" s="6">
        <f t="shared" si="19"/>
        <v>15192.393333333333</v>
      </c>
    </row>
    <row r="232" spans="1:12">
      <c r="A232" s="122" t="s">
        <v>1901</v>
      </c>
      <c r="B232" s="122" t="s">
        <v>1904</v>
      </c>
      <c r="C232" s="6">
        <v>8286.76</v>
      </c>
      <c r="D232" s="6"/>
      <c r="E232" s="168">
        <v>1178.32</v>
      </c>
      <c r="F232" s="6">
        <f t="shared" si="20"/>
        <v>9465.08</v>
      </c>
      <c r="G232" s="134"/>
      <c r="H232" s="6">
        <f t="shared" si="16"/>
        <v>2762.2533333333336</v>
      </c>
      <c r="I232" s="6">
        <f t="shared" si="17"/>
        <v>1381.1266666666668</v>
      </c>
      <c r="J232" s="6">
        <f t="shared" si="18"/>
        <v>11049.013333333334</v>
      </c>
      <c r="K232" s="168"/>
      <c r="L232" s="6">
        <f t="shared" si="19"/>
        <v>15192.393333333333</v>
      </c>
    </row>
    <row r="233" spans="1:12">
      <c r="A233" s="122" t="s">
        <v>1901</v>
      </c>
      <c r="B233" s="122" t="s">
        <v>1113</v>
      </c>
      <c r="C233" s="6">
        <v>8286.76</v>
      </c>
      <c r="D233" s="6"/>
      <c r="E233" s="168">
        <v>1178.32</v>
      </c>
      <c r="F233" s="6">
        <f t="shared" si="20"/>
        <v>9465.08</v>
      </c>
      <c r="G233" s="134"/>
      <c r="H233" s="6">
        <f t="shared" si="16"/>
        <v>2762.2533333333336</v>
      </c>
      <c r="I233" s="6">
        <f t="shared" si="17"/>
        <v>1381.1266666666668</v>
      </c>
      <c r="J233" s="6">
        <f t="shared" si="18"/>
        <v>11049.013333333334</v>
      </c>
      <c r="K233" s="168"/>
      <c r="L233" s="6">
        <f t="shared" si="19"/>
        <v>15192.393333333333</v>
      </c>
    </row>
    <row r="234" spans="1:12">
      <c r="A234" s="122" t="s">
        <v>1901</v>
      </c>
      <c r="B234" s="122" t="s">
        <v>1113</v>
      </c>
      <c r="C234" s="6">
        <v>8286.76</v>
      </c>
      <c r="D234" s="6"/>
      <c r="E234" s="168">
        <v>1178.32</v>
      </c>
      <c r="F234" s="6">
        <f t="shared" si="20"/>
        <v>9465.08</v>
      </c>
      <c r="G234" s="134"/>
      <c r="H234" s="6">
        <f t="shared" si="16"/>
        <v>2762.2533333333336</v>
      </c>
      <c r="I234" s="6">
        <f t="shared" si="17"/>
        <v>1381.1266666666668</v>
      </c>
      <c r="J234" s="6">
        <f t="shared" si="18"/>
        <v>11049.013333333334</v>
      </c>
      <c r="K234" s="168"/>
      <c r="L234" s="6">
        <f t="shared" si="19"/>
        <v>15192.393333333333</v>
      </c>
    </row>
    <row r="235" spans="1:12">
      <c r="A235" s="122" t="s">
        <v>1901</v>
      </c>
      <c r="B235" s="122" t="s">
        <v>1904</v>
      </c>
      <c r="C235" s="6">
        <v>8286.76</v>
      </c>
      <c r="D235" s="6"/>
      <c r="E235" s="168">
        <v>1178.32</v>
      </c>
      <c r="F235" s="6">
        <f t="shared" si="20"/>
        <v>9465.08</v>
      </c>
      <c r="G235" s="134"/>
      <c r="H235" s="6">
        <f t="shared" si="16"/>
        <v>2762.2533333333336</v>
      </c>
      <c r="I235" s="6">
        <f t="shared" si="17"/>
        <v>1381.1266666666668</v>
      </c>
      <c r="J235" s="6">
        <f t="shared" si="18"/>
        <v>11049.013333333334</v>
      </c>
      <c r="K235" s="168"/>
      <c r="L235" s="6">
        <f t="shared" si="19"/>
        <v>15192.393333333333</v>
      </c>
    </row>
    <row r="236" spans="1:12">
      <c r="A236" s="122" t="s">
        <v>1901</v>
      </c>
      <c r="B236" s="122" t="s">
        <v>1904</v>
      </c>
      <c r="C236" s="6">
        <v>8286.76</v>
      </c>
      <c r="D236" s="6"/>
      <c r="E236" s="168">
        <v>1178.32</v>
      </c>
      <c r="F236" s="6">
        <f t="shared" si="20"/>
        <v>9465.08</v>
      </c>
      <c r="G236" s="134"/>
      <c r="H236" s="6">
        <f t="shared" si="16"/>
        <v>2762.2533333333336</v>
      </c>
      <c r="I236" s="6">
        <f t="shared" si="17"/>
        <v>1381.1266666666668</v>
      </c>
      <c r="J236" s="6">
        <f t="shared" si="18"/>
        <v>11049.013333333334</v>
      </c>
      <c r="K236" s="168"/>
      <c r="L236" s="6">
        <f t="shared" si="19"/>
        <v>15192.393333333333</v>
      </c>
    </row>
    <row r="237" spans="1:12">
      <c r="A237" s="122" t="s">
        <v>1901</v>
      </c>
      <c r="B237" s="122" t="s">
        <v>1113</v>
      </c>
      <c r="C237" s="6">
        <v>8286.76</v>
      </c>
      <c r="D237" s="6"/>
      <c r="E237" s="168">
        <v>1178.32</v>
      </c>
      <c r="F237" s="6">
        <f t="shared" si="20"/>
        <v>9465.08</v>
      </c>
      <c r="G237" s="134"/>
      <c r="H237" s="6">
        <f t="shared" si="16"/>
        <v>2762.2533333333336</v>
      </c>
      <c r="I237" s="6">
        <f t="shared" si="17"/>
        <v>1381.1266666666668</v>
      </c>
      <c r="J237" s="6">
        <f t="shared" si="18"/>
        <v>11049.013333333334</v>
      </c>
      <c r="K237" s="168"/>
      <c r="L237" s="6">
        <f t="shared" si="19"/>
        <v>15192.393333333333</v>
      </c>
    </row>
    <row r="238" spans="1:12">
      <c r="A238" s="122" t="s">
        <v>1901</v>
      </c>
      <c r="B238" s="122" t="s">
        <v>1898</v>
      </c>
      <c r="C238" s="6">
        <v>8286.76</v>
      </c>
      <c r="D238" s="6"/>
      <c r="E238" s="168">
        <v>1178.32</v>
      </c>
      <c r="F238" s="6">
        <f t="shared" si="20"/>
        <v>9465.08</v>
      </c>
      <c r="G238" s="134"/>
      <c r="H238" s="6">
        <f t="shared" si="16"/>
        <v>2762.2533333333336</v>
      </c>
      <c r="I238" s="6">
        <f t="shared" si="17"/>
        <v>1381.1266666666668</v>
      </c>
      <c r="J238" s="6">
        <f t="shared" si="18"/>
        <v>11049.013333333334</v>
      </c>
      <c r="K238" s="168"/>
      <c r="L238" s="6">
        <f t="shared" si="19"/>
        <v>15192.393333333333</v>
      </c>
    </row>
    <row r="239" spans="1:12">
      <c r="A239" s="122" t="s">
        <v>1901</v>
      </c>
      <c r="B239" s="122" t="s">
        <v>1889</v>
      </c>
      <c r="C239" s="6">
        <v>8286.76</v>
      </c>
      <c r="D239" s="6"/>
      <c r="E239" s="168">
        <v>1178.32</v>
      </c>
      <c r="F239" s="6">
        <f t="shared" si="20"/>
        <v>9465.08</v>
      </c>
      <c r="G239" s="134"/>
      <c r="H239" s="6">
        <f t="shared" si="16"/>
        <v>2762.2533333333336</v>
      </c>
      <c r="I239" s="6">
        <f t="shared" si="17"/>
        <v>1381.1266666666668</v>
      </c>
      <c r="J239" s="6">
        <f t="shared" si="18"/>
        <v>11049.013333333334</v>
      </c>
      <c r="K239" s="168"/>
      <c r="L239" s="6">
        <f t="shared" si="19"/>
        <v>15192.393333333333</v>
      </c>
    </row>
    <row r="240" spans="1:12">
      <c r="A240" s="122" t="s">
        <v>1901</v>
      </c>
      <c r="B240" s="122" t="s">
        <v>1905</v>
      </c>
      <c r="C240" s="6">
        <v>8286.76</v>
      </c>
      <c r="D240" s="6"/>
      <c r="E240" s="168">
        <v>1178.32</v>
      </c>
      <c r="F240" s="6">
        <f t="shared" si="20"/>
        <v>9465.08</v>
      </c>
      <c r="G240" s="134"/>
      <c r="H240" s="6">
        <f t="shared" ref="H240:H291" si="21">(C240/30)*10</f>
        <v>2762.2533333333336</v>
      </c>
      <c r="I240" s="6">
        <f t="shared" ref="I240:I291" si="22">(C240/30)*5</f>
        <v>1381.1266666666668</v>
      </c>
      <c r="J240" s="6">
        <f t="shared" ref="J240:J291" si="23">(C240/30)*40</f>
        <v>11049.013333333334</v>
      </c>
      <c r="K240" s="168"/>
      <c r="L240" s="6">
        <f t="shared" ref="L240:L291" si="24">SUM(H240:K240)</f>
        <v>15192.393333333333</v>
      </c>
    </row>
    <row r="241" spans="1:12">
      <c r="A241" s="122" t="s">
        <v>1901</v>
      </c>
      <c r="B241" s="122" t="s">
        <v>1113</v>
      </c>
      <c r="C241" s="6">
        <v>8286.76</v>
      </c>
      <c r="D241" s="6"/>
      <c r="E241" s="168">
        <v>1178.32</v>
      </c>
      <c r="F241" s="6">
        <f t="shared" si="20"/>
        <v>9465.08</v>
      </c>
      <c r="G241" s="134"/>
      <c r="H241" s="6">
        <f t="shared" si="21"/>
        <v>2762.2533333333336</v>
      </c>
      <c r="I241" s="6">
        <f t="shared" si="22"/>
        <v>1381.1266666666668</v>
      </c>
      <c r="J241" s="6">
        <f t="shared" si="23"/>
        <v>11049.013333333334</v>
      </c>
      <c r="K241" s="168"/>
      <c r="L241" s="6">
        <f t="shared" si="24"/>
        <v>15192.393333333333</v>
      </c>
    </row>
    <row r="242" spans="1:12">
      <c r="A242" s="122" t="s">
        <v>1901</v>
      </c>
      <c r="B242" s="122" t="s">
        <v>1898</v>
      </c>
      <c r="C242" s="6">
        <v>8286.76</v>
      </c>
      <c r="D242" s="6"/>
      <c r="E242" s="168">
        <v>1178.32</v>
      </c>
      <c r="F242" s="6">
        <f t="shared" si="20"/>
        <v>9465.08</v>
      </c>
      <c r="G242" s="134"/>
      <c r="H242" s="6">
        <f t="shared" si="21"/>
        <v>2762.2533333333336</v>
      </c>
      <c r="I242" s="6">
        <f t="shared" si="22"/>
        <v>1381.1266666666668</v>
      </c>
      <c r="J242" s="6">
        <f t="shared" si="23"/>
        <v>11049.013333333334</v>
      </c>
      <c r="K242" s="168"/>
      <c r="L242" s="6">
        <f t="shared" si="24"/>
        <v>15192.393333333333</v>
      </c>
    </row>
    <row r="243" spans="1:12">
      <c r="A243" s="122" t="s">
        <v>1901</v>
      </c>
      <c r="B243" s="122" t="s">
        <v>1898</v>
      </c>
      <c r="C243" s="6">
        <v>8286.76</v>
      </c>
      <c r="D243" s="6"/>
      <c r="E243" s="168">
        <v>1178.32</v>
      </c>
      <c r="F243" s="6">
        <f t="shared" si="20"/>
        <v>9465.08</v>
      </c>
      <c r="G243" s="134"/>
      <c r="H243" s="6">
        <f t="shared" si="21"/>
        <v>2762.2533333333336</v>
      </c>
      <c r="I243" s="6">
        <f t="shared" si="22"/>
        <v>1381.1266666666668</v>
      </c>
      <c r="J243" s="6">
        <f t="shared" si="23"/>
        <v>11049.013333333334</v>
      </c>
      <c r="K243" s="168"/>
      <c r="L243" s="6">
        <f t="shared" si="24"/>
        <v>15192.393333333333</v>
      </c>
    </row>
    <row r="244" spans="1:12">
      <c r="A244" s="122" t="s">
        <v>1901</v>
      </c>
      <c r="B244" s="122" t="s">
        <v>1898</v>
      </c>
      <c r="C244" s="6">
        <v>8286.76</v>
      </c>
      <c r="D244" s="6"/>
      <c r="E244" s="168">
        <v>1178.32</v>
      </c>
      <c r="F244" s="6">
        <f t="shared" si="20"/>
        <v>9465.08</v>
      </c>
      <c r="G244" s="134"/>
      <c r="H244" s="6">
        <f t="shared" si="21"/>
        <v>2762.2533333333336</v>
      </c>
      <c r="I244" s="6">
        <f t="shared" si="22"/>
        <v>1381.1266666666668</v>
      </c>
      <c r="J244" s="6">
        <f t="shared" si="23"/>
        <v>11049.013333333334</v>
      </c>
      <c r="K244" s="168"/>
      <c r="L244" s="6">
        <f t="shared" si="24"/>
        <v>15192.393333333333</v>
      </c>
    </row>
    <row r="245" spans="1:12">
      <c r="A245" s="122" t="s">
        <v>1901</v>
      </c>
      <c r="B245" s="122" t="s">
        <v>1905</v>
      </c>
      <c r="C245" s="6">
        <v>8286.76</v>
      </c>
      <c r="D245" s="6"/>
      <c r="E245" s="168">
        <v>1178.32</v>
      </c>
      <c r="F245" s="6">
        <f t="shared" si="20"/>
        <v>9465.08</v>
      </c>
      <c r="G245" s="134"/>
      <c r="H245" s="6">
        <f t="shared" si="21"/>
        <v>2762.2533333333336</v>
      </c>
      <c r="I245" s="6">
        <f t="shared" si="22"/>
        <v>1381.1266666666668</v>
      </c>
      <c r="J245" s="6">
        <f t="shared" si="23"/>
        <v>11049.013333333334</v>
      </c>
      <c r="K245" s="168"/>
      <c r="L245" s="6">
        <f t="shared" si="24"/>
        <v>15192.393333333333</v>
      </c>
    </row>
    <row r="246" spans="1:12">
      <c r="A246" s="122" t="s">
        <v>1901</v>
      </c>
      <c r="B246" s="122" t="s">
        <v>1888</v>
      </c>
      <c r="C246" s="6">
        <v>8286.76</v>
      </c>
      <c r="D246" s="6"/>
      <c r="E246" s="168">
        <v>1178.32</v>
      </c>
      <c r="F246" s="6">
        <f t="shared" si="20"/>
        <v>9465.08</v>
      </c>
      <c r="G246" s="134"/>
      <c r="H246" s="6">
        <f t="shared" si="21"/>
        <v>2762.2533333333336</v>
      </c>
      <c r="I246" s="6">
        <f t="shared" si="22"/>
        <v>1381.1266666666668</v>
      </c>
      <c r="J246" s="6">
        <f t="shared" si="23"/>
        <v>11049.013333333334</v>
      </c>
      <c r="K246" s="168"/>
      <c r="L246" s="6">
        <f t="shared" si="24"/>
        <v>15192.393333333333</v>
      </c>
    </row>
    <row r="247" spans="1:12">
      <c r="A247" s="122" t="s">
        <v>1901</v>
      </c>
      <c r="B247" s="122" t="s">
        <v>1888</v>
      </c>
      <c r="C247" s="6">
        <v>8286.76</v>
      </c>
      <c r="D247" s="6"/>
      <c r="E247" s="168">
        <v>1178.32</v>
      </c>
      <c r="F247" s="6">
        <f t="shared" si="20"/>
        <v>9465.08</v>
      </c>
      <c r="G247" s="134"/>
      <c r="H247" s="6">
        <f t="shared" si="21"/>
        <v>2762.2533333333336</v>
      </c>
      <c r="I247" s="6">
        <f t="shared" si="22"/>
        <v>1381.1266666666668</v>
      </c>
      <c r="J247" s="6">
        <f t="shared" si="23"/>
        <v>11049.013333333334</v>
      </c>
      <c r="K247" s="168"/>
      <c r="L247" s="6">
        <f t="shared" si="24"/>
        <v>15192.393333333333</v>
      </c>
    </row>
    <row r="248" spans="1:12">
      <c r="A248" s="122" t="s">
        <v>1906</v>
      </c>
      <c r="B248" s="122" t="s">
        <v>1907</v>
      </c>
      <c r="C248" s="6">
        <v>7850.15</v>
      </c>
      <c r="D248" s="6"/>
      <c r="E248" s="168">
        <v>1178.32</v>
      </c>
      <c r="F248" s="6">
        <f t="shared" si="20"/>
        <v>9028.4699999999993</v>
      </c>
      <c r="G248" s="134"/>
      <c r="H248" s="6">
        <f t="shared" si="21"/>
        <v>2616.7166666666667</v>
      </c>
      <c r="I248" s="6">
        <f t="shared" si="22"/>
        <v>1308.3583333333333</v>
      </c>
      <c r="J248" s="6">
        <f t="shared" si="23"/>
        <v>10466.866666666667</v>
      </c>
      <c r="K248" s="168"/>
      <c r="L248" s="6">
        <f t="shared" si="24"/>
        <v>14391.941666666666</v>
      </c>
    </row>
    <row r="249" spans="1:12">
      <c r="A249" s="122" t="s">
        <v>1906</v>
      </c>
      <c r="B249" s="122" t="s">
        <v>1730</v>
      </c>
      <c r="C249" s="6">
        <v>7850.15</v>
      </c>
      <c r="D249" s="6"/>
      <c r="E249" s="168">
        <v>1178.32</v>
      </c>
      <c r="F249" s="6">
        <f t="shared" si="20"/>
        <v>9028.4699999999993</v>
      </c>
      <c r="G249" s="134"/>
      <c r="H249" s="6">
        <f t="shared" si="21"/>
        <v>2616.7166666666667</v>
      </c>
      <c r="I249" s="6">
        <f t="shared" si="22"/>
        <v>1308.3583333333333</v>
      </c>
      <c r="J249" s="6">
        <f t="shared" si="23"/>
        <v>10466.866666666667</v>
      </c>
      <c r="K249" s="168"/>
      <c r="L249" s="6">
        <f t="shared" si="24"/>
        <v>14391.941666666666</v>
      </c>
    </row>
    <row r="250" spans="1:12">
      <c r="A250" s="122" t="s">
        <v>1906</v>
      </c>
      <c r="B250" s="122" t="s">
        <v>1113</v>
      </c>
      <c r="C250" s="6">
        <v>7850.15</v>
      </c>
      <c r="D250" s="6"/>
      <c r="E250" s="168">
        <v>1178.32</v>
      </c>
      <c r="F250" s="6">
        <f t="shared" si="20"/>
        <v>9028.4699999999993</v>
      </c>
      <c r="G250" s="134"/>
      <c r="H250" s="6">
        <f t="shared" si="21"/>
        <v>2616.7166666666667</v>
      </c>
      <c r="I250" s="6">
        <f t="shared" si="22"/>
        <v>1308.3583333333333</v>
      </c>
      <c r="J250" s="6">
        <f t="shared" si="23"/>
        <v>10466.866666666667</v>
      </c>
      <c r="K250" s="168"/>
      <c r="L250" s="6">
        <f t="shared" si="24"/>
        <v>14391.941666666666</v>
      </c>
    </row>
    <row r="251" spans="1:12">
      <c r="A251" s="122" t="s">
        <v>1906</v>
      </c>
      <c r="B251" s="122" t="s">
        <v>1113</v>
      </c>
      <c r="C251" s="6">
        <v>7850.15</v>
      </c>
      <c r="D251" s="6"/>
      <c r="E251" s="168">
        <v>1178.32</v>
      </c>
      <c r="F251" s="6">
        <f t="shared" si="20"/>
        <v>9028.4699999999993</v>
      </c>
      <c r="G251" s="134"/>
      <c r="H251" s="6">
        <f t="shared" si="21"/>
        <v>2616.7166666666667</v>
      </c>
      <c r="I251" s="6">
        <f t="shared" si="22"/>
        <v>1308.3583333333333</v>
      </c>
      <c r="J251" s="6">
        <f t="shared" si="23"/>
        <v>10466.866666666667</v>
      </c>
      <c r="K251" s="168"/>
      <c r="L251" s="6">
        <f t="shared" si="24"/>
        <v>14391.941666666666</v>
      </c>
    </row>
    <row r="252" spans="1:12">
      <c r="A252" s="122" t="s">
        <v>1906</v>
      </c>
      <c r="B252" s="122" t="s">
        <v>1874</v>
      </c>
      <c r="C252" s="6">
        <v>7850.15</v>
      </c>
      <c r="D252" s="6"/>
      <c r="E252" s="168">
        <v>1178.32</v>
      </c>
      <c r="F252" s="6">
        <f t="shared" si="20"/>
        <v>9028.4699999999993</v>
      </c>
      <c r="G252" s="134"/>
      <c r="H252" s="6">
        <f t="shared" si="21"/>
        <v>2616.7166666666667</v>
      </c>
      <c r="I252" s="6">
        <f t="shared" si="22"/>
        <v>1308.3583333333333</v>
      </c>
      <c r="J252" s="6">
        <f t="shared" si="23"/>
        <v>10466.866666666667</v>
      </c>
      <c r="K252" s="168"/>
      <c r="L252" s="6">
        <f t="shared" si="24"/>
        <v>14391.941666666666</v>
      </c>
    </row>
    <row r="253" spans="1:12">
      <c r="A253" s="122" t="s">
        <v>1906</v>
      </c>
      <c r="B253" s="122" t="s">
        <v>1113</v>
      </c>
      <c r="C253" s="6">
        <v>7850.15</v>
      </c>
      <c r="D253" s="6"/>
      <c r="E253" s="168">
        <v>1178.32</v>
      </c>
      <c r="F253" s="6">
        <f t="shared" si="20"/>
        <v>9028.4699999999993</v>
      </c>
      <c r="G253" s="134"/>
      <c r="H253" s="6">
        <f t="shared" si="21"/>
        <v>2616.7166666666667</v>
      </c>
      <c r="I253" s="6">
        <f t="shared" si="22"/>
        <v>1308.3583333333333</v>
      </c>
      <c r="J253" s="6">
        <f t="shared" si="23"/>
        <v>10466.866666666667</v>
      </c>
      <c r="K253" s="168"/>
      <c r="L253" s="6">
        <f t="shared" si="24"/>
        <v>14391.941666666666</v>
      </c>
    </row>
    <row r="254" spans="1:12">
      <c r="A254" s="122" t="s">
        <v>1906</v>
      </c>
      <c r="B254" s="122" t="s">
        <v>1904</v>
      </c>
      <c r="C254" s="6">
        <v>7850.15</v>
      </c>
      <c r="D254" s="6"/>
      <c r="E254" s="168">
        <v>1178.32</v>
      </c>
      <c r="F254" s="6">
        <f t="shared" si="20"/>
        <v>9028.4699999999993</v>
      </c>
      <c r="G254" s="134"/>
      <c r="H254" s="6">
        <f t="shared" si="21"/>
        <v>2616.7166666666667</v>
      </c>
      <c r="I254" s="6">
        <f t="shared" si="22"/>
        <v>1308.3583333333333</v>
      </c>
      <c r="J254" s="6">
        <f t="shared" si="23"/>
        <v>10466.866666666667</v>
      </c>
      <c r="K254" s="168"/>
      <c r="L254" s="6">
        <f t="shared" si="24"/>
        <v>14391.941666666666</v>
      </c>
    </row>
    <row r="255" spans="1:12">
      <c r="A255" s="122" t="s">
        <v>1906</v>
      </c>
      <c r="B255" s="122" t="s">
        <v>1908</v>
      </c>
      <c r="C255" s="6">
        <v>7850.15</v>
      </c>
      <c r="D255" s="6"/>
      <c r="E255" s="168">
        <v>1178.32</v>
      </c>
      <c r="F255" s="6">
        <f t="shared" si="20"/>
        <v>9028.4699999999993</v>
      </c>
      <c r="G255" s="134"/>
      <c r="H255" s="6">
        <f t="shared" si="21"/>
        <v>2616.7166666666667</v>
      </c>
      <c r="I255" s="6">
        <f t="shared" si="22"/>
        <v>1308.3583333333333</v>
      </c>
      <c r="J255" s="6">
        <f t="shared" si="23"/>
        <v>10466.866666666667</v>
      </c>
      <c r="K255" s="168"/>
      <c r="L255" s="6">
        <f t="shared" si="24"/>
        <v>14391.941666666666</v>
      </c>
    </row>
    <row r="256" spans="1:12">
      <c r="A256" s="122" t="s">
        <v>1906</v>
      </c>
      <c r="B256" s="122" t="s">
        <v>1909</v>
      </c>
      <c r="C256" s="6">
        <v>7850.15</v>
      </c>
      <c r="D256" s="6"/>
      <c r="E256" s="168">
        <v>1178.32</v>
      </c>
      <c r="F256" s="6">
        <f t="shared" si="20"/>
        <v>9028.4699999999993</v>
      </c>
      <c r="G256" s="134"/>
      <c r="H256" s="6">
        <f t="shared" si="21"/>
        <v>2616.7166666666667</v>
      </c>
      <c r="I256" s="6">
        <f t="shared" si="22"/>
        <v>1308.3583333333333</v>
      </c>
      <c r="J256" s="6">
        <f t="shared" si="23"/>
        <v>10466.866666666667</v>
      </c>
      <c r="K256" s="168"/>
      <c r="L256" s="6">
        <f t="shared" si="24"/>
        <v>14391.941666666666</v>
      </c>
    </row>
    <row r="257" spans="1:12">
      <c r="A257" s="122" t="s">
        <v>1906</v>
      </c>
      <c r="B257" s="122" t="s">
        <v>1910</v>
      </c>
      <c r="C257" s="6">
        <v>7850.15</v>
      </c>
      <c r="D257" s="6"/>
      <c r="E257" s="168">
        <v>1178.32</v>
      </c>
      <c r="F257" s="6">
        <f t="shared" si="20"/>
        <v>9028.4699999999993</v>
      </c>
      <c r="G257" s="134"/>
      <c r="H257" s="6">
        <f t="shared" si="21"/>
        <v>2616.7166666666667</v>
      </c>
      <c r="I257" s="6">
        <f t="shared" si="22"/>
        <v>1308.3583333333333</v>
      </c>
      <c r="J257" s="6">
        <f t="shared" si="23"/>
        <v>10466.866666666667</v>
      </c>
      <c r="K257" s="168"/>
      <c r="L257" s="6">
        <f t="shared" si="24"/>
        <v>14391.941666666666</v>
      </c>
    </row>
    <row r="258" spans="1:12">
      <c r="A258" s="122" t="s">
        <v>1906</v>
      </c>
      <c r="B258" s="122" t="s">
        <v>1905</v>
      </c>
      <c r="C258" s="6">
        <v>7850.15</v>
      </c>
      <c r="D258" s="6"/>
      <c r="E258" s="168">
        <v>1178.32</v>
      </c>
      <c r="F258" s="6">
        <f t="shared" si="20"/>
        <v>9028.4699999999993</v>
      </c>
      <c r="G258" s="134"/>
      <c r="H258" s="6">
        <f t="shared" si="21"/>
        <v>2616.7166666666667</v>
      </c>
      <c r="I258" s="6">
        <f t="shared" si="22"/>
        <v>1308.3583333333333</v>
      </c>
      <c r="J258" s="6">
        <f t="shared" si="23"/>
        <v>10466.866666666667</v>
      </c>
      <c r="K258" s="168"/>
      <c r="L258" s="6">
        <f t="shared" si="24"/>
        <v>14391.941666666666</v>
      </c>
    </row>
    <row r="259" spans="1:12">
      <c r="A259" s="122" t="s">
        <v>1906</v>
      </c>
      <c r="B259" s="122" t="s">
        <v>1908</v>
      </c>
      <c r="C259" s="6">
        <v>7850.15</v>
      </c>
      <c r="D259" s="6"/>
      <c r="E259" s="168">
        <v>1178.32</v>
      </c>
      <c r="F259" s="6">
        <f t="shared" si="20"/>
        <v>9028.4699999999993</v>
      </c>
      <c r="G259" s="134"/>
      <c r="H259" s="6">
        <f t="shared" si="21"/>
        <v>2616.7166666666667</v>
      </c>
      <c r="I259" s="6">
        <f t="shared" si="22"/>
        <v>1308.3583333333333</v>
      </c>
      <c r="J259" s="6">
        <f t="shared" si="23"/>
        <v>10466.866666666667</v>
      </c>
      <c r="K259" s="168"/>
      <c r="L259" s="6">
        <f t="shared" si="24"/>
        <v>14391.941666666666</v>
      </c>
    </row>
    <row r="260" spans="1:12">
      <c r="A260" s="122" t="s">
        <v>1906</v>
      </c>
      <c r="B260" s="122" t="s">
        <v>1905</v>
      </c>
      <c r="C260" s="6">
        <v>7850.15</v>
      </c>
      <c r="D260" s="6"/>
      <c r="E260" s="168">
        <v>1178.32</v>
      </c>
      <c r="F260" s="6">
        <f t="shared" si="20"/>
        <v>9028.4699999999993</v>
      </c>
      <c r="G260" s="134"/>
      <c r="H260" s="6">
        <f t="shared" si="21"/>
        <v>2616.7166666666667</v>
      </c>
      <c r="I260" s="6">
        <f t="shared" si="22"/>
        <v>1308.3583333333333</v>
      </c>
      <c r="J260" s="6">
        <f t="shared" si="23"/>
        <v>10466.866666666667</v>
      </c>
      <c r="K260" s="168"/>
      <c r="L260" s="6">
        <f t="shared" si="24"/>
        <v>14391.941666666666</v>
      </c>
    </row>
    <row r="261" spans="1:12">
      <c r="A261" s="122" t="s">
        <v>1911</v>
      </c>
      <c r="B261" s="122" t="s">
        <v>1912</v>
      </c>
      <c r="C261" s="6">
        <v>7301.05</v>
      </c>
      <c r="D261" s="6"/>
      <c r="E261" s="168">
        <v>1178.32</v>
      </c>
      <c r="F261" s="6">
        <f t="shared" si="20"/>
        <v>8479.3700000000008</v>
      </c>
      <c r="G261" s="134"/>
      <c r="H261" s="6">
        <f t="shared" si="21"/>
        <v>2433.6833333333334</v>
      </c>
      <c r="I261" s="6">
        <f t="shared" si="22"/>
        <v>1216.8416666666667</v>
      </c>
      <c r="J261" s="6">
        <f t="shared" si="23"/>
        <v>9734.7333333333336</v>
      </c>
      <c r="K261" s="168"/>
      <c r="L261" s="6">
        <f t="shared" si="24"/>
        <v>13385.258333333333</v>
      </c>
    </row>
    <row r="262" spans="1:12">
      <c r="A262" s="122" t="s">
        <v>1911</v>
      </c>
      <c r="B262" s="122" t="s">
        <v>1730</v>
      </c>
      <c r="C262" s="6">
        <v>7301.05</v>
      </c>
      <c r="D262" s="6"/>
      <c r="E262" s="168">
        <v>1178.32</v>
      </c>
      <c r="F262" s="6">
        <f t="shared" si="20"/>
        <v>8479.3700000000008</v>
      </c>
      <c r="G262" s="134"/>
      <c r="H262" s="6">
        <f t="shared" si="21"/>
        <v>2433.6833333333334</v>
      </c>
      <c r="I262" s="6">
        <f t="shared" si="22"/>
        <v>1216.8416666666667</v>
      </c>
      <c r="J262" s="6">
        <f t="shared" si="23"/>
        <v>9734.7333333333336</v>
      </c>
      <c r="K262" s="168"/>
      <c r="L262" s="6">
        <f t="shared" si="24"/>
        <v>13385.258333333333</v>
      </c>
    </row>
    <row r="263" spans="1:12">
      <c r="A263" s="122" t="s">
        <v>1911</v>
      </c>
      <c r="B263" s="122" t="s">
        <v>1730</v>
      </c>
      <c r="C263" s="6">
        <v>7301.05</v>
      </c>
      <c r="D263" s="6"/>
      <c r="E263" s="168">
        <v>1178.32</v>
      </c>
      <c r="F263" s="6">
        <f t="shared" si="20"/>
        <v>8479.3700000000008</v>
      </c>
      <c r="G263" s="134"/>
      <c r="H263" s="6">
        <f t="shared" si="21"/>
        <v>2433.6833333333334</v>
      </c>
      <c r="I263" s="6">
        <f t="shared" si="22"/>
        <v>1216.8416666666667</v>
      </c>
      <c r="J263" s="6">
        <f t="shared" si="23"/>
        <v>9734.7333333333336</v>
      </c>
      <c r="K263" s="168"/>
      <c r="L263" s="6">
        <f t="shared" si="24"/>
        <v>13385.258333333333</v>
      </c>
    </row>
    <row r="264" spans="1:12">
      <c r="A264" s="122" t="s">
        <v>1911</v>
      </c>
      <c r="B264" s="122" t="s">
        <v>1913</v>
      </c>
      <c r="C264" s="6">
        <v>7301.05</v>
      </c>
      <c r="D264" s="6"/>
      <c r="E264" s="168">
        <v>1178.32</v>
      </c>
      <c r="F264" s="6">
        <f t="shared" si="20"/>
        <v>8479.3700000000008</v>
      </c>
      <c r="G264" s="134"/>
      <c r="H264" s="6">
        <f t="shared" si="21"/>
        <v>2433.6833333333334</v>
      </c>
      <c r="I264" s="6">
        <f t="shared" si="22"/>
        <v>1216.8416666666667</v>
      </c>
      <c r="J264" s="6">
        <f t="shared" si="23"/>
        <v>9734.7333333333336</v>
      </c>
      <c r="K264" s="168"/>
      <c r="L264" s="6">
        <f t="shared" si="24"/>
        <v>13385.258333333333</v>
      </c>
    </row>
    <row r="265" spans="1:12">
      <c r="A265" s="122" t="s">
        <v>1911</v>
      </c>
      <c r="B265" s="122" t="s">
        <v>197</v>
      </c>
      <c r="C265" s="6">
        <v>7301.05</v>
      </c>
      <c r="D265" s="6"/>
      <c r="E265" s="168">
        <v>1178.32</v>
      </c>
      <c r="F265" s="6">
        <f t="shared" si="20"/>
        <v>8479.3700000000008</v>
      </c>
      <c r="G265" s="134"/>
      <c r="H265" s="6">
        <f t="shared" si="21"/>
        <v>2433.6833333333334</v>
      </c>
      <c r="I265" s="6">
        <f t="shared" si="22"/>
        <v>1216.8416666666667</v>
      </c>
      <c r="J265" s="6">
        <f t="shared" si="23"/>
        <v>9734.7333333333336</v>
      </c>
      <c r="K265" s="168"/>
      <c r="L265" s="6">
        <f t="shared" si="24"/>
        <v>13385.258333333333</v>
      </c>
    </row>
    <row r="266" spans="1:12">
      <c r="A266" s="122" t="s">
        <v>1911</v>
      </c>
      <c r="B266" s="122" t="s">
        <v>1730</v>
      </c>
      <c r="C266" s="6">
        <v>7301.05</v>
      </c>
      <c r="D266" s="6"/>
      <c r="E266" s="168">
        <v>1178.32</v>
      </c>
      <c r="F266" s="6">
        <f t="shared" si="20"/>
        <v>8479.3700000000008</v>
      </c>
      <c r="G266" s="134"/>
      <c r="H266" s="6">
        <f t="shared" si="21"/>
        <v>2433.6833333333334</v>
      </c>
      <c r="I266" s="6">
        <f t="shared" si="22"/>
        <v>1216.8416666666667</v>
      </c>
      <c r="J266" s="6">
        <f t="shared" si="23"/>
        <v>9734.7333333333336</v>
      </c>
      <c r="K266" s="168"/>
      <c r="L266" s="6">
        <f t="shared" si="24"/>
        <v>13385.258333333333</v>
      </c>
    </row>
    <row r="267" spans="1:12">
      <c r="A267" s="122" t="s">
        <v>1911</v>
      </c>
      <c r="B267" s="122" t="s">
        <v>197</v>
      </c>
      <c r="C267" s="6">
        <v>7301.05</v>
      </c>
      <c r="D267" s="6"/>
      <c r="E267" s="168">
        <v>1178.32</v>
      </c>
      <c r="F267" s="6">
        <f t="shared" si="20"/>
        <v>8479.3700000000008</v>
      </c>
      <c r="G267" s="134"/>
      <c r="H267" s="6">
        <f t="shared" si="21"/>
        <v>2433.6833333333334</v>
      </c>
      <c r="I267" s="6">
        <f t="shared" si="22"/>
        <v>1216.8416666666667</v>
      </c>
      <c r="J267" s="6">
        <f t="shared" si="23"/>
        <v>9734.7333333333336</v>
      </c>
      <c r="K267" s="168"/>
      <c r="L267" s="6">
        <f t="shared" si="24"/>
        <v>13385.258333333333</v>
      </c>
    </row>
    <row r="268" spans="1:12">
      <c r="A268" s="122" t="s">
        <v>1911</v>
      </c>
      <c r="B268" s="122" t="s">
        <v>1730</v>
      </c>
      <c r="C268" s="6">
        <v>7301.05</v>
      </c>
      <c r="D268" s="6"/>
      <c r="E268" s="168">
        <v>1178.32</v>
      </c>
      <c r="F268" s="6">
        <f t="shared" si="20"/>
        <v>8479.3700000000008</v>
      </c>
      <c r="G268" s="134"/>
      <c r="H268" s="6">
        <f t="shared" si="21"/>
        <v>2433.6833333333334</v>
      </c>
      <c r="I268" s="6">
        <f t="shared" si="22"/>
        <v>1216.8416666666667</v>
      </c>
      <c r="J268" s="6">
        <f t="shared" si="23"/>
        <v>9734.7333333333336</v>
      </c>
      <c r="K268" s="168"/>
      <c r="L268" s="6">
        <f t="shared" si="24"/>
        <v>13385.258333333333</v>
      </c>
    </row>
    <row r="269" spans="1:12">
      <c r="A269" s="122" t="s">
        <v>1911</v>
      </c>
      <c r="B269" s="122" t="s">
        <v>1730</v>
      </c>
      <c r="C269" s="6">
        <v>7301.05</v>
      </c>
      <c r="D269" s="6"/>
      <c r="E269" s="168">
        <v>1178.32</v>
      </c>
      <c r="F269" s="6">
        <f t="shared" si="20"/>
        <v>8479.3700000000008</v>
      </c>
      <c r="G269" s="134"/>
      <c r="H269" s="6">
        <f t="shared" si="21"/>
        <v>2433.6833333333334</v>
      </c>
      <c r="I269" s="6">
        <f t="shared" si="22"/>
        <v>1216.8416666666667</v>
      </c>
      <c r="J269" s="6">
        <f t="shared" si="23"/>
        <v>9734.7333333333336</v>
      </c>
      <c r="K269" s="168"/>
      <c r="L269" s="6">
        <f t="shared" si="24"/>
        <v>13385.258333333333</v>
      </c>
    </row>
    <row r="270" spans="1:12">
      <c r="A270" s="122" t="s">
        <v>1911</v>
      </c>
      <c r="B270" s="122" t="s">
        <v>1113</v>
      </c>
      <c r="C270" s="6">
        <v>7301.05</v>
      </c>
      <c r="D270" s="6"/>
      <c r="E270" s="168">
        <v>1178.32</v>
      </c>
      <c r="F270" s="6">
        <f t="shared" si="20"/>
        <v>8479.3700000000008</v>
      </c>
      <c r="G270" s="134"/>
      <c r="H270" s="6">
        <f t="shared" si="21"/>
        <v>2433.6833333333334</v>
      </c>
      <c r="I270" s="6">
        <f t="shared" si="22"/>
        <v>1216.8416666666667</v>
      </c>
      <c r="J270" s="6">
        <f t="shared" si="23"/>
        <v>9734.7333333333336</v>
      </c>
      <c r="K270" s="168"/>
      <c r="L270" s="6">
        <f t="shared" si="24"/>
        <v>13385.258333333333</v>
      </c>
    </row>
    <row r="271" spans="1:12">
      <c r="A271" s="122" t="s">
        <v>1911</v>
      </c>
      <c r="B271" s="122" t="s">
        <v>1910</v>
      </c>
      <c r="C271" s="6">
        <v>7301.05</v>
      </c>
      <c r="D271" s="6"/>
      <c r="E271" s="168">
        <v>1178.32</v>
      </c>
      <c r="F271" s="6">
        <f t="shared" si="20"/>
        <v>8479.3700000000008</v>
      </c>
      <c r="G271" s="134"/>
      <c r="H271" s="6">
        <f t="shared" si="21"/>
        <v>2433.6833333333334</v>
      </c>
      <c r="I271" s="6">
        <f t="shared" si="22"/>
        <v>1216.8416666666667</v>
      </c>
      <c r="J271" s="6">
        <f t="shared" si="23"/>
        <v>9734.7333333333336</v>
      </c>
      <c r="K271" s="168"/>
      <c r="L271" s="6">
        <f t="shared" si="24"/>
        <v>13385.258333333333</v>
      </c>
    </row>
    <row r="272" spans="1:12">
      <c r="A272" s="122" t="s">
        <v>1911</v>
      </c>
      <c r="B272" s="122" t="s">
        <v>1908</v>
      </c>
      <c r="C272" s="6">
        <v>7301.05</v>
      </c>
      <c r="D272" s="6"/>
      <c r="E272" s="168">
        <v>1178.32</v>
      </c>
      <c r="F272" s="6">
        <f t="shared" si="20"/>
        <v>8479.3700000000008</v>
      </c>
      <c r="G272" s="134"/>
      <c r="H272" s="6">
        <f t="shared" si="21"/>
        <v>2433.6833333333334</v>
      </c>
      <c r="I272" s="6">
        <f t="shared" si="22"/>
        <v>1216.8416666666667</v>
      </c>
      <c r="J272" s="6">
        <f t="shared" si="23"/>
        <v>9734.7333333333336</v>
      </c>
      <c r="K272" s="168"/>
      <c r="L272" s="6">
        <f t="shared" si="24"/>
        <v>13385.258333333333</v>
      </c>
    </row>
    <row r="273" spans="1:12">
      <c r="A273" s="122" t="s">
        <v>1911</v>
      </c>
      <c r="B273" s="122" t="s">
        <v>1914</v>
      </c>
      <c r="C273" s="6">
        <v>7301.05</v>
      </c>
      <c r="D273" s="6"/>
      <c r="E273" s="168">
        <v>1178.32</v>
      </c>
      <c r="F273" s="6">
        <f t="shared" si="20"/>
        <v>8479.3700000000008</v>
      </c>
      <c r="G273" s="134"/>
      <c r="H273" s="6">
        <f t="shared" si="21"/>
        <v>2433.6833333333334</v>
      </c>
      <c r="I273" s="6">
        <f t="shared" si="22"/>
        <v>1216.8416666666667</v>
      </c>
      <c r="J273" s="6">
        <f t="shared" si="23"/>
        <v>9734.7333333333336</v>
      </c>
      <c r="K273" s="168"/>
      <c r="L273" s="6">
        <f t="shared" si="24"/>
        <v>13385.258333333333</v>
      </c>
    </row>
    <row r="274" spans="1:12">
      <c r="A274" s="122" t="s">
        <v>1915</v>
      </c>
      <c r="B274" s="122" t="s">
        <v>197</v>
      </c>
      <c r="C274" s="6">
        <v>6992.05</v>
      </c>
      <c r="D274" s="6"/>
      <c r="E274" s="168">
        <v>1178.32</v>
      </c>
      <c r="F274" s="6">
        <f t="shared" si="20"/>
        <v>8170.37</v>
      </c>
      <c r="G274" s="134"/>
      <c r="H274" s="6">
        <f t="shared" si="21"/>
        <v>2330.6833333333334</v>
      </c>
      <c r="I274" s="6">
        <f t="shared" si="22"/>
        <v>1165.3416666666667</v>
      </c>
      <c r="J274" s="6">
        <f t="shared" si="23"/>
        <v>9322.7333333333336</v>
      </c>
      <c r="K274" s="168"/>
      <c r="L274" s="6">
        <f t="shared" si="24"/>
        <v>12818.758333333333</v>
      </c>
    </row>
    <row r="275" spans="1:12">
      <c r="A275" s="122" t="s">
        <v>1915</v>
      </c>
      <c r="B275" s="122" t="s">
        <v>197</v>
      </c>
      <c r="C275" s="6">
        <v>6992.05</v>
      </c>
      <c r="D275" s="6"/>
      <c r="E275" s="168">
        <v>1178.32</v>
      </c>
      <c r="F275" s="6">
        <f t="shared" si="20"/>
        <v>8170.37</v>
      </c>
      <c r="G275" s="134"/>
      <c r="H275" s="6">
        <f t="shared" si="21"/>
        <v>2330.6833333333334</v>
      </c>
      <c r="I275" s="6">
        <f t="shared" si="22"/>
        <v>1165.3416666666667</v>
      </c>
      <c r="J275" s="6">
        <f t="shared" si="23"/>
        <v>9322.7333333333336</v>
      </c>
      <c r="K275" s="168"/>
      <c r="L275" s="6">
        <f t="shared" si="24"/>
        <v>12818.758333333333</v>
      </c>
    </row>
    <row r="276" spans="1:12">
      <c r="A276" s="122" t="s">
        <v>1915</v>
      </c>
      <c r="B276" s="122" t="s">
        <v>1113</v>
      </c>
      <c r="C276" s="6">
        <v>6992.05</v>
      </c>
      <c r="D276" s="6"/>
      <c r="E276" s="168">
        <v>1178.32</v>
      </c>
      <c r="F276" s="6">
        <f t="shared" si="20"/>
        <v>8170.37</v>
      </c>
      <c r="G276" s="134"/>
      <c r="H276" s="6">
        <f t="shared" si="21"/>
        <v>2330.6833333333334</v>
      </c>
      <c r="I276" s="6">
        <f t="shared" si="22"/>
        <v>1165.3416666666667</v>
      </c>
      <c r="J276" s="6">
        <f t="shared" si="23"/>
        <v>9322.7333333333336</v>
      </c>
      <c r="K276" s="168"/>
      <c r="L276" s="6">
        <f t="shared" si="24"/>
        <v>12818.758333333333</v>
      </c>
    </row>
    <row r="277" spans="1:12">
      <c r="A277" s="122" t="s">
        <v>1915</v>
      </c>
      <c r="B277" s="122" t="s">
        <v>1916</v>
      </c>
      <c r="C277" s="6">
        <v>6992.05</v>
      </c>
      <c r="D277" s="6"/>
      <c r="E277" s="168">
        <v>1178.32</v>
      </c>
      <c r="F277" s="6">
        <f t="shared" si="20"/>
        <v>8170.37</v>
      </c>
      <c r="G277" s="134"/>
      <c r="H277" s="6">
        <f t="shared" si="21"/>
        <v>2330.6833333333334</v>
      </c>
      <c r="I277" s="6">
        <f t="shared" si="22"/>
        <v>1165.3416666666667</v>
      </c>
      <c r="J277" s="6">
        <f t="shared" si="23"/>
        <v>9322.7333333333336</v>
      </c>
      <c r="K277" s="168"/>
      <c r="L277" s="6">
        <f t="shared" si="24"/>
        <v>12818.758333333333</v>
      </c>
    </row>
    <row r="278" spans="1:12">
      <c r="A278" s="122" t="s">
        <v>1915</v>
      </c>
      <c r="B278" s="122" t="s">
        <v>1916</v>
      </c>
      <c r="C278" s="6">
        <v>6992.05</v>
      </c>
      <c r="D278" s="6"/>
      <c r="E278" s="168">
        <v>1178.32</v>
      </c>
      <c r="F278" s="6">
        <f t="shared" si="20"/>
        <v>8170.37</v>
      </c>
      <c r="G278" s="134"/>
      <c r="H278" s="6">
        <f t="shared" si="21"/>
        <v>2330.6833333333334</v>
      </c>
      <c r="I278" s="6">
        <f t="shared" si="22"/>
        <v>1165.3416666666667</v>
      </c>
      <c r="J278" s="6">
        <f t="shared" si="23"/>
        <v>9322.7333333333336</v>
      </c>
      <c r="K278" s="168"/>
      <c r="L278" s="6">
        <f t="shared" si="24"/>
        <v>12818.758333333333</v>
      </c>
    </row>
    <row r="279" spans="1:12">
      <c r="A279" s="122" t="s">
        <v>1915</v>
      </c>
      <c r="B279" s="122" t="s">
        <v>1908</v>
      </c>
      <c r="C279" s="6">
        <v>6992.05</v>
      </c>
      <c r="D279" s="6"/>
      <c r="E279" s="168">
        <v>1178.32</v>
      </c>
      <c r="F279" s="6">
        <f t="shared" si="20"/>
        <v>8170.37</v>
      </c>
      <c r="G279" s="134"/>
      <c r="H279" s="6">
        <f t="shared" si="21"/>
        <v>2330.6833333333334</v>
      </c>
      <c r="I279" s="6">
        <f t="shared" si="22"/>
        <v>1165.3416666666667</v>
      </c>
      <c r="J279" s="6">
        <f t="shared" si="23"/>
        <v>9322.7333333333336</v>
      </c>
      <c r="K279" s="168"/>
      <c r="L279" s="6">
        <f t="shared" si="24"/>
        <v>12818.758333333333</v>
      </c>
    </row>
    <row r="280" spans="1:12">
      <c r="A280" s="122" t="s">
        <v>1915</v>
      </c>
      <c r="B280" s="122" t="s">
        <v>63</v>
      </c>
      <c r="C280" s="6">
        <v>6992.05</v>
      </c>
      <c r="D280" s="6"/>
      <c r="E280" s="168">
        <v>1178.32</v>
      </c>
      <c r="F280" s="6">
        <f t="shared" si="20"/>
        <v>8170.37</v>
      </c>
      <c r="G280" s="134"/>
      <c r="H280" s="6">
        <f t="shared" si="21"/>
        <v>2330.6833333333334</v>
      </c>
      <c r="I280" s="6">
        <f t="shared" si="22"/>
        <v>1165.3416666666667</v>
      </c>
      <c r="J280" s="6">
        <f t="shared" si="23"/>
        <v>9322.7333333333336</v>
      </c>
      <c r="K280" s="168"/>
      <c r="L280" s="6">
        <f t="shared" si="24"/>
        <v>12818.758333333333</v>
      </c>
    </row>
    <row r="281" spans="1:12">
      <c r="A281" s="122" t="s">
        <v>1915</v>
      </c>
      <c r="B281" s="122" t="s">
        <v>1905</v>
      </c>
      <c r="C281" s="6">
        <v>6992.05</v>
      </c>
      <c r="D281" s="6"/>
      <c r="E281" s="168">
        <v>1178.32</v>
      </c>
      <c r="F281" s="6">
        <f t="shared" si="20"/>
        <v>8170.37</v>
      </c>
      <c r="G281" s="134"/>
      <c r="H281" s="6">
        <f t="shared" si="21"/>
        <v>2330.6833333333334</v>
      </c>
      <c r="I281" s="6">
        <f t="shared" si="22"/>
        <v>1165.3416666666667</v>
      </c>
      <c r="J281" s="6">
        <f t="shared" si="23"/>
        <v>9322.7333333333336</v>
      </c>
      <c r="K281" s="168"/>
      <c r="L281" s="6">
        <f t="shared" si="24"/>
        <v>12818.758333333333</v>
      </c>
    </row>
    <row r="282" spans="1:12">
      <c r="A282" s="122" t="s">
        <v>1915</v>
      </c>
      <c r="B282" s="122" t="s">
        <v>1914</v>
      </c>
      <c r="C282" s="6">
        <v>6992.05</v>
      </c>
      <c r="D282" s="6"/>
      <c r="E282" s="168">
        <v>1178.32</v>
      </c>
      <c r="F282" s="6">
        <f t="shared" si="20"/>
        <v>8170.37</v>
      </c>
      <c r="G282" s="134"/>
      <c r="H282" s="6">
        <f t="shared" si="21"/>
        <v>2330.6833333333334</v>
      </c>
      <c r="I282" s="6">
        <f t="shared" si="22"/>
        <v>1165.3416666666667</v>
      </c>
      <c r="J282" s="6">
        <f t="shared" si="23"/>
        <v>9322.7333333333336</v>
      </c>
      <c r="K282" s="168"/>
      <c r="L282" s="6">
        <f t="shared" si="24"/>
        <v>12818.758333333333</v>
      </c>
    </row>
    <row r="283" spans="1:12">
      <c r="A283" s="122" t="s">
        <v>1915</v>
      </c>
      <c r="B283" s="122" t="s">
        <v>1909</v>
      </c>
      <c r="C283" s="6">
        <v>6992.05</v>
      </c>
      <c r="D283" s="6"/>
      <c r="E283" s="168">
        <v>1178.32</v>
      </c>
      <c r="F283" s="6">
        <f t="shared" si="20"/>
        <v>8170.37</v>
      </c>
      <c r="G283" s="134"/>
      <c r="H283" s="6">
        <f t="shared" si="21"/>
        <v>2330.6833333333334</v>
      </c>
      <c r="I283" s="6">
        <f t="shared" si="22"/>
        <v>1165.3416666666667</v>
      </c>
      <c r="J283" s="6">
        <f t="shared" si="23"/>
        <v>9322.7333333333336</v>
      </c>
      <c r="K283" s="168"/>
      <c r="L283" s="6">
        <f t="shared" si="24"/>
        <v>12818.758333333333</v>
      </c>
    </row>
    <row r="284" spans="1:12">
      <c r="A284" s="122" t="s">
        <v>1915</v>
      </c>
      <c r="B284" s="122" t="s">
        <v>1909</v>
      </c>
      <c r="C284" s="6">
        <v>6992.05</v>
      </c>
      <c r="D284" s="6"/>
      <c r="E284" s="168">
        <v>1178.32</v>
      </c>
      <c r="F284" s="6">
        <f t="shared" si="20"/>
        <v>8170.37</v>
      </c>
      <c r="G284" s="134"/>
      <c r="H284" s="6">
        <f t="shared" si="21"/>
        <v>2330.6833333333334</v>
      </c>
      <c r="I284" s="6">
        <f t="shared" si="22"/>
        <v>1165.3416666666667</v>
      </c>
      <c r="J284" s="6">
        <f t="shared" si="23"/>
        <v>9322.7333333333336</v>
      </c>
      <c r="K284" s="168"/>
      <c r="L284" s="6">
        <f t="shared" si="24"/>
        <v>12818.758333333333</v>
      </c>
    </row>
    <row r="285" spans="1:12">
      <c r="A285" s="122" t="s">
        <v>1915</v>
      </c>
      <c r="B285" s="122" t="s">
        <v>1909</v>
      </c>
      <c r="C285" s="6">
        <v>6992.05</v>
      </c>
      <c r="D285" s="6"/>
      <c r="E285" s="168">
        <v>1178.32</v>
      </c>
      <c r="F285" s="6">
        <f t="shared" si="20"/>
        <v>8170.37</v>
      </c>
      <c r="G285" s="134"/>
      <c r="H285" s="6">
        <f t="shared" si="21"/>
        <v>2330.6833333333334</v>
      </c>
      <c r="I285" s="6">
        <f t="shared" si="22"/>
        <v>1165.3416666666667</v>
      </c>
      <c r="J285" s="6">
        <f t="shared" si="23"/>
        <v>9322.7333333333336</v>
      </c>
      <c r="K285" s="168"/>
      <c r="L285" s="6">
        <f t="shared" si="24"/>
        <v>12818.758333333333</v>
      </c>
    </row>
    <row r="286" spans="1:12">
      <c r="A286" s="122" t="s">
        <v>1915</v>
      </c>
      <c r="B286" s="122" t="s">
        <v>1909</v>
      </c>
      <c r="C286" s="6">
        <v>6992.05</v>
      </c>
      <c r="D286" s="6"/>
      <c r="E286" s="168">
        <v>1178.32</v>
      </c>
      <c r="F286" s="6">
        <f t="shared" si="20"/>
        <v>8170.37</v>
      </c>
      <c r="G286" s="134"/>
      <c r="H286" s="6">
        <f t="shared" si="21"/>
        <v>2330.6833333333334</v>
      </c>
      <c r="I286" s="6">
        <f t="shared" si="22"/>
        <v>1165.3416666666667</v>
      </c>
      <c r="J286" s="6">
        <f t="shared" si="23"/>
        <v>9322.7333333333336</v>
      </c>
      <c r="K286" s="168"/>
      <c r="L286" s="6">
        <f t="shared" si="24"/>
        <v>12818.758333333333</v>
      </c>
    </row>
    <row r="287" spans="1:12">
      <c r="A287" s="122" t="s">
        <v>1915</v>
      </c>
      <c r="B287" s="122" t="s">
        <v>1908</v>
      </c>
      <c r="C287" s="6">
        <v>6992.05</v>
      </c>
      <c r="D287" s="6"/>
      <c r="E287" s="168">
        <v>1178.32</v>
      </c>
      <c r="F287" s="6">
        <f t="shared" si="20"/>
        <v>8170.37</v>
      </c>
      <c r="G287" s="134"/>
      <c r="H287" s="6">
        <f t="shared" si="21"/>
        <v>2330.6833333333334</v>
      </c>
      <c r="I287" s="6">
        <f t="shared" si="22"/>
        <v>1165.3416666666667</v>
      </c>
      <c r="J287" s="6">
        <f t="shared" si="23"/>
        <v>9322.7333333333336</v>
      </c>
      <c r="K287" s="168"/>
      <c r="L287" s="6">
        <f t="shared" si="24"/>
        <v>12818.758333333333</v>
      </c>
    </row>
    <row r="288" spans="1:12">
      <c r="A288" s="122" t="s">
        <v>1915</v>
      </c>
      <c r="B288" s="122" t="s">
        <v>1914</v>
      </c>
      <c r="C288" s="6">
        <v>6992.05</v>
      </c>
      <c r="D288" s="6"/>
      <c r="E288" s="168">
        <v>1178.32</v>
      </c>
      <c r="F288" s="6">
        <f t="shared" si="20"/>
        <v>8170.37</v>
      </c>
      <c r="G288" s="134"/>
      <c r="H288" s="6">
        <f t="shared" si="21"/>
        <v>2330.6833333333334</v>
      </c>
      <c r="I288" s="6">
        <f t="shared" si="22"/>
        <v>1165.3416666666667</v>
      </c>
      <c r="J288" s="6">
        <f t="shared" si="23"/>
        <v>9322.7333333333336</v>
      </c>
      <c r="K288" s="168"/>
      <c r="L288" s="6">
        <f t="shared" si="24"/>
        <v>12818.758333333333</v>
      </c>
    </row>
    <row r="289" spans="1:12">
      <c r="A289" s="122" t="s">
        <v>1915</v>
      </c>
      <c r="B289" s="122" t="s">
        <v>1914</v>
      </c>
      <c r="C289" s="6">
        <v>6992.05</v>
      </c>
      <c r="D289" s="6"/>
      <c r="E289" s="168">
        <v>1178.32</v>
      </c>
      <c r="F289" s="6">
        <f t="shared" si="20"/>
        <v>8170.37</v>
      </c>
      <c r="G289" s="134"/>
      <c r="H289" s="6">
        <f t="shared" si="21"/>
        <v>2330.6833333333334</v>
      </c>
      <c r="I289" s="6">
        <f t="shared" si="22"/>
        <v>1165.3416666666667</v>
      </c>
      <c r="J289" s="6">
        <f t="shared" si="23"/>
        <v>9322.7333333333336</v>
      </c>
      <c r="K289" s="168"/>
      <c r="L289" s="6">
        <f t="shared" si="24"/>
        <v>12818.758333333333</v>
      </c>
    </row>
    <row r="290" spans="1:12">
      <c r="A290" s="122" t="s">
        <v>1915</v>
      </c>
      <c r="B290" s="122" t="s">
        <v>1908</v>
      </c>
      <c r="C290" s="6">
        <v>6992.05</v>
      </c>
      <c r="D290" s="168"/>
      <c r="E290" s="168">
        <v>1178.32</v>
      </c>
      <c r="F290" s="6">
        <f t="shared" si="20"/>
        <v>8170.37</v>
      </c>
      <c r="G290" s="134"/>
      <c r="H290" s="6">
        <f t="shared" si="21"/>
        <v>2330.6833333333334</v>
      </c>
      <c r="I290" s="6">
        <f t="shared" si="22"/>
        <v>1165.3416666666667</v>
      </c>
      <c r="J290" s="6">
        <f t="shared" si="23"/>
        <v>9322.7333333333336</v>
      </c>
      <c r="K290" s="168"/>
      <c r="L290" s="6">
        <f t="shared" si="24"/>
        <v>12818.758333333333</v>
      </c>
    </row>
    <row r="291" spans="1:12">
      <c r="A291" s="122" t="s">
        <v>1915</v>
      </c>
      <c r="B291" s="122" t="s">
        <v>1908</v>
      </c>
      <c r="C291" s="6">
        <v>6992.05</v>
      </c>
      <c r="D291" s="168"/>
      <c r="E291" s="168">
        <v>1178.32</v>
      </c>
      <c r="F291" s="6">
        <f t="shared" si="20"/>
        <v>8170.37</v>
      </c>
      <c r="G291" s="134"/>
      <c r="H291" s="6">
        <f t="shared" si="21"/>
        <v>2330.6833333333334</v>
      </c>
      <c r="I291" s="6">
        <f t="shared" si="22"/>
        <v>1165.3416666666667</v>
      </c>
      <c r="J291" s="6">
        <f t="shared" si="23"/>
        <v>9322.7333333333336</v>
      </c>
      <c r="K291" s="168"/>
      <c r="L291" s="6">
        <f t="shared" si="24"/>
        <v>12818.758333333333</v>
      </c>
    </row>
    <row r="294" spans="1:12" ht="15.75">
      <c r="B294" s="42" t="s">
        <v>250</v>
      </c>
      <c r="C294" s="43"/>
      <c r="D294" s="43"/>
      <c r="E294" s="43"/>
      <c r="F294" s="43"/>
      <c r="G294" s="43"/>
    </row>
    <row r="295" spans="1:12">
      <c r="B295" s="93" t="s">
        <v>0</v>
      </c>
      <c r="C295" s="191" t="s">
        <v>251</v>
      </c>
      <c r="D295" s="191"/>
      <c r="E295" s="191"/>
      <c r="F295" s="191"/>
      <c r="G295" s="191"/>
    </row>
    <row r="296" spans="1:12">
      <c r="B296" s="45"/>
      <c r="C296" s="226" t="s">
        <v>252</v>
      </c>
      <c r="D296" s="226"/>
      <c r="E296" s="226"/>
      <c r="F296" s="226"/>
      <c r="G296" s="226"/>
    </row>
  </sheetData>
  <mergeCells count="14">
    <mergeCell ref="C296:G296"/>
    <mergeCell ref="A1:L1"/>
    <mergeCell ref="A2:L2"/>
    <mergeCell ref="A3:L3"/>
    <mergeCell ref="A4:L4"/>
    <mergeCell ref="A8:A9"/>
    <mergeCell ref="B8:B9"/>
    <mergeCell ref="C8:F8"/>
    <mergeCell ref="H8:L8"/>
    <mergeCell ref="A46:A47"/>
    <mergeCell ref="B46:B47"/>
    <mergeCell ref="C46:F46"/>
    <mergeCell ref="H46:L46"/>
    <mergeCell ref="C295:G295"/>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1EE0-6D78-4CFE-84CE-85E87CEA83A4}">
  <sheetPr>
    <pageSetUpPr fitToPage="1"/>
  </sheetPr>
  <dimension ref="A1:L32"/>
  <sheetViews>
    <sheetView showGridLines="0" topLeftCell="B10" workbookViewId="0">
      <selection activeCell="M12" sqref="M12"/>
    </sheetView>
  </sheetViews>
  <sheetFormatPr baseColWidth="10" defaultRowHeight="15"/>
  <cols>
    <col min="1" max="1" width="44.140625" bestFit="1" customWidth="1"/>
    <col min="2" max="2" width="38.5703125" bestFit="1" customWidth="1"/>
    <col min="3" max="3" width="12.7109375" bestFit="1" customWidth="1"/>
    <col min="6" max="6" width="3.7109375" customWidth="1"/>
  </cols>
  <sheetData>
    <row r="1" spans="1:12" ht="15.75">
      <c r="A1" s="173" t="s">
        <v>1917</v>
      </c>
      <c r="B1" s="173"/>
      <c r="C1" s="173"/>
      <c r="D1" s="173"/>
      <c r="E1" s="173"/>
      <c r="F1" s="173"/>
      <c r="G1" s="173"/>
      <c r="H1" s="173"/>
      <c r="I1" s="173"/>
      <c r="J1" s="173"/>
      <c r="K1" s="173"/>
    </row>
    <row r="2" spans="1:12" ht="15.75">
      <c r="A2" s="173" t="s">
        <v>1</v>
      </c>
      <c r="B2" s="173"/>
      <c r="C2" s="173"/>
      <c r="D2" s="173"/>
      <c r="E2" s="173"/>
      <c r="F2" s="173"/>
      <c r="G2" s="173"/>
      <c r="H2" s="173"/>
      <c r="I2" s="173"/>
      <c r="J2" s="173"/>
      <c r="K2" s="173"/>
    </row>
    <row r="3" spans="1:12" ht="15.75">
      <c r="A3" s="173" t="s">
        <v>2</v>
      </c>
      <c r="B3" s="173"/>
      <c r="C3" s="173"/>
      <c r="D3" s="173"/>
      <c r="E3" s="173"/>
      <c r="F3" s="173"/>
      <c r="G3" s="173"/>
      <c r="H3" s="173"/>
      <c r="I3" s="173"/>
      <c r="J3" s="173"/>
      <c r="K3" s="173"/>
    </row>
    <row r="4" spans="1:12" ht="15.75">
      <c r="A4" s="173" t="s">
        <v>6</v>
      </c>
      <c r="B4" s="173"/>
      <c r="C4" s="173"/>
      <c r="D4" s="173"/>
      <c r="E4" s="173"/>
      <c r="F4" s="173"/>
      <c r="G4" s="173"/>
      <c r="H4" s="173"/>
      <c r="I4" s="173"/>
      <c r="J4" s="173"/>
      <c r="K4" s="173"/>
    </row>
    <row r="7" spans="1:12" ht="16.5" thickBot="1">
      <c r="A7" s="4" t="s">
        <v>7</v>
      </c>
    </row>
    <row r="8" spans="1:12">
      <c r="A8" s="239" t="s">
        <v>0</v>
      </c>
      <c r="B8" s="185" t="s">
        <v>8</v>
      </c>
      <c r="C8" s="186" t="s">
        <v>9</v>
      </c>
      <c r="D8" s="186"/>
      <c r="E8" s="186"/>
      <c r="G8" s="186" t="s">
        <v>10</v>
      </c>
      <c r="H8" s="186"/>
      <c r="I8" s="186"/>
      <c r="J8" s="186"/>
      <c r="K8" s="186"/>
    </row>
    <row r="9" spans="1:12" ht="23.25" thickBot="1">
      <c r="A9" s="240"/>
      <c r="B9" s="185"/>
      <c r="C9" s="91" t="s">
        <v>11</v>
      </c>
      <c r="D9" s="91" t="s">
        <v>17</v>
      </c>
      <c r="E9" s="91" t="s">
        <v>12</v>
      </c>
      <c r="G9" s="92" t="s">
        <v>13</v>
      </c>
      <c r="H9" s="92" t="s">
        <v>18</v>
      </c>
      <c r="I9" s="91" t="s">
        <v>14</v>
      </c>
      <c r="J9" s="92" t="s">
        <v>1918</v>
      </c>
      <c r="K9" s="91" t="s">
        <v>12</v>
      </c>
    </row>
    <row r="10" spans="1:12" ht="15.75" thickBot="1">
      <c r="A10" s="171" t="s">
        <v>1020</v>
      </c>
      <c r="B10" s="1" t="s">
        <v>93</v>
      </c>
      <c r="C10" s="51">
        <v>79464.899999999994</v>
      </c>
      <c r="D10" s="51"/>
      <c r="E10" s="51">
        <f>SUM(C10:D10)</f>
        <v>79464.899999999994</v>
      </c>
      <c r="F10" s="40"/>
      <c r="G10" s="21">
        <v>26488.3</v>
      </c>
      <c r="H10" s="51">
        <v>13244.15</v>
      </c>
      <c r="I10" s="51">
        <v>105953.2</v>
      </c>
      <c r="J10" s="51">
        <v>131118</v>
      </c>
      <c r="K10" s="51">
        <f>SUM(G10:J10)</f>
        <v>276803.65000000002</v>
      </c>
      <c r="L10" s="8"/>
    </row>
    <row r="11" spans="1:12" ht="15.75" thickBot="1">
      <c r="A11" s="171" t="s">
        <v>1919</v>
      </c>
      <c r="B11" s="1" t="s">
        <v>1920</v>
      </c>
      <c r="C11" s="51">
        <v>42609.9</v>
      </c>
      <c r="D11" s="51"/>
      <c r="E11" s="51">
        <f>SUM(C11:D11)</f>
        <v>42609.9</v>
      </c>
      <c r="F11" s="40"/>
      <c r="G11" s="21">
        <v>14203.300000000001</v>
      </c>
      <c r="H11" s="51">
        <v>7101.6500000000005</v>
      </c>
      <c r="I11" s="51">
        <v>56813.200000000004</v>
      </c>
      <c r="J11" s="51">
        <v>70307</v>
      </c>
      <c r="K11" s="51">
        <f>SUM(G11:J11)</f>
        <v>148425.15000000002</v>
      </c>
    </row>
    <row r="12" spans="1:12" ht="15.75" thickBot="1">
      <c r="A12" s="171" t="s">
        <v>1018</v>
      </c>
      <c r="B12" s="1" t="s">
        <v>1921</v>
      </c>
      <c r="C12" s="51">
        <v>32867.1</v>
      </c>
      <c r="D12" s="51"/>
      <c r="E12" s="51">
        <f>SUM(C12:D12)</f>
        <v>32867.1</v>
      </c>
      <c r="F12" s="40"/>
      <c r="G12" s="21">
        <v>10955.699999999999</v>
      </c>
      <c r="H12" s="51">
        <v>5477.8499999999995</v>
      </c>
      <c r="I12" s="51">
        <v>43822.799999999996</v>
      </c>
      <c r="J12" s="51">
        <v>54231</v>
      </c>
      <c r="K12" s="51">
        <f>SUM(G12:J12)</f>
        <v>114487.34999999999</v>
      </c>
    </row>
    <row r="13" spans="1:12" ht="15.75" thickBot="1">
      <c r="A13" s="171" t="s">
        <v>1009</v>
      </c>
      <c r="B13" s="1" t="s">
        <v>1921</v>
      </c>
      <c r="C13" s="51">
        <v>19369.2</v>
      </c>
      <c r="D13" s="51">
        <v>975</v>
      </c>
      <c r="E13" s="51">
        <f>SUM(C13:D13)</f>
        <v>20344.2</v>
      </c>
      <c r="F13" s="40"/>
      <c r="G13" s="21">
        <v>6456.4</v>
      </c>
      <c r="H13" s="51">
        <v>3228.2</v>
      </c>
      <c r="I13" s="51">
        <v>25825.599999999999</v>
      </c>
      <c r="J13" s="51">
        <v>31960</v>
      </c>
      <c r="K13" s="51">
        <f>SUM(G13:J13)</f>
        <v>67470.2</v>
      </c>
    </row>
    <row r="14" spans="1:12" ht="15.75">
      <c r="A14" s="4"/>
    </row>
    <row r="15" spans="1:12" ht="15.75">
      <c r="A15" s="4"/>
    </row>
    <row r="16" spans="1:12" ht="16.5" thickBot="1">
      <c r="A16" s="4" t="s">
        <v>31</v>
      </c>
      <c r="B16" s="172"/>
      <c r="C16" s="172"/>
      <c r="D16" s="172"/>
      <c r="E16" s="172"/>
      <c r="F16" s="172"/>
      <c r="G16" s="172"/>
      <c r="H16" s="172"/>
      <c r="I16" s="172"/>
      <c r="J16" s="172"/>
      <c r="K16" s="172"/>
    </row>
    <row r="17" spans="1:11">
      <c r="A17" s="239" t="s">
        <v>0</v>
      </c>
      <c r="B17" s="185" t="s">
        <v>8</v>
      </c>
      <c r="C17" s="186" t="s">
        <v>9</v>
      </c>
      <c r="D17" s="186"/>
      <c r="E17" s="186"/>
      <c r="F17" s="172"/>
      <c r="G17" s="186" t="s">
        <v>10</v>
      </c>
      <c r="H17" s="186"/>
      <c r="I17" s="186"/>
      <c r="J17" s="186"/>
      <c r="K17" s="186"/>
    </row>
    <row r="18" spans="1:11" ht="23.25" thickBot="1">
      <c r="A18" s="240"/>
      <c r="B18" s="185"/>
      <c r="C18" s="91" t="s">
        <v>11</v>
      </c>
      <c r="D18" s="91" t="s">
        <v>17</v>
      </c>
      <c r="E18" s="91" t="s">
        <v>12</v>
      </c>
      <c r="F18" s="172"/>
      <c r="G18" s="92" t="s">
        <v>13</v>
      </c>
      <c r="H18" s="92" t="s">
        <v>18</v>
      </c>
      <c r="I18" s="91" t="s">
        <v>14</v>
      </c>
      <c r="J18" s="92" t="s">
        <v>1918</v>
      </c>
      <c r="K18" s="91" t="s">
        <v>12</v>
      </c>
    </row>
    <row r="19" spans="1:11" ht="15.75" thickBot="1">
      <c r="A19" s="171" t="s">
        <v>1922</v>
      </c>
      <c r="B19" s="1" t="s">
        <v>116</v>
      </c>
      <c r="C19" s="6">
        <v>17632.34</v>
      </c>
      <c r="D19" s="6">
        <v>975</v>
      </c>
      <c r="E19" s="6">
        <f t="shared" ref="E19:E27" si="0">SUM(C19:D19)</f>
        <v>18607.34</v>
      </c>
      <c r="F19" s="120"/>
      <c r="G19" s="6">
        <v>5877.4466666666667</v>
      </c>
      <c r="H19" s="6">
        <v>2938.7233333333334</v>
      </c>
      <c r="I19" s="6">
        <v>23509.786666666667</v>
      </c>
      <c r="J19" s="6">
        <v>29094</v>
      </c>
      <c r="K19" s="6">
        <f t="shared" ref="K19:K27" si="1">SUM(G19:J19)</f>
        <v>61419.956666666665</v>
      </c>
    </row>
    <row r="20" spans="1:11" ht="15.75" thickBot="1">
      <c r="A20" s="171" t="s">
        <v>1010</v>
      </c>
      <c r="B20" s="1" t="s">
        <v>1923</v>
      </c>
      <c r="C20" s="6">
        <v>17224.62</v>
      </c>
      <c r="D20" s="6">
        <v>975</v>
      </c>
      <c r="E20" s="6">
        <f t="shared" si="0"/>
        <v>18199.62</v>
      </c>
      <c r="F20" s="120"/>
      <c r="G20" s="6">
        <v>5741.54</v>
      </c>
      <c r="H20" s="6">
        <v>2870.77</v>
      </c>
      <c r="I20" s="6">
        <v>22966.16</v>
      </c>
      <c r="J20" s="6">
        <v>28421</v>
      </c>
      <c r="K20" s="6">
        <f t="shared" si="1"/>
        <v>59999.47</v>
      </c>
    </row>
    <row r="21" spans="1:11" ht="15.75" thickBot="1">
      <c r="A21" s="171" t="s">
        <v>1924</v>
      </c>
      <c r="B21" s="1" t="s">
        <v>1923</v>
      </c>
      <c r="C21" s="6">
        <v>16657.2</v>
      </c>
      <c r="D21" s="6">
        <v>975</v>
      </c>
      <c r="E21" s="6">
        <f t="shared" si="0"/>
        <v>17632.2</v>
      </c>
      <c r="F21" s="120"/>
      <c r="G21" s="6">
        <v>5552.4</v>
      </c>
      <c r="H21" s="6">
        <v>2776.2</v>
      </c>
      <c r="I21" s="6">
        <v>22209.599999999999</v>
      </c>
      <c r="J21" s="6">
        <v>27485</v>
      </c>
      <c r="K21" s="6">
        <f t="shared" si="1"/>
        <v>58023.199999999997</v>
      </c>
    </row>
    <row r="22" spans="1:11" ht="15.75" thickBot="1">
      <c r="A22" s="171" t="s">
        <v>50</v>
      </c>
      <c r="B22" s="1" t="s">
        <v>1923</v>
      </c>
      <c r="C22" s="6">
        <v>15978.14</v>
      </c>
      <c r="D22" s="6">
        <v>975</v>
      </c>
      <c r="E22" s="6">
        <f t="shared" si="0"/>
        <v>16953.14</v>
      </c>
      <c r="F22" s="120"/>
      <c r="G22" s="6">
        <v>5326.0466666666662</v>
      </c>
      <c r="H22" s="6">
        <v>2663.0233333333331</v>
      </c>
      <c r="I22" s="6">
        <v>21304.186666666665</v>
      </c>
      <c r="J22" s="6">
        <v>26364</v>
      </c>
      <c r="K22" s="6">
        <f t="shared" si="1"/>
        <v>55657.256666666668</v>
      </c>
    </row>
    <row r="23" spans="1:11" ht="15.75" thickBot="1">
      <c r="A23" s="171" t="s">
        <v>45</v>
      </c>
      <c r="B23" s="1" t="s">
        <v>1923</v>
      </c>
      <c r="C23" s="6">
        <v>14659.3</v>
      </c>
      <c r="D23" s="6">
        <v>975</v>
      </c>
      <c r="E23" s="6">
        <f t="shared" si="0"/>
        <v>15634.3</v>
      </c>
      <c r="F23" s="120"/>
      <c r="G23" s="6">
        <v>4886.4333333333334</v>
      </c>
      <c r="H23" s="6">
        <v>2443.2166666666667</v>
      </c>
      <c r="I23" s="6">
        <v>19545.733333333334</v>
      </c>
      <c r="J23" s="6">
        <v>24188</v>
      </c>
      <c r="K23" s="6">
        <f t="shared" si="1"/>
        <v>51063.383333333331</v>
      </c>
    </row>
    <row r="24" spans="1:11" ht="15.75" thickBot="1">
      <c r="A24" s="171" t="s">
        <v>1021</v>
      </c>
      <c r="B24" s="1" t="s">
        <v>1923</v>
      </c>
      <c r="C24" s="6">
        <v>11149.68</v>
      </c>
      <c r="D24" s="6">
        <v>975</v>
      </c>
      <c r="E24" s="6">
        <f t="shared" si="0"/>
        <v>12124.68</v>
      </c>
      <c r="F24" s="120"/>
      <c r="G24" s="6">
        <v>3716.56</v>
      </c>
      <c r="H24" s="6">
        <v>1858.28</v>
      </c>
      <c r="I24" s="6">
        <v>14866.24</v>
      </c>
      <c r="J24" s="6">
        <v>18397</v>
      </c>
      <c r="K24" s="6">
        <f t="shared" si="1"/>
        <v>38838.080000000002</v>
      </c>
    </row>
    <row r="25" spans="1:11" ht="15.75" thickBot="1">
      <c r="A25" s="171" t="s">
        <v>1396</v>
      </c>
      <c r="B25" s="1" t="s">
        <v>1925</v>
      </c>
      <c r="C25" s="6">
        <v>8887.94</v>
      </c>
      <c r="D25" s="6">
        <v>975</v>
      </c>
      <c r="E25" s="6">
        <f t="shared" si="0"/>
        <v>9862.94</v>
      </c>
      <c r="F25" s="120"/>
      <c r="G25" s="6">
        <v>2962.646666666667</v>
      </c>
      <c r="H25" s="6">
        <v>1481.3233333333335</v>
      </c>
      <c r="I25" s="6">
        <v>11850.586666666668</v>
      </c>
      <c r="J25" s="6">
        <v>14666</v>
      </c>
      <c r="K25" s="6">
        <f t="shared" si="1"/>
        <v>30960.556666666667</v>
      </c>
    </row>
    <row r="26" spans="1:11" ht="15.75" thickBot="1">
      <c r="A26" s="171" t="s">
        <v>1022</v>
      </c>
      <c r="B26" s="1" t="s">
        <v>63</v>
      </c>
      <c r="C26" s="6">
        <v>9752.92</v>
      </c>
      <c r="D26" s="6">
        <v>975</v>
      </c>
      <c r="E26" s="6">
        <f t="shared" si="0"/>
        <v>10727.92</v>
      </c>
      <c r="F26" s="120"/>
      <c r="G26" s="6">
        <v>3250.9733333333334</v>
      </c>
      <c r="H26" s="6">
        <v>1625.4866666666667</v>
      </c>
      <c r="I26" s="6">
        <v>13003.893333333333</v>
      </c>
      <c r="J26" s="6">
        <v>16093</v>
      </c>
      <c r="K26" s="6">
        <f t="shared" si="1"/>
        <v>33973.353333333333</v>
      </c>
    </row>
    <row r="27" spans="1:11" ht="15.75" thickBot="1">
      <c r="A27" s="171" t="s">
        <v>1400</v>
      </c>
      <c r="B27" s="1" t="s">
        <v>1433</v>
      </c>
      <c r="C27" s="6">
        <v>11149.68</v>
      </c>
      <c r="D27" s="6">
        <v>975</v>
      </c>
      <c r="E27" s="6">
        <f t="shared" si="0"/>
        <v>12124.68</v>
      </c>
      <c r="F27" s="120"/>
      <c r="G27" s="6">
        <v>3716.56</v>
      </c>
      <c r="H27" s="6">
        <v>1858.28</v>
      </c>
      <c r="I27" s="6">
        <v>14866.24</v>
      </c>
      <c r="J27" s="6">
        <v>18397</v>
      </c>
      <c r="K27" s="6">
        <f t="shared" si="1"/>
        <v>38838.080000000002</v>
      </c>
    </row>
    <row r="30" spans="1:11" ht="15.75">
      <c r="B30" s="42" t="s">
        <v>250</v>
      </c>
      <c r="C30" s="43"/>
      <c r="D30" s="43"/>
      <c r="E30" s="43"/>
      <c r="F30" s="43"/>
    </row>
    <row r="31" spans="1:11">
      <c r="B31" s="93" t="s">
        <v>0</v>
      </c>
      <c r="C31" s="191" t="s">
        <v>251</v>
      </c>
      <c r="D31" s="191"/>
      <c r="E31" s="191"/>
      <c r="F31" s="191"/>
    </row>
    <row r="32" spans="1:11">
      <c r="B32" s="45"/>
      <c r="C32" s="226" t="s">
        <v>506</v>
      </c>
      <c r="D32" s="226"/>
      <c r="E32" s="226"/>
      <c r="F32" s="226"/>
    </row>
  </sheetData>
  <mergeCells count="14">
    <mergeCell ref="C32:F32"/>
    <mergeCell ref="A1:K1"/>
    <mergeCell ref="A2:K2"/>
    <mergeCell ref="A3:K3"/>
    <mergeCell ref="A4:K4"/>
    <mergeCell ref="A8:A9"/>
    <mergeCell ref="B8:B9"/>
    <mergeCell ref="C8:E8"/>
    <mergeCell ref="G8:K8"/>
    <mergeCell ref="A17:A18"/>
    <mergeCell ref="B17:B18"/>
    <mergeCell ref="C17:E17"/>
    <mergeCell ref="G17:K17"/>
    <mergeCell ref="C31:F31"/>
  </mergeCells>
  <pageMargins left="1.07" right="0.70866141732283472" top="0.74803149606299213" bottom="0.74803149606299213" header="0.31496062992125984" footer="0.31496062992125984"/>
  <pageSetup scale="6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372C-206B-41C3-9CBF-52826E17FCE1}">
  <dimension ref="A1:L87"/>
  <sheetViews>
    <sheetView showGridLines="0" topLeftCell="A63" workbookViewId="0">
      <selection activeCell="M73" sqref="M73"/>
    </sheetView>
  </sheetViews>
  <sheetFormatPr baseColWidth="10" defaultRowHeight="15"/>
  <cols>
    <col min="1" max="1" width="5.7109375" customWidth="1"/>
    <col min="2" max="2" width="22.5703125" customWidth="1"/>
    <col min="4" max="4" width="11.85546875" bestFit="1" customWidth="1"/>
    <col min="6" max="6" width="11.42578125" customWidth="1"/>
    <col min="7" max="7" width="0.7109375" customWidth="1"/>
    <col min="12" max="12" width="12.5703125" bestFit="1" customWidth="1"/>
  </cols>
  <sheetData>
    <row r="1" spans="1:12" ht="15.75">
      <c r="A1" s="173" t="s">
        <v>1926</v>
      </c>
      <c r="B1" s="173"/>
      <c r="C1" s="173"/>
      <c r="D1" s="173"/>
      <c r="E1" s="173"/>
      <c r="F1" s="173"/>
      <c r="G1" s="173"/>
      <c r="H1" s="173"/>
      <c r="I1" s="173"/>
      <c r="J1" s="173"/>
      <c r="K1" s="173"/>
    </row>
    <row r="2" spans="1:12" ht="15.75">
      <c r="A2" s="173" t="s">
        <v>1</v>
      </c>
      <c r="B2" s="173"/>
      <c r="C2" s="173"/>
      <c r="D2" s="173"/>
      <c r="E2" s="173"/>
      <c r="F2" s="173"/>
      <c r="G2" s="173"/>
      <c r="H2" s="173"/>
      <c r="I2" s="173"/>
      <c r="J2" s="173"/>
      <c r="K2" s="173"/>
    </row>
    <row r="3" spans="1:12" ht="15.75">
      <c r="A3" s="173" t="s">
        <v>2</v>
      </c>
      <c r="B3" s="173"/>
      <c r="C3" s="173"/>
      <c r="D3" s="173"/>
      <c r="E3" s="173"/>
      <c r="F3" s="173"/>
      <c r="G3" s="173"/>
      <c r="H3" s="173"/>
      <c r="I3" s="173"/>
      <c r="J3" s="173"/>
      <c r="K3" s="173"/>
    </row>
    <row r="4" spans="1:12" ht="15.75">
      <c r="A4" s="173" t="s">
        <v>6</v>
      </c>
      <c r="B4" s="173"/>
      <c r="C4" s="173"/>
      <c r="D4" s="173"/>
      <c r="E4" s="173"/>
      <c r="F4" s="173"/>
      <c r="G4" s="173"/>
      <c r="H4" s="173"/>
      <c r="I4" s="173"/>
      <c r="J4" s="173"/>
      <c r="K4" s="173"/>
    </row>
    <row r="7" spans="1:12" ht="15.75">
      <c r="A7" s="4" t="s">
        <v>7</v>
      </c>
    </row>
    <row r="8" spans="1:12">
      <c r="A8" s="185" t="s">
        <v>0</v>
      </c>
      <c r="B8" s="185" t="s">
        <v>8</v>
      </c>
      <c r="C8" s="186" t="s">
        <v>9</v>
      </c>
      <c r="D8" s="186"/>
      <c r="E8" s="186"/>
      <c r="F8" s="186"/>
      <c r="H8" s="186" t="s">
        <v>10</v>
      </c>
      <c r="I8" s="186"/>
      <c r="J8" s="186"/>
      <c r="K8" s="186"/>
    </row>
    <row r="9" spans="1:12" ht="45">
      <c r="A9" s="185"/>
      <c r="B9" s="185"/>
      <c r="C9" s="105" t="s">
        <v>11</v>
      </c>
      <c r="D9" s="105" t="s">
        <v>86</v>
      </c>
      <c r="E9" s="105" t="s">
        <v>17</v>
      </c>
      <c r="F9" s="105" t="s">
        <v>12</v>
      </c>
      <c r="H9" s="106" t="s">
        <v>13</v>
      </c>
      <c r="I9" s="105" t="s">
        <v>14</v>
      </c>
      <c r="J9" s="106" t="s">
        <v>253</v>
      </c>
      <c r="K9" s="105" t="s">
        <v>12</v>
      </c>
    </row>
    <row r="10" spans="1:12">
      <c r="A10" s="121" t="s">
        <v>1201</v>
      </c>
      <c r="B10" s="121" t="s">
        <v>1927</v>
      </c>
      <c r="C10" s="6">
        <v>89760</v>
      </c>
      <c r="D10" s="148"/>
      <c r="E10" s="6">
        <v>945</v>
      </c>
      <c r="F10" s="6">
        <f t="shared" ref="F10:F17" si="0">SUM(C10:E10)</f>
        <v>90705</v>
      </c>
      <c r="G10" s="28"/>
      <c r="H10" s="6">
        <f t="shared" ref="H10:H17" si="1">+F10:F1019</f>
        <v>90705</v>
      </c>
      <c r="I10" s="6">
        <v>119680</v>
      </c>
      <c r="J10" s="6">
        <v>900</v>
      </c>
      <c r="K10" s="6">
        <f t="shared" ref="K10:K17" si="2">SUM(F10:J10)</f>
        <v>301990</v>
      </c>
      <c r="L10" s="241"/>
    </row>
    <row r="11" spans="1:12">
      <c r="A11" s="121" t="s">
        <v>1928</v>
      </c>
      <c r="B11" s="121" t="s">
        <v>1929</v>
      </c>
      <c r="C11" s="6">
        <v>38203.5</v>
      </c>
      <c r="D11" s="148"/>
      <c r="E11" s="6">
        <v>1130</v>
      </c>
      <c r="F11" s="6">
        <f t="shared" si="0"/>
        <v>39333.5</v>
      </c>
      <c r="G11" s="28"/>
      <c r="H11" s="6">
        <f t="shared" si="1"/>
        <v>39333.5</v>
      </c>
      <c r="I11" s="6">
        <v>50938</v>
      </c>
      <c r="J11" s="6">
        <v>900</v>
      </c>
      <c r="K11" s="6">
        <f t="shared" si="2"/>
        <v>130505</v>
      </c>
      <c r="L11" s="241"/>
    </row>
    <row r="12" spans="1:12">
      <c r="A12" s="121" t="s">
        <v>1202</v>
      </c>
      <c r="B12" s="121" t="s">
        <v>1930</v>
      </c>
      <c r="C12" s="6">
        <v>33960</v>
      </c>
      <c r="D12" s="148"/>
      <c r="E12" s="6">
        <v>1130</v>
      </c>
      <c r="F12" s="6">
        <f t="shared" si="0"/>
        <v>35090</v>
      </c>
      <c r="G12" s="28"/>
      <c r="H12" s="6">
        <f t="shared" si="1"/>
        <v>35090</v>
      </c>
      <c r="I12" s="6">
        <v>45280</v>
      </c>
      <c r="J12" s="6">
        <v>900</v>
      </c>
      <c r="K12" s="6">
        <f t="shared" si="2"/>
        <v>116360</v>
      </c>
      <c r="L12" s="241"/>
    </row>
    <row r="13" spans="1:12">
      <c r="A13" s="121" t="s">
        <v>1798</v>
      </c>
      <c r="B13" s="121" t="s">
        <v>1931</v>
      </c>
      <c r="C13" s="6">
        <v>30348</v>
      </c>
      <c r="D13" s="148"/>
      <c r="E13" s="6">
        <v>1130</v>
      </c>
      <c r="F13" s="6">
        <f t="shared" si="0"/>
        <v>31478</v>
      </c>
      <c r="G13" s="28"/>
      <c r="H13" s="6">
        <f t="shared" si="1"/>
        <v>31478</v>
      </c>
      <c r="I13" s="6">
        <v>40464</v>
      </c>
      <c r="J13" s="6">
        <v>900</v>
      </c>
      <c r="K13" s="6">
        <f t="shared" si="2"/>
        <v>104320</v>
      </c>
      <c r="L13" s="241"/>
    </row>
    <row r="14" spans="1:12">
      <c r="A14" s="121" t="s">
        <v>1771</v>
      </c>
      <c r="B14" s="121" t="s">
        <v>1932</v>
      </c>
      <c r="C14" s="6">
        <v>25468.5</v>
      </c>
      <c r="D14" s="148"/>
      <c r="E14" s="6">
        <v>1130</v>
      </c>
      <c r="F14" s="6">
        <f t="shared" si="0"/>
        <v>26598.5</v>
      </c>
      <c r="G14" s="28"/>
      <c r="H14" s="6">
        <f t="shared" si="1"/>
        <v>26598.5</v>
      </c>
      <c r="I14" s="6">
        <v>33958</v>
      </c>
      <c r="J14" s="6">
        <v>900</v>
      </c>
      <c r="K14" s="6">
        <f t="shared" si="2"/>
        <v>88055</v>
      </c>
      <c r="L14" s="241"/>
    </row>
    <row r="15" spans="1:12">
      <c r="A15" s="121" t="s">
        <v>1933</v>
      </c>
      <c r="B15" s="121" t="s">
        <v>1934</v>
      </c>
      <c r="C15" s="6">
        <v>20166</v>
      </c>
      <c r="D15" s="148"/>
      <c r="E15" s="6">
        <v>1130</v>
      </c>
      <c r="F15" s="6">
        <f t="shared" si="0"/>
        <v>21296</v>
      </c>
      <c r="G15" s="28"/>
      <c r="H15" s="6">
        <f t="shared" si="1"/>
        <v>21296</v>
      </c>
      <c r="I15" s="6">
        <v>26888</v>
      </c>
      <c r="J15" s="6">
        <v>900</v>
      </c>
      <c r="K15" s="6">
        <f t="shared" si="2"/>
        <v>70380</v>
      </c>
      <c r="L15" s="241"/>
    </row>
    <row r="16" spans="1:12">
      <c r="A16" s="121" t="s">
        <v>1935</v>
      </c>
      <c r="B16" s="121" t="s">
        <v>1936</v>
      </c>
      <c r="C16" s="6">
        <v>17682</v>
      </c>
      <c r="D16" s="148"/>
      <c r="E16" s="6">
        <v>1130</v>
      </c>
      <c r="F16" s="6">
        <f t="shared" si="0"/>
        <v>18812</v>
      </c>
      <c r="G16" s="28"/>
      <c r="H16" s="6">
        <f t="shared" si="1"/>
        <v>18812</v>
      </c>
      <c r="I16" s="6">
        <v>23576</v>
      </c>
      <c r="J16" s="6">
        <v>900</v>
      </c>
      <c r="K16" s="6">
        <f t="shared" si="2"/>
        <v>62100</v>
      </c>
      <c r="L16" s="241"/>
    </row>
    <row r="17" spans="1:12">
      <c r="A17" s="121" t="s">
        <v>1937</v>
      </c>
      <c r="B17" s="121" t="s">
        <v>1938</v>
      </c>
      <c r="C17" s="6">
        <v>60487.5</v>
      </c>
      <c r="D17" s="148"/>
      <c r="E17" s="6">
        <v>1130</v>
      </c>
      <c r="F17" s="6">
        <f t="shared" si="0"/>
        <v>61617.5</v>
      </c>
      <c r="G17" s="28"/>
      <c r="H17" s="6">
        <f t="shared" si="1"/>
        <v>61617.5</v>
      </c>
      <c r="I17" s="6">
        <v>80650</v>
      </c>
      <c r="J17" s="6">
        <v>900</v>
      </c>
      <c r="K17" s="6">
        <f t="shared" si="2"/>
        <v>204785</v>
      </c>
      <c r="L17" s="241"/>
    </row>
    <row r="18" spans="1:12">
      <c r="A18" s="11"/>
    </row>
    <row r="19" spans="1:12" ht="15.75">
      <c r="A19" s="4" t="s">
        <v>31</v>
      </c>
    </row>
    <row r="20" spans="1:12" ht="15.75" customHeight="1">
      <c r="A20" s="185" t="s">
        <v>0</v>
      </c>
      <c r="B20" s="185" t="s">
        <v>8</v>
      </c>
      <c r="C20" s="186" t="s">
        <v>9</v>
      </c>
      <c r="D20" s="186"/>
      <c r="E20" s="186"/>
      <c r="F20" s="186"/>
      <c r="H20" s="186" t="s">
        <v>10</v>
      </c>
      <c r="I20" s="186"/>
      <c r="J20" s="186"/>
      <c r="K20" s="186"/>
    </row>
    <row r="21" spans="1:12" ht="45">
      <c r="A21" s="185"/>
      <c r="B21" s="185"/>
      <c r="C21" s="105" t="s">
        <v>11</v>
      </c>
      <c r="D21" s="105" t="s">
        <v>86</v>
      </c>
      <c r="E21" s="105" t="s">
        <v>17</v>
      </c>
      <c r="F21" s="105" t="s">
        <v>12</v>
      </c>
      <c r="H21" s="106" t="s">
        <v>13</v>
      </c>
      <c r="I21" s="105" t="s">
        <v>14</v>
      </c>
      <c r="J21" s="106" t="s">
        <v>293</v>
      </c>
      <c r="K21" s="105" t="s">
        <v>12</v>
      </c>
    </row>
    <row r="22" spans="1:12">
      <c r="A22" s="121" t="s">
        <v>1939</v>
      </c>
      <c r="B22" s="121" t="s">
        <v>1940</v>
      </c>
      <c r="C22" s="6">
        <v>7972.5</v>
      </c>
      <c r="D22" s="6"/>
      <c r="E22" s="6">
        <v>1130</v>
      </c>
      <c r="F22" s="6">
        <f t="shared" ref="F22:F81" si="3">SUM(C22:E22)</f>
        <v>9102.5</v>
      </c>
      <c r="G22" s="242"/>
      <c r="H22" s="6">
        <f>+F22:F1031</f>
        <v>9102.5</v>
      </c>
      <c r="I22" s="6">
        <v>10630</v>
      </c>
      <c r="J22" s="6">
        <v>900</v>
      </c>
      <c r="K22" s="6">
        <f t="shared" ref="K22:K81" si="4">SUM(F22:J22)</f>
        <v>29735</v>
      </c>
    </row>
    <row r="23" spans="1:12">
      <c r="A23" s="121" t="s">
        <v>1939</v>
      </c>
      <c r="B23" s="121" t="s">
        <v>1940</v>
      </c>
      <c r="C23" s="6">
        <v>7972.5</v>
      </c>
      <c r="D23" s="6">
        <v>1906</v>
      </c>
      <c r="E23" s="6">
        <v>1130</v>
      </c>
      <c r="F23" s="6">
        <f t="shared" si="3"/>
        <v>11008.5</v>
      </c>
      <c r="G23" s="242"/>
      <c r="H23" s="6">
        <f>+F23:F1032</f>
        <v>11008.5</v>
      </c>
      <c r="I23" s="6">
        <v>10630</v>
      </c>
      <c r="J23" s="6">
        <v>900</v>
      </c>
      <c r="K23" s="6">
        <f t="shared" si="4"/>
        <v>33547</v>
      </c>
    </row>
    <row r="24" spans="1:12">
      <c r="A24" s="121" t="s">
        <v>1941</v>
      </c>
      <c r="B24" s="121" t="s">
        <v>1942</v>
      </c>
      <c r="C24" s="6">
        <v>7933.5</v>
      </c>
      <c r="D24" s="6"/>
      <c r="E24" s="6">
        <v>1130</v>
      </c>
      <c r="F24" s="6">
        <f t="shared" si="3"/>
        <v>9063.5</v>
      </c>
      <c r="G24" s="242"/>
      <c r="H24" s="6">
        <f>+F24:F1032</f>
        <v>9063.5</v>
      </c>
      <c r="I24" s="6">
        <v>10578</v>
      </c>
      <c r="J24" s="6">
        <v>900</v>
      </c>
      <c r="K24" s="6">
        <f t="shared" si="4"/>
        <v>29605</v>
      </c>
    </row>
    <row r="25" spans="1:12">
      <c r="A25" s="121" t="s">
        <v>1941</v>
      </c>
      <c r="B25" s="121" t="s">
        <v>1942</v>
      </c>
      <c r="C25" s="6">
        <v>7933.5</v>
      </c>
      <c r="D25" s="6">
        <v>580</v>
      </c>
      <c r="E25" s="6">
        <v>1130</v>
      </c>
      <c r="F25" s="6">
        <f t="shared" si="3"/>
        <v>9643.5</v>
      </c>
      <c r="G25" s="242"/>
      <c r="H25" s="6">
        <f>+F25:F1033</f>
        <v>9643.5</v>
      </c>
      <c r="I25" s="6">
        <v>10578</v>
      </c>
      <c r="J25" s="6">
        <v>900</v>
      </c>
      <c r="K25" s="6">
        <f t="shared" si="4"/>
        <v>30765</v>
      </c>
    </row>
    <row r="26" spans="1:12">
      <c r="A26" s="121" t="s">
        <v>1943</v>
      </c>
      <c r="B26" s="121" t="s">
        <v>1944</v>
      </c>
      <c r="C26" s="6">
        <v>7729.4999999999991</v>
      </c>
      <c r="D26" s="6"/>
      <c r="E26" s="6">
        <v>1130</v>
      </c>
      <c r="F26" s="6">
        <f t="shared" si="3"/>
        <v>8859.5</v>
      </c>
      <c r="G26" s="242"/>
      <c r="H26" s="6">
        <f>+F26:F1032</f>
        <v>8859.5</v>
      </c>
      <c r="I26" s="6">
        <v>10306</v>
      </c>
      <c r="J26" s="6">
        <v>900</v>
      </c>
      <c r="K26" s="6">
        <f t="shared" si="4"/>
        <v>28925</v>
      </c>
    </row>
    <row r="27" spans="1:12">
      <c r="A27" s="121" t="s">
        <v>1943</v>
      </c>
      <c r="B27" s="121" t="s">
        <v>1944</v>
      </c>
      <c r="C27" s="6">
        <v>7729.4999999999991</v>
      </c>
      <c r="D27" s="6">
        <v>800</v>
      </c>
      <c r="E27" s="6">
        <v>1130</v>
      </c>
      <c r="F27" s="6">
        <f t="shared" si="3"/>
        <v>9659.5</v>
      </c>
      <c r="G27" s="242"/>
      <c r="H27" s="6">
        <f>+F27:F1033</f>
        <v>9659.5</v>
      </c>
      <c r="I27" s="6">
        <v>10306</v>
      </c>
      <c r="J27" s="6">
        <v>900</v>
      </c>
      <c r="K27" s="6">
        <f t="shared" si="4"/>
        <v>30525</v>
      </c>
    </row>
    <row r="28" spans="1:12">
      <c r="A28" s="121" t="s">
        <v>1945</v>
      </c>
      <c r="B28" s="121" t="s">
        <v>1946</v>
      </c>
      <c r="C28" s="6">
        <v>6951</v>
      </c>
      <c r="D28" s="6"/>
      <c r="E28" s="6">
        <v>1130</v>
      </c>
      <c r="F28" s="6">
        <f t="shared" si="3"/>
        <v>8081</v>
      </c>
      <c r="G28" s="242"/>
      <c r="H28" s="6">
        <f>+F28:F1069</f>
        <v>8081</v>
      </c>
      <c r="I28" s="6">
        <v>9268</v>
      </c>
      <c r="J28" s="6">
        <v>900</v>
      </c>
      <c r="K28" s="6">
        <f t="shared" si="4"/>
        <v>26330</v>
      </c>
    </row>
    <row r="29" spans="1:12">
      <c r="A29" s="121" t="s">
        <v>1945</v>
      </c>
      <c r="B29" s="121" t="s">
        <v>1946</v>
      </c>
      <c r="C29" s="6">
        <v>6951</v>
      </c>
      <c r="D29" s="6">
        <v>1360</v>
      </c>
      <c r="E29" s="6">
        <v>1130</v>
      </c>
      <c r="F29" s="6">
        <f t="shared" si="3"/>
        <v>9441</v>
      </c>
      <c r="G29" s="242"/>
      <c r="H29" s="6">
        <f>+F29:F1070</f>
        <v>9441</v>
      </c>
      <c r="I29" s="6">
        <v>9268</v>
      </c>
      <c r="J29" s="6">
        <v>900</v>
      </c>
      <c r="K29" s="6">
        <f t="shared" si="4"/>
        <v>29050</v>
      </c>
    </row>
    <row r="30" spans="1:12">
      <c r="A30" s="121" t="s">
        <v>1947</v>
      </c>
      <c r="B30" s="121" t="s">
        <v>1948</v>
      </c>
      <c r="C30" s="6">
        <v>6651</v>
      </c>
      <c r="D30" s="6"/>
      <c r="E30" s="6">
        <v>1130</v>
      </c>
      <c r="F30" s="6">
        <f t="shared" si="3"/>
        <v>7781</v>
      </c>
      <c r="G30" s="242"/>
      <c r="H30" s="6">
        <f>+F30:F1070</f>
        <v>7781</v>
      </c>
      <c r="I30" s="6">
        <v>8868</v>
      </c>
      <c r="J30" s="6">
        <v>900</v>
      </c>
      <c r="K30" s="6">
        <f t="shared" si="4"/>
        <v>25330</v>
      </c>
    </row>
    <row r="31" spans="1:12">
      <c r="A31" s="121" t="s">
        <v>1949</v>
      </c>
      <c r="B31" s="121" t="s">
        <v>1950</v>
      </c>
      <c r="C31" s="6">
        <v>7933.5</v>
      </c>
      <c r="D31" s="148"/>
      <c r="E31" s="6">
        <v>1130</v>
      </c>
      <c r="F31" s="6">
        <f t="shared" si="3"/>
        <v>9063.5</v>
      </c>
      <c r="G31" s="242"/>
      <c r="H31" s="6">
        <f>+F31:F1041</f>
        <v>9063.5</v>
      </c>
      <c r="I31" s="6">
        <v>10578</v>
      </c>
      <c r="J31" s="6">
        <v>900</v>
      </c>
      <c r="K31" s="6">
        <f t="shared" si="4"/>
        <v>29605</v>
      </c>
    </row>
    <row r="32" spans="1:12">
      <c r="A32" s="121" t="s">
        <v>1949</v>
      </c>
      <c r="B32" s="121" t="s">
        <v>1950</v>
      </c>
      <c r="C32" s="6">
        <v>7933.5</v>
      </c>
      <c r="D32" s="6">
        <v>1500</v>
      </c>
      <c r="E32" s="6">
        <v>1130</v>
      </c>
      <c r="F32" s="6">
        <f t="shared" si="3"/>
        <v>10563.5</v>
      </c>
      <c r="G32" s="242"/>
      <c r="H32" s="6">
        <f>+F32:F1042</f>
        <v>10563.5</v>
      </c>
      <c r="I32" s="6">
        <v>10578</v>
      </c>
      <c r="J32" s="6">
        <v>900</v>
      </c>
      <c r="K32" s="6">
        <f t="shared" si="4"/>
        <v>32605</v>
      </c>
    </row>
    <row r="33" spans="1:11">
      <c r="A33" s="121" t="s">
        <v>1951</v>
      </c>
      <c r="B33" s="121" t="s">
        <v>1952</v>
      </c>
      <c r="C33" s="6">
        <v>7729.4999999999991</v>
      </c>
      <c r="D33" s="6"/>
      <c r="E33" s="6">
        <v>1130</v>
      </c>
      <c r="F33" s="6">
        <f t="shared" si="3"/>
        <v>8859.5</v>
      </c>
      <c r="G33" s="242"/>
      <c r="H33" s="6">
        <f>+F33:F1042</f>
        <v>8859.5</v>
      </c>
      <c r="I33" s="6">
        <v>10306</v>
      </c>
      <c r="J33" s="6">
        <v>900</v>
      </c>
      <c r="K33" s="6">
        <f t="shared" si="4"/>
        <v>28925</v>
      </c>
    </row>
    <row r="34" spans="1:11">
      <c r="A34" s="121" t="s">
        <v>1951</v>
      </c>
      <c r="B34" s="121" t="s">
        <v>1952</v>
      </c>
      <c r="C34" s="6">
        <v>7729.4999999999991</v>
      </c>
      <c r="D34" s="6">
        <v>3106</v>
      </c>
      <c r="E34" s="6">
        <v>1130</v>
      </c>
      <c r="F34" s="6">
        <f t="shared" si="3"/>
        <v>11965.5</v>
      </c>
      <c r="G34" s="242"/>
      <c r="H34" s="6">
        <f>+F34:F1043</f>
        <v>11965.5</v>
      </c>
      <c r="I34" s="6">
        <v>10306</v>
      </c>
      <c r="J34" s="6">
        <v>900</v>
      </c>
      <c r="K34" s="6">
        <f t="shared" si="4"/>
        <v>35137</v>
      </c>
    </row>
    <row r="35" spans="1:11">
      <c r="A35" s="121" t="s">
        <v>1953</v>
      </c>
      <c r="B35" s="121" t="s">
        <v>1954</v>
      </c>
      <c r="C35" s="6">
        <v>6951</v>
      </c>
      <c r="D35" s="6"/>
      <c r="E35" s="6">
        <v>1130</v>
      </c>
      <c r="F35" s="6">
        <f t="shared" si="3"/>
        <v>8081</v>
      </c>
      <c r="G35" s="242"/>
      <c r="H35" s="6">
        <f>+F35:F1043</f>
        <v>8081</v>
      </c>
      <c r="I35" s="6">
        <v>9268</v>
      </c>
      <c r="J35" s="6">
        <v>900</v>
      </c>
      <c r="K35" s="6">
        <f t="shared" si="4"/>
        <v>26330</v>
      </c>
    </row>
    <row r="36" spans="1:11">
      <c r="A36" s="121" t="s">
        <v>1955</v>
      </c>
      <c r="B36" s="121" t="s">
        <v>1956</v>
      </c>
      <c r="C36" s="6">
        <v>6651</v>
      </c>
      <c r="D36" s="6"/>
      <c r="E36" s="6">
        <v>1130</v>
      </c>
      <c r="F36" s="6">
        <f t="shared" si="3"/>
        <v>7781</v>
      </c>
      <c r="G36" s="242"/>
      <c r="H36" s="6">
        <f>+F36:F1044</f>
        <v>7781</v>
      </c>
      <c r="I36" s="6">
        <v>8868</v>
      </c>
      <c r="J36" s="6">
        <v>900</v>
      </c>
      <c r="K36" s="6">
        <f t="shared" si="4"/>
        <v>25330</v>
      </c>
    </row>
    <row r="37" spans="1:11">
      <c r="A37" s="121" t="s">
        <v>1957</v>
      </c>
      <c r="B37" s="121" t="s">
        <v>1958</v>
      </c>
      <c r="C37" s="6">
        <v>6540</v>
      </c>
      <c r="D37" s="6"/>
      <c r="E37" s="6">
        <v>1130</v>
      </c>
      <c r="F37" s="6">
        <f t="shared" si="3"/>
        <v>7670</v>
      </c>
      <c r="G37" s="242"/>
      <c r="H37" s="6">
        <f>+F37:F1045</f>
        <v>7670</v>
      </c>
      <c r="I37" s="6">
        <v>8720</v>
      </c>
      <c r="J37" s="6">
        <v>900</v>
      </c>
      <c r="K37" s="6">
        <f t="shared" si="4"/>
        <v>24960</v>
      </c>
    </row>
    <row r="38" spans="1:11">
      <c r="A38" s="121" t="s">
        <v>1957</v>
      </c>
      <c r="B38" s="121" t="s">
        <v>1958</v>
      </c>
      <c r="C38" s="6">
        <v>6540</v>
      </c>
      <c r="D38" s="6">
        <v>500</v>
      </c>
      <c r="E38" s="6">
        <v>1130</v>
      </c>
      <c r="F38" s="6">
        <f t="shared" si="3"/>
        <v>8170</v>
      </c>
      <c r="G38" s="242"/>
      <c r="H38" s="6">
        <f>+F38:F1046</f>
        <v>8170</v>
      </c>
      <c r="I38" s="6">
        <v>8720</v>
      </c>
      <c r="J38" s="6">
        <v>900</v>
      </c>
      <c r="K38" s="6">
        <f t="shared" si="4"/>
        <v>25960</v>
      </c>
    </row>
    <row r="39" spans="1:11">
      <c r="A39" s="121" t="s">
        <v>1959</v>
      </c>
      <c r="B39" s="121" t="s">
        <v>1960</v>
      </c>
      <c r="C39" s="6">
        <v>20166</v>
      </c>
      <c r="D39" s="6"/>
      <c r="E39" s="6">
        <v>1130</v>
      </c>
      <c r="F39" s="6">
        <f t="shared" si="3"/>
        <v>21296</v>
      </c>
      <c r="G39" s="242"/>
      <c r="H39" s="6">
        <f>+F39:F1048</f>
        <v>21296</v>
      </c>
      <c r="I39" s="6">
        <v>26888</v>
      </c>
      <c r="J39" s="6">
        <v>900</v>
      </c>
      <c r="K39" s="6">
        <f t="shared" si="4"/>
        <v>70380</v>
      </c>
    </row>
    <row r="40" spans="1:11">
      <c r="A40" s="121" t="s">
        <v>1959</v>
      </c>
      <c r="B40" s="121" t="s">
        <v>1960</v>
      </c>
      <c r="C40" s="6">
        <v>20166</v>
      </c>
      <c r="D40" s="6">
        <v>1899</v>
      </c>
      <c r="E40" s="6">
        <v>1130</v>
      </c>
      <c r="F40" s="6">
        <f t="shared" si="3"/>
        <v>23195</v>
      </c>
      <c r="G40" s="242"/>
      <c r="H40" s="6">
        <f>+F40:F1049</f>
        <v>23195</v>
      </c>
      <c r="I40" s="6">
        <v>26888</v>
      </c>
      <c r="J40" s="6">
        <v>900</v>
      </c>
      <c r="K40" s="6">
        <f t="shared" si="4"/>
        <v>74178</v>
      </c>
    </row>
    <row r="41" spans="1:11">
      <c r="A41" s="121" t="s">
        <v>1961</v>
      </c>
      <c r="B41" s="121" t="s">
        <v>1962</v>
      </c>
      <c r="C41" s="6">
        <v>17682</v>
      </c>
      <c r="D41" s="6"/>
      <c r="E41" s="6">
        <v>1130</v>
      </c>
      <c r="F41" s="6">
        <f t="shared" si="3"/>
        <v>18812</v>
      </c>
      <c r="G41" s="242"/>
      <c r="H41" s="6">
        <f>+F41:F1049</f>
        <v>18812</v>
      </c>
      <c r="I41" s="6">
        <v>23576</v>
      </c>
      <c r="J41" s="6">
        <v>900</v>
      </c>
      <c r="K41" s="6">
        <f t="shared" si="4"/>
        <v>62100</v>
      </c>
    </row>
    <row r="42" spans="1:11">
      <c r="A42" s="121" t="s">
        <v>1961</v>
      </c>
      <c r="B42" s="121" t="s">
        <v>1962</v>
      </c>
      <c r="C42" s="6">
        <v>17682</v>
      </c>
      <c r="D42" s="6">
        <v>1379</v>
      </c>
      <c r="E42" s="6">
        <v>1130</v>
      </c>
      <c r="F42" s="6">
        <f t="shared" si="3"/>
        <v>20191</v>
      </c>
      <c r="G42" s="242"/>
      <c r="H42" s="6">
        <f>+F42:F1050</f>
        <v>20191</v>
      </c>
      <c r="I42" s="6">
        <v>23576</v>
      </c>
      <c r="J42" s="6">
        <v>900</v>
      </c>
      <c r="K42" s="6">
        <f t="shared" si="4"/>
        <v>64858</v>
      </c>
    </row>
    <row r="43" spans="1:11">
      <c r="A43" s="121" t="s">
        <v>1963</v>
      </c>
      <c r="B43" s="121" t="s">
        <v>1964</v>
      </c>
      <c r="C43" s="6">
        <v>17361</v>
      </c>
      <c r="D43" s="6"/>
      <c r="E43" s="6">
        <v>1130</v>
      </c>
      <c r="F43" s="6">
        <f t="shared" si="3"/>
        <v>18491</v>
      </c>
      <c r="G43" s="242"/>
      <c r="H43" s="6">
        <f>+F43:F1050</f>
        <v>18491</v>
      </c>
      <c r="I43" s="6">
        <v>23148</v>
      </c>
      <c r="J43" s="6">
        <v>900</v>
      </c>
      <c r="K43" s="6">
        <f t="shared" si="4"/>
        <v>61030</v>
      </c>
    </row>
    <row r="44" spans="1:11">
      <c r="A44" s="121" t="s">
        <v>1963</v>
      </c>
      <c r="B44" s="121" t="s">
        <v>1964</v>
      </c>
      <c r="C44" s="6">
        <v>17361</v>
      </c>
      <c r="D44" s="6">
        <v>1379</v>
      </c>
      <c r="E44" s="6">
        <v>1130</v>
      </c>
      <c r="F44" s="6">
        <f t="shared" si="3"/>
        <v>19870</v>
      </c>
      <c r="G44" s="242"/>
      <c r="H44" s="6">
        <f>+F44:F1051</f>
        <v>19870</v>
      </c>
      <c r="I44" s="6">
        <v>23148</v>
      </c>
      <c r="J44" s="6">
        <v>900</v>
      </c>
      <c r="K44" s="6">
        <f t="shared" si="4"/>
        <v>63788</v>
      </c>
    </row>
    <row r="45" spans="1:11">
      <c r="A45" s="121" t="s">
        <v>1965</v>
      </c>
      <c r="B45" s="121" t="s">
        <v>1966</v>
      </c>
      <c r="C45" s="6">
        <v>17035.5</v>
      </c>
      <c r="D45" s="6"/>
      <c r="E45" s="6">
        <v>1130</v>
      </c>
      <c r="F45" s="6">
        <f t="shared" si="3"/>
        <v>18165.5</v>
      </c>
      <c r="G45" s="242"/>
      <c r="H45" s="6">
        <f>+F45:F1051</f>
        <v>18165.5</v>
      </c>
      <c r="I45" s="6">
        <v>22714</v>
      </c>
      <c r="J45" s="6">
        <v>900</v>
      </c>
      <c r="K45" s="6">
        <f t="shared" si="4"/>
        <v>59945</v>
      </c>
    </row>
    <row r="46" spans="1:11">
      <c r="A46" s="121" t="s">
        <v>1967</v>
      </c>
      <c r="B46" s="121" t="s">
        <v>1968</v>
      </c>
      <c r="C46" s="6">
        <v>16354.5</v>
      </c>
      <c r="D46" s="6"/>
      <c r="E46" s="6">
        <v>1130</v>
      </c>
      <c r="F46" s="6">
        <f t="shared" si="3"/>
        <v>17484.5</v>
      </c>
      <c r="G46" s="242"/>
      <c r="H46" s="6">
        <f>+F46:F1089</f>
        <v>17484.5</v>
      </c>
      <c r="I46" s="6">
        <v>21806</v>
      </c>
      <c r="J46" s="6">
        <v>900</v>
      </c>
      <c r="K46" s="6">
        <f t="shared" si="4"/>
        <v>57675</v>
      </c>
    </row>
    <row r="47" spans="1:11">
      <c r="A47" s="121" t="s">
        <v>1969</v>
      </c>
      <c r="B47" s="121" t="s">
        <v>1970</v>
      </c>
      <c r="C47" s="6">
        <v>6951</v>
      </c>
      <c r="D47" s="6"/>
      <c r="E47" s="6">
        <v>1130</v>
      </c>
      <c r="F47" s="6">
        <f t="shared" si="3"/>
        <v>8081</v>
      </c>
      <c r="G47" s="242"/>
      <c r="H47" s="6">
        <f>+F47:F1094</f>
        <v>8081</v>
      </c>
      <c r="I47" s="6">
        <v>9268</v>
      </c>
      <c r="J47" s="6">
        <v>900</v>
      </c>
      <c r="K47" s="6">
        <f t="shared" si="4"/>
        <v>26330</v>
      </c>
    </row>
    <row r="48" spans="1:11">
      <c r="A48" s="121" t="s">
        <v>1971</v>
      </c>
      <c r="B48" s="121" t="s">
        <v>1972</v>
      </c>
      <c r="C48" s="6">
        <v>6651</v>
      </c>
      <c r="D48" s="6"/>
      <c r="E48" s="6">
        <v>1130</v>
      </c>
      <c r="F48" s="6">
        <f t="shared" si="3"/>
        <v>7781</v>
      </c>
      <c r="G48" s="242"/>
      <c r="H48" s="6">
        <f>+F48:F1095</f>
        <v>7781</v>
      </c>
      <c r="I48" s="6">
        <v>8868</v>
      </c>
      <c r="J48" s="6">
        <v>900</v>
      </c>
      <c r="K48" s="6">
        <f t="shared" si="4"/>
        <v>25330</v>
      </c>
    </row>
    <row r="49" spans="1:11">
      <c r="A49" s="121" t="s">
        <v>1971</v>
      </c>
      <c r="B49" s="121" t="s">
        <v>1972</v>
      </c>
      <c r="C49" s="6">
        <v>6651</v>
      </c>
      <c r="D49" s="6">
        <v>200</v>
      </c>
      <c r="E49" s="6">
        <v>1130</v>
      </c>
      <c r="F49" s="6">
        <f t="shared" si="3"/>
        <v>7981</v>
      </c>
      <c r="G49" s="242"/>
      <c r="H49" s="6">
        <f>+F49:F1096</f>
        <v>7981</v>
      </c>
      <c r="I49" s="6">
        <v>8868</v>
      </c>
      <c r="J49" s="6">
        <v>900</v>
      </c>
      <c r="K49" s="6">
        <f t="shared" si="4"/>
        <v>25730</v>
      </c>
    </row>
    <row r="50" spans="1:11">
      <c r="A50" s="121" t="s">
        <v>1973</v>
      </c>
      <c r="B50" s="121" t="s">
        <v>1974</v>
      </c>
      <c r="C50" s="6">
        <v>6540</v>
      </c>
      <c r="D50" s="6"/>
      <c r="E50" s="6">
        <v>1130</v>
      </c>
      <c r="F50" s="6">
        <f t="shared" si="3"/>
        <v>7670</v>
      </c>
      <c r="G50" s="242"/>
      <c r="H50" s="6">
        <f>+F50:F1058</f>
        <v>7670</v>
      </c>
      <c r="I50" s="6">
        <v>8720</v>
      </c>
      <c r="J50" s="6">
        <v>900</v>
      </c>
      <c r="K50" s="6">
        <f t="shared" si="4"/>
        <v>24960</v>
      </c>
    </row>
    <row r="51" spans="1:11">
      <c r="A51" s="121" t="s">
        <v>1975</v>
      </c>
      <c r="B51" s="121" t="s">
        <v>1976</v>
      </c>
      <c r="C51" s="6">
        <v>6450</v>
      </c>
      <c r="D51" s="6"/>
      <c r="E51" s="6">
        <v>1130</v>
      </c>
      <c r="F51" s="6">
        <f t="shared" si="3"/>
        <v>7580</v>
      </c>
      <c r="G51" s="242"/>
      <c r="H51" s="6">
        <f>+F51:F1098</f>
        <v>7580</v>
      </c>
      <c r="I51" s="6">
        <v>8600</v>
      </c>
      <c r="J51" s="6">
        <v>900</v>
      </c>
      <c r="K51" s="6">
        <f t="shared" si="4"/>
        <v>24660</v>
      </c>
    </row>
    <row r="52" spans="1:11">
      <c r="A52" s="122" t="s">
        <v>1975</v>
      </c>
      <c r="B52" s="121" t="s">
        <v>1976</v>
      </c>
      <c r="C52" s="6">
        <v>6450</v>
      </c>
      <c r="D52" s="6">
        <v>1000</v>
      </c>
      <c r="E52" s="6">
        <v>1130</v>
      </c>
      <c r="F52" s="6">
        <f t="shared" si="3"/>
        <v>8580</v>
      </c>
      <c r="G52" s="242"/>
      <c r="H52" s="6">
        <f>+F52:F1099</f>
        <v>8580</v>
      </c>
      <c r="I52" s="6">
        <v>8600</v>
      </c>
      <c r="J52" s="6">
        <v>900</v>
      </c>
      <c r="K52" s="6">
        <f t="shared" si="4"/>
        <v>26660</v>
      </c>
    </row>
    <row r="53" spans="1:11">
      <c r="A53" s="121" t="s">
        <v>1977</v>
      </c>
      <c r="B53" s="121" t="s">
        <v>1978</v>
      </c>
      <c r="C53" s="6">
        <v>5299.5</v>
      </c>
      <c r="D53" s="6"/>
      <c r="E53" s="6">
        <v>1130</v>
      </c>
      <c r="F53" s="6">
        <f t="shared" si="3"/>
        <v>6429.5</v>
      </c>
      <c r="G53" s="242"/>
      <c r="H53" s="6">
        <f t="shared" ref="H53:H58" si="5">+F53:F1099</f>
        <v>6429.5</v>
      </c>
      <c r="I53" s="6">
        <v>7066</v>
      </c>
      <c r="J53" s="6">
        <v>900</v>
      </c>
      <c r="K53" s="6">
        <f t="shared" si="4"/>
        <v>20825</v>
      </c>
    </row>
    <row r="54" spans="1:11">
      <c r="A54" s="121" t="s">
        <v>1977</v>
      </c>
      <c r="B54" s="121" t="s">
        <v>1978</v>
      </c>
      <c r="C54" s="6">
        <v>5299.5</v>
      </c>
      <c r="D54" s="6">
        <v>500</v>
      </c>
      <c r="E54" s="6">
        <v>1130</v>
      </c>
      <c r="F54" s="6">
        <f t="shared" si="3"/>
        <v>6929.5</v>
      </c>
      <c r="G54" s="242"/>
      <c r="H54" s="6">
        <f t="shared" si="5"/>
        <v>6929.5</v>
      </c>
      <c r="I54" s="6">
        <v>7066</v>
      </c>
      <c r="J54" s="6">
        <v>900</v>
      </c>
      <c r="K54" s="6">
        <f t="shared" si="4"/>
        <v>21825</v>
      </c>
    </row>
    <row r="55" spans="1:11">
      <c r="A55" s="121" t="s">
        <v>1979</v>
      </c>
      <c r="B55" s="121" t="s">
        <v>1980</v>
      </c>
      <c r="C55" s="6">
        <v>9892.5</v>
      </c>
      <c r="D55" s="6"/>
      <c r="E55" s="6">
        <v>1130</v>
      </c>
      <c r="F55" s="6">
        <f t="shared" si="3"/>
        <v>11022.5</v>
      </c>
      <c r="G55" s="242"/>
      <c r="H55" s="6">
        <f t="shared" si="5"/>
        <v>11022.5</v>
      </c>
      <c r="I55" s="6">
        <v>13190</v>
      </c>
      <c r="J55" s="6">
        <v>900</v>
      </c>
      <c r="K55" s="6">
        <f t="shared" si="4"/>
        <v>36135</v>
      </c>
    </row>
    <row r="56" spans="1:11">
      <c r="A56" s="121" t="s">
        <v>1981</v>
      </c>
      <c r="B56" s="121" t="s">
        <v>1982</v>
      </c>
      <c r="C56" s="6">
        <v>9096</v>
      </c>
      <c r="D56" s="6"/>
      <c r="E56" s="6">
        <v>1130</v>
      </c>
      <c r="F56" s="6">
        <f t="shared" si="3"/>
        <v>10226</v>
      </c>
      <c r="G56" s="242"/>
      <c r="H56" s="6">
        <f t="shared" si="5"/>
        <v>10226</v>
      </c>
      <c r="I56" s="6">
        <v>12128</v>
      </c>
      <c r="J56" s="6">
        <v>900</v>
      </c>
      <c r="K56" s="6">
        <f t="shared" si="4"/>
        <v>33480</v>
      </c>
    </row>
    <row r="57" spans="1:11">
      <c r="A57" s="121" t="s">
        <v>1983</v>
      </c>
      <c r="B57" s="121" t="s">
        <v>1984</v>
      </c>
      <c r="C57" s="6">
        <v>8784</v>
      </c>
      <c r="D57" s="6"/>
      <c r="E57" s="6">
        <v>1130</v>
      </c>
      <c r="F57" s="6">
        <f t="shared" si="3"/>
        <v>9914</v>
      </c>
      <c r="G57" s="242"/>
      <c r="H57" s="6">
        <f t="shared" si="5"/>
        <v>9914</v>
      </c>
      <c r="I57" s="6">
        <v>11712</v>
      </c>
      <c r="J57" s="6">
        <v>900</v>
      </c>
      <c r="K57" s="6">
        <f t="shared" si="4"/>
        <v>32440</v>
      </c>
    </row>
    <row r="58" spans="1:11">
      <c r="A58" s="121" t="s">
        <v>1983</v>
      </c>
      <c r="B58" s="121" t="s">
        <v>1984</v>
      </c>
      <c r="C58" s="6">
        <v>8784</v>
      </c>
      <c r="D58" s="6">
        <v>750</v>
      </c>
      <c r="E58" s="6">
        <v>1130</v>
      </c>
      <c r="F58" s="6">
        <f t="shared" si="3"/>
        <v>10664</v>
      </c>
      <c r="G58" s="242"/>
      <c r="H58" s="6">
        <f t="shared" si="5"/>
        <v>10664</v>
      </c>
      <c r="I58" s="6">
        <v>11712</v>
      </c>
      <c r="J58" s="6">
        <v>900</v>
      </c>
      <c r="K58" s="6">
        <f t="shared" si="4"/>
        <v>33940</v>
      </c>
    </row>
    <row r="59" spans="1:11">
      <c r="A59" s="121" t="s">
        <v>1985</v>
      </c>
      <c r="B59" s="121" t="s">
        <v>1986</v>
      </c>
      <c r="C59" s="6">
        <v>7933.5</v>
      </c>
      <c r="D59" s="6"/>
      <c r="E59" s="6">
        <v>1130</v>
      </c>
      <c r="F59" s="6">
        <f t="shared" si="3"/>
        <v>9063.5</v>
      </c>
      <c r="G59" s="242"/>
      <c r="H59" s="6">
        <f>+F59:F1071</f>
        <v>9063.5</v>
      </c>
      <c r="I59" s="6">
        <v>10578</v>
      </c>
      <c r="J59" s="6">
        <v>900</v>
      </c>
      <c r="K59" s="6">
        <f t="shared" si="4"/>
        <v>29605</v>
      </c>
    </row>
    <row r="60" spans="1:11">
      <c r="A60" s="121" t="s">
        <v>1987</v>
      </c>
      <c r="B60" s="121" t="s">
        <v>1988</v>
      </c>
      <c r="C60" s="6">
        <v>7729.4999999999991</v>
      </c>
      <c r="D60" s="6"/>
      <c r="E60" s="6">
        <v>1130</v>
      </c>
      <c r="F60" s="6">
        <f t="shared" si="3"/>
        <v>8859.5</v>
      </c>
      <c r="G60" s="242"/>
      <c r="H60" s="6">
        <f>+F60:F1106</f>
        <v>8859.5</v>
      </c>
      <c r="I60" s="6">
        <v>10306</v>
      </c>
      <c r="J60" s="6">
        <v>900</v>
      </c>
      <c r="K60" s="6">
        <f t="shared" si="4"/>
        <v>28925</v>
      </c>
    </row>
    <row r="61" spans="1:11">
      <c r="A61" s="121" t="s">
        <v>1989</v>
      </c>
      <c r="B61" s="121" t="s">
        <v>1990</v>
      </c>
      <c r="C61" s="6">
        <v>6951</v>
      </c>
      <c r="D61" s="6"/>
      <c r="E61" s="6">
        <v>1130</v>
      </c>
      <c r="F61" s="6">
        <f t="shared" si="3"/>
        <v>8081</v>
      </c>
      <c r="G61" s="242"/>
      <c r="H61" s="6">
        <f>+F61:F1107</f>
        <v>8081</v>
      </c>
      <c r="I61" s="6">
        <v>9268</v>
      </c>
      <c r="J61" s="6">
        <v>900</v>
      </c>
      <c r="K61" s="6">
        <f t="shared" si="4"/>
        <v>26330</v>
      </c>
    </row>
    <row r="62" spans="1:11">
      <c r="A62" s="121" t="s">
        <v>1989</v>
      </c>
      <c r="B62" s="121" t="s">
        <v>1990</v>
      </c>
      <c r="C62" s="6">
        <v>6951</v>
      </c>
      <c r="D62" s="6">
        <v>300</v>
      </c>
      <c r="E62" s="6">
        <v>1130</v>
      </c>
      <c r="F62" s="6">
        <f t="shared" si="3"/>
        <v>8381</v>
      </c>
      <c r="G62" s="242"/>
      <c r="H62" s="6">
        <f>+F62:F1108</f>
        <v>8381</v>
      </c>
      <c r="I62" s="6">
        <v>9268</v>
      </c>
      <c r="J62" s="6">
        <v>900</v>
      </c>
      <c r="K62" s="6">
        <f t="shared" si="4"/>
        <v>26930</v>
      </c>
    </row>
    <row r="63" spans="1:11">
      <c r="A63" s="121" t="s">
        <v>1991</v>
      </c>
      <c r="B63" s="121" t="s">
        <v>1992</v>
      </c>
      <c r="C63" s="6">
        <v>6540</v>
      </c>
      <c r="D63" s="148"/>
      <c r="E63" s="6">
        <v>1130</v>
      </c>
      <c r="F63" s="6">
        <f t="shared" si="3"/>
        <v>7670</v>
      </c>
      <c r="G63" s="242"/>
      <c r="H63" s="6">
        <f>+F63:F1108</f>
        <v>7670</v>
      </c>
      <c r="I63" s="6">
        <v>8720</v>
      </c>
      <c r="J63" s="6">
        <v>900</v>
      </c>
      <c r="K63" s="6">
        <f t="shared" si="4"/>
        <v>24960</v>
      </c>
    </row>
    <row r="64" spans="1:11">
      <c r="A64" s="121" t="s">
        <v>1993</v>
      </c>
      <c r="B64" s="121" t="s">
        <v>1994</v>
      </c>
      <c r="C64" s="6">
        <v>4471.5</v>
      </c>
      <c r="D64" s="6"/>
      <c r="E64" s="6">
        <v>1130</v>
      </c>
      <c r="F64" s="6">
        <f t="shared" si="3"/>
        <v>5601.5</v>
      </c>
      <c r="G64" s="242"/>
      <c r="H64" s="6">
        <f>+F64:F1091</f>
        <v>5601.5</v>
      </c>
      <c r="I64" s="6">
        <v>5962</v>
      </c>
      <c r="J64" s="6">
        <v>900</v>
      </c>
      <c r="K64" s="6">
        <f t="shared" si="4"/>
        <v>18065</v>
      </c>
    </row>
    <row r="65" spans="1:11">
      <c r="A65" s="121" t="s">
        <v>1995</v>
      </c>
      <c r="B65" s="121" t="s">
        <v>1996</v>
      </c>
      <c r="C65" s="6">
        <v>9892.5</v>
      </c>
      <c r="D65" s="6"/>
      <c r="E65" s="6">
        <v>1130</v>
      </c>
      <c r="F65" s="6">
        <f t="shared" si="3"/>
        <v>11022.5</v>
      </c>
      <c r="G65" s="242"/>
      <c r="H65" s="6">
        <f>+F65:F1080</f>
        <v>11022.5</v>
      </c>
      <c r="I65" s="6">
        <v>13190</v>
      </c>
      <c r="J65" s="6">
        <v>900</v>
      </c>
      <c r="K65" s="6">
        <f t="shared" si="4"/>
        <v>36135</v>
      </c>
    </row>
    <row r="66" spans="1:11">
      <c r="A66" s="121" t="s">
        <v>1995</v>
      </c>
      <c r="B66" s="121" t="s">
        <v>1996</v>
      </c>
      <c r="C66" s="6">
        <v>9892.5</v>
      </c>
      <c r="D66" s="6">
        <v>2395</v>
      </c>
      <c r="E66" s="6">
        <v>1130</v>
      </c>
      <c r="F66" s="6">
        <f t="shared" si="3"/>
        <v>13417.5</v>
      </c>
      <c r="G66" s="242"/>
      <c r="H66" s="6">
        <f>+F66:F1081</f>
        <v>13417.5</v>
      </c>
      <c r="I66" s="6">
        <v>13190</v>
      </c>
      <c r="J66" s="6">
        <v>900</v>
      </c>
      <c r="K66" s="6">
        <f t="shared" si="4"/>
        <v>40925</v>
      </c>
    </row>
    <row r="67" spans="1:11">
      <c r="A67" s="121" t="s">
        <v>1997</v>
      </c>
      <c r="B67" s="121" t="s">
        <v>1998</v>
      </c>
      <c r="C67" s="6">
        <v>9096</v>
      </c>
      <c r="D67" s="6"/>
      <c r="E67" s="6">
        <v>1130</v>
      </c>
      <c r="F67" s="6">
        <f t="shared" si="3"/>
        <v>10226</v>
      </c>
      <c r="G67" s="242"/>
      <c r="H67" s="6">
        <f>+F67:F1096</f>
        <v>10226</v>
      </c>
      <c r="I67" s="6">
        <v>12128</v>
      </c>
      <c r="J67" s="6">
        <v>900</v>
      </c>
      <c r="K67" s="6">
        <f t="shared" si="4"/>
        <v>33480</v>
      </c>
    </row>
    <row r="68" spans="1:11">
      <c r="A68" s="121" t="s">
        <v>1997</v>
      </c>
      <c r="B68" s="121" t="s">
        <v>1998</v>
      </c>
      <c r="C68" s="6">
        <v>9096</v>
      </c>
      <c r="D68" s="6">
        <v>4204</v>
      </c>
      <c r="E68" s="6">
        <v>1130</v>
      </c>
      <c r="F68" s="6">
        <f t="shared" si="3"/>
        <v>14430</v>
      </c>
      <c r="G68" s="242"/>
      <c r="H68" s="6">
        <f>+F68:F1097</f>
        <v>14430</v>
      </c>
      <c r="I68" s="6">
        <v>12128</v>
      </c>
      <c r="J68" s="6">
        <v>900</v>
      </c>
      <c r="K68" s="6">
        <f t="shared" si="4"/>
        <v>41888</v>
      </c>
    </row>
    <row r="69" spans="1:11">
      <c r="A69" s="121" t="s">
        <v>1999</v>
      </c>
      <c r="B69" s="121" t="s">
        <v>2000</v>
      </c>
      <c r="C69" s="6">
        <v>8784</v>
      </c>
      <c r="D69" s="6"/>
      <c r="E69" s="6">
        <v>1130</v>
      </c>
      <c r="F69" s="6">
        <f t="shared" si="3"/>
        <v>9914</v>
      </c>
      <c r="G69" s="242"/>
      <c r="H69" s="6">
        <f>+F69:F1084</f>
        <v>9914</v>
      </c>
      <c r="I69" s="6">
        <v>11712</v>
      </c>
      <c r="J69" s="6">
        <v>900</v>
      </c>
      <c r="K69" s="6">
        <f t="shared" si="4"/>
        <v>32440</v>
      </c>
    </row>
    <row r="70" spans="1:11">
      <c r="A70" s="121" t="s">
        <v>1999</v>
      </c>
      <c r="B70" s="121" t="s">
        <v>2000</v>
      </c>
      <c r="C70" s="6">
        <v>8784</v>
      </c>
      <c r="D70" s="6">
        <v>902</v>
      </c>
      <c r="E70" s="6">
        <v>1130</v>
      </c>
      <c r="F70" s="6">
        <f t="shared" si="3"/>
        <v>10816</v>
      </c>
      <c r="G70" s="242"/>
      <c r="H70" s="6">
        <f>+F70:F1085</f>
        <v>10816</v>
      </c>
      <c r="I70" s="6">
        <v>11712</v>
      </c>
      <c r="J70" s="6">
        <v>900</v>
      </c>
      <c r="K70" s="6">
        <f t="shared" si="4"/>
        <v>34244</v>
      </c>
    </row>
    <row r="71" spans="1:11">
      <c r="A71" s="121" t="s">
        <v>2001</v>
      </c>
      <c r="B71" s="121" t="s">
        <v>2002</v>
      </c>
      <c r="C71" s="6">
        <v>8085</v>
      </c>
      <c r="D71" s="6"/>
      <c r="E71" s="6">
        <v>1130</v>
      </c>
      <c r="F71" s="6">
        <f t="shared" si="3"/>
        <v>9215</v>
      </c>
      <c r="G71" s="242"/>
      <c r="H71" s="6">
        <f>+F71:F1085</f>
        <v>9215</v>
      </c>
      <c r="I71" s="6">
        <v>10780</v>
      </c>
      <c r="J71" s="6">
        <v>900</v>
      </c>
      <c r="K71" s="6">
        <f t="shared" si="4"/>
        <v>30110</v>
      </c>
    </row>
    <row r="72" spans="1:11">
      <c r="A72" s="121" t="s">
        <v>2001</v>
      </c>
      <c r="B72" s="121" t="s">
        <v>2002</v>
      </c>
      <c r="C72" s="6">
        <v>8085</v>
      </c>
      <c r="D72" s="6">
        <v>530</v>
      </c>
      <c r="E72" s="6">
        <v>1130</v>
      </c>
      <c r="F72" s="6">
        <f t="shared" si="3"/>
        <v>9745</v>
      </c>
      <c r="G72" s="242"/>
      <c r="H72" s="6">
        <f>+F72:F1086</f>
        <v>9745</v>
      </c>
      <c r="I72" s="6">
        <v>10780</v>
      </c>
      <c r="J72" s="6">
        <v>900</v>
      </c>
      <c r="K72" s="6">
        <f t="shared" si="4"/>
        <v>31170</v>
      </c>
    </row>
    <row r="73" spans="1:11">
      <c r="A73" s="121" t="s">
        <v>2003</v>
      </c>
      <c r="B73" s="121" t="s">
        <v>2004</v>
      </c>
      <c r="C73" s="6">
        <v>7933.5</v>
      </c>
      <c r="D73" s="6"/>
      <c r="E73" s="6">
        <v>1130</v>
      </c>
      <c r="F73" s="6">
        <f t="shared" si="3"/>
        <v>9063.5</v>
      </c>
      <c r="G73" s="242"/>
      <c r="H73" s="6">
        <f>+F73:F1086</f>
        <v>9063.5</v>
      </c>
      <c r="I73" s="6">
        <v>10578</v>
      </c>
      <c r="J73" s="6">
        <v>900</v>
      </c>
      <c r="K73" s="6">
        <f t="shared" si="4"/>
        <v>29605</v>
      </c>
    </row>
    <row r="74" spans="1:11">
      <c r="A74" s="121" t="s">
        <v>2003</v>
      </c>
      <c r="B74" s="121" t="s">
        <v>2004</v>
      </c>
      <c r="C74" s="6">
        <v>7933.5</v>
      </c>
      <c r="D74" s="6">
        <v>500</v>
      </c>
      <c r="E74" s="6">
        <v>1130</v>
      </c>
      <c r="F74" s="6">
        <f t="shared" si="3"/>
        <v>9563.5</v>
      </c>
      <c r="G74" s="242"/>
      <c r="H74" s="6">
        <f>+F74:F1087</f>
        <v>9563.5</v>
      </c>
      <c r="I74" s="6">
        <v>10578</v>
      </c>
      <c r="J74" s="6">
        <v>900</v>
      </c>
      <c r="K74" s="6">
        <f t="shared" si="4"/>
        <v>30605</v>
      </c>
    </row>
    <row r="75" spans="1:11">
      <c r="A75" s="121" t="s">
        <v>2005</v>
      </c>
      <c r="B75" s="121" t="s">
        <v>2006</v>
      </c>
      <c r="C75" s="6">
        <v>16354.5</v>
      </c>
      <c r="D75" s="6"/>
      <c r="E75" s="6">
        <v>1130</v>
      </c>
      <c r="F75" s="6">
        <f t="shared" si="3"/>
        <v>17484.5</v>
      </c>
      <c r="G75" s="242"/>
      <c r="H75" s="6">
        <f>+F75:F1089</f>
        <v>17484.5</v>
      </c>
      <c r="I75" s="6">
        <v>21806</v>
      </c>
      <c r="J75" s="6">
        <v>900</v>
      </c>
      <c r="K75" s="6">
        <f t="shared" si="4"/>
        <v>57675</v>
      </c>
    </row>
    <row r="76" spans="1:11">
      <c r="A76" s="121" t="s">
        <v>2007</v>
      </c>
      <c r="B76" s="121" t="s">
        <v>2008</v>
      </c>
      <c r="C76" s="6">
        <v>15397.5</v>
      </c>
      <c r="D76" s="148"/>
      <c r="E76" s="6">
        <v>1130</v>
      </c>
      <c r="F76" s="6">
        <f t="shared" si="3"/>
        <v>16527.5</v>
      </c>
      <c r="G76" s="242"/>
      <c r="H76" s="6">
        <f>+F76:F1122</f>
        <v>16527.5</v>
      </c>
      <c r="I76" s="6">
        <v>20530</v>
      </c>
      <c r="J76" s="6">
        <v>900</v>
      </c>
      <c r="K76" s="6">
        <f t="shared" si="4"/>
        <v>54485</v>
      </c>
    </row>
    <row r="77" spans="1:11">
      <c r="A77" s="121" t="s">
        <v>2009</v>
      </c>
      <c r="B77" s="121" t="s">
        <v>2010</v>
      </c>
      <c r="C77" s="6">
        <v>12879</v>
      </c>
      <c r="D77" s="6"/>
      <c r="E77" s="6">
        <v>1130</v>
      </c>
      <c r="F77" s="6">
        <f t="shared" si="3"/>
        <v>14009</v>
      </c>
      <c r="G77" s="242"/>
      <c r="H77" s="6">
        <f>+F77:F1092</f>
        <v>14009</v>
      </c>
      <c r="I77" s="6">
        <v>17172</v>
      </c>
      <c r="J77" s="6">
        <v>900</v>
      </c>
      <c r="K77" s="6">
        <f t="shared" si="4"/>
        <v>46090</v>
      </c>
    </row>
    <row r="78" spans="1:11">
      <c r="A78" s="121" t="s">
        <v>2009</v>
      </c>
      <c r="B78" s="121" t="s">
        <v>2010</v>
      </c>
      <c r="C78" s="6">
        <v>12879</v>
      </c>
      <c r="D78" s="6">
        <v>3114</v>
      </c>
      <c r="E78" s="6">
        <v>1130</v>
      </c>
      <c r="F78" s="6">
        <f t="shared" si="3"/>
        <v>17123</v>
      </c>
      <c r="G78" s="242"/>
      <c r="H78" s="6">
        <f>+F78:F1093</f>
        <v>17123</v>
      </c>
      <c r="I78" s="6">
        <v>17172</v>
      </c>
      <c r="J78" s="6">
        <v>900</v>
      </c>
      <c r="K78" s="6">
        <f t="shared" si="4"/>
        <v>52318</v>
      </c>
    </row>
    <row r="79" spans="1:11">
      <c r="A79" s="121" t="s">
        <v>2011</v>
      </c>
      <c r="B79" s="121" t="s">
        <v>2012</v>
      </c>
      <c r="C79" s="6">
        <v>12051</v>
      </c>
      <c r="D79" s="148"/>
      <c r="E79" s="6">
        <v>1130</v>
      </c>
      <c r="F79" s="6">
        <f t="shared" si="3"/>
        <v>13181</v>
      </c>
      <c r="G79" s="242"/>
      <c r="H79" s="6">
        <f>+F79:F1126</f>
        <v>13181</v>
      </c>
      <c r="I79" s="6">
        <v>16068</v>
      </c>
      <c r="J79" s="6">
        <v>900</v>
      </c>
      <c r="K79" s="6">
        <f t="shared" si="4"/>
        <v>43330</v>
      </c>
    </row>
    <row r="80" spans="1:11">
      <c r="A80" s="121" t="s">
        <v>2013</v>
      </c>
      <c r="B80" s="121" t="s">
        <v>2014</v>
      </c>
      <c r="C80" s="6">
        <v>10720.5</v>
      </c>
      <c r="D80" s="6"/>
      <c r="E80" s="6">
        <v>1130</v>
      </c>
      <c r="F80" s="6">
        <f t="shared" si="3"/>
        <v>11850.5</v>
      </c>
      <c r="G80" s="242"/>
      <c r="H80" s="6">
        <f>+F80:F1095</f>
        <v>11850.5</v>
      </c>
      <c r="I80" s="6">
        <v>14294</v>
      </c>
      <c r="J80" s="6">
        <v>900</v>
      </c>
      <c r="K80" s="6">
        <f t="shared" si="4"/>
        <v>38895</v>
      </c>
    </row>
    <row r="81" spans="1:11">
      <c r="A81" s="121" t="s">
        <v>2013</v>
      </c>
      <c r="B81" s="121" t="s">
        <v>2014</v>
      </c>
      <c r="C81" s="6">
        <v>10720.5</v>
      </c>
      <c r="D81" s="6">
        <v>1020</v>
      </c>
      <c r="E81" s="6">
        <v>1130</v>
      </c>
      <c r="F81" s="6">
        <f t="shared" si="3"/>
        <v>12870.5</v>
      </c>
      <c r="G81" s="242"/>
      <c r="H81" s="6">
        <f>+F81:F1096</f>
        <v>12870.5</v>
      </c>
      <c r="I81" s="6">
        <v>14294</v>
      </c>
      <c r="J81" s="6">
        <v>900</v>
      </c>
      <c r="K81" s="6">
        <f t="shared" si="4"/>
        <v>40935</v>
      </c>
    </row>
    <row r="84" spans="1:11" ht="15.75">
      <c r="B84" s="42" t="s">
        <v>250</v>
      </c>
      <c r="C84" s="43"/>
      <c r="D84" s="43"/>
      <c r="E84" s="43"/>
      <c r="F84" s="43"/>
      <c r="G84" s="43"/>
    </row>
    <row r="85" spans="1:11">
      <c r="B85" s="107" t="s">
        <v>0</v>
      </c>
      <c r="C85" s="243" t="s">
        <v>251</v>
      </c>
      <c r="D85" s="244"/>
      <c r="E85" s="244"/>
      <c r="F85" s="244"/>
      <c r="G85" s="245"/>
    </row>
    <row r="86" spans="1:11">
      <c r="B86" s="246">
        <v>221</v>
      </c>
      <c r="C86" s="227" t="s">
        <v>2015</v>
      </c>
      <c r="D86" s="228"/>
      <c r="E86" s="228"/>
      <c r="F86" s="228"/>
      <c r="G86" s="229"/>
    </row>
    <row r="87" spans="1:11">
      <c r="B87" s="45"/>
      <c r="C87" s="227" t="s">
        <v>252</v>
      </c>
      <c r="D87" s="228"/>
      <c r="E87" s="228"/>
      <c r="F87" s="228"/>
      <c r="G87" s="229"/>
    </row>
  </sheetData>
  <mergeCells count="15">
    <mergeCell ref="C87:G87"/>
    <mergeCell ref="A20:A21"/>
    <mergeCell ref="B20:B21"/>
    <mergeCell ref="C20:F20"/>
    <mergeCell ref="H20:K20"/>
    <mergeCell ref="C85:G85"/>
    <mergeCell ref="C86:G86"/>
    <mergeCell ref="A1:K1"/>
    <mergeCell ref="A2:K2"/>
    <mergeCell ref="A3:K3"/>
    <mergeCell ref="A4:K4"/>
    <mergeCell ref="A8:A9"/>
    <mergeCell ref="B8:B9"/>
    <mergeCell ref="C8:F8"/>
    <mergeCell ref="H8:K8"/>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0F54F-FD39-4809-8B1F-D01AD7B9D94C}">
  <dimension ref="A1:J23"/>
  <sheetViews>
    <sheetView showGridLines="0" topLeftCell="A4" workbookViewId="0">
      <selection activeCell="L15" sqref="L15"/>
    </sheetView>
  </sheetViews>
  <sheetFormatPr baseColWidth="10" defaultRowHeight="15"/>
  <cols>
    <col min="1" max="1" width="9.28515625" customWidth="1"/>
    <col min="2" max="2" width="19.28515625" bestFit="1" customWidth="1"/>
    <col min="6" max="6" width="0.85546875" customWidth="1"/>
  </cols>
  <sheetData>
    <row r="1" spans="1:10" ht="15.75">
      <c r="A1" s="173" t="s">
        <v>2016</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5.75">
      <c r="A7" s="4" t="s">
        <v>7</v>
      </c>
    </row>
    <row r="8" spans="1:10">
      <c r="A8" s="185" t="s">
        <v>0</v>
      </c>
      <c r="B8" s="185" t="s">
        <v>8</v>
      </c>
      <c r="C8" s="186" t="s">
        <v>9</v>
      </c>
      <c r="D8" s="186"/>
      <c r="E8" s="186"/>
      <c r="G8" s="186" t="s">
        <v>10</v>
      </c>
      <c r="H8" s="186"/>
      <c r="I8" s="186"/>
      <c r="J8" s="186"/>
    </row>
    <row r="9" spans="1:10" ht="22.5">
      <c r="A9" s="185"/>
      <c r="B9" s="185"/>
      <c r="C9" s="105" t="s">
        <v>11</v>
      </c>
      <c r="D9" s="105" t="s">
        <v>17</v>
      </c>
      <c r="E9" s="105" t="s">
        <v>12</v>
      </c>
      <c r="G9" s="106" t="s">
        <v>13</v>
      </c>
      <c r="H9" s="106" t="s">
        <v>18</v>
      </c>
      <c r="I9" s="105" t="s">
        <v>14</v>
      </c>
      <c r="J9" s="105" t="s">
        <v>12</v>
      </c>
    </row>
    <row r="10" spans="1:10">
      <c r="A10" s="1" t="s">
        <v>2017</v>
      </c>
      <c r="B10" s="1" t="s">
        <v>37</v>
      </c>
      <c r="C10" s="24">
        <v>47474</v>
      </c>
      <c r="D10" s="24"/>
      <c r="E10" s="24">
        <f>SUM(C10:D10)</f>
        <v>47474</v>
      </c>
      <c r="F10" s="28"/>
      <c r="G10" s="6">
        <v>15824.666666666668</v>
      </c>
      <c r="H10" s="6">
        <v>7912.3333333333339</v>
      </c>
      <c r="I10" s="6">
        <v>63298.666666666672</v>
      </c>
      <c r="J10" s="6">
        <f>SUM(G10:I10)</f>
        <v>87035.666666666672</v>
      </c>
    </row>
    <row r="11" spans="1:10">
      <c r="A11" s="1" t="s">
        <v>2018</v>
      </c>
      <c r="B11" s="1" t="s">
        <v>2019</v>
      </c>
      <c r="C11" s="24">
        <v>23391</v>
      </c>
      <c r="D11" s="24"/>
      <c r="E11" s="24">
        <f>SUM(C11:D11)</f>
        <v>23391</v>
      </c>
      <c r="F11" s="28"/>
      <c r="G11" s="6">
        <v>7797</v>
      </c>
      <c r="H11" s="6">
        <v>3898.5</v>
      </c>
      <c r="I11" s="6">
        <v>31188</v>
      </c>
      <c r="J11" s="6">
        <f>SUM(G11:I11)</f>
        <v>42883.5</v>
      </c>
    </row>
    <row r="12" spans="1:10">
      <c r="A12" s="11"/>
    </row>
    <row r="13" spans="1:10" ht="15.75">
      <c r="A13" s="4" t="s">
        <v>31</v>
      </c>
    </row>
    <row r="14" spans="1:10">
      <c r="A14" s="185" t="s">
        <v>0</v>
      </c>
      <c r="B14" s="185" t="s">
        <v>8</v>
      </c>
      <c r="C14" s="186" t="s">
        <v>9</v>
      </c>
      <c r="D14" s="186"/>
      <c r="E14" s="186"/>
      <c r="G14" s="186" t="s">
        <v>10</v>
      </c>
      <c r="H14" s="186"/>
      <c r="I14" s="186"/>
      <c r="J14" s="186"/>
    </row>
    <row r="15" spans="1:10" ht="22.5">
      <c r="A15" s="185"/>
      <c r="B15" s="185"/>
      <c r="C15" s="105" t="s">
        <v>11</v>
      </c>
      <c r="D15" s="105" t="s">
        <v>17</v>
      </c>
      <c r="E15" s="105" t="s">
        <v>12</v>
      </c>
      <c r="G15" s="106" t="s">
        <v>13</v>
      </c>
      <c r="H15" s="106" t="s">
        <v>18</v>
      </c>
      <c r="I15" s="105" t="s">
        <v>14</v>
      </c>
      <c r="J15" s="105" t="s">
        <v>12</v>
      </c>
    </row>
    <row r="16" spans="1:10">
      <c r="A16" s="1" t="s">
        <v>2020</v>
      </c>
      <c r="B16" s="1" t="s">
        <v>46</v>
      </c>
      <c r="C16" s="6">
        <v>17320</v>
      </c>
      <c r="D16" s="6">
        <v>975</v>
      </c>
      <c r="E16" s="6">
        <f>SUM(C16:D16)</f>
        <v>18295</v>
      </c>
      <c r="F16" s="40"/>
      <c r="G16" s="6">
        <v>5773.3333333333339</v>
      </c>
      <c r="H16" s="6">
        <v>2886.666666666667</v>
      </c>
      <c r="I16" s="6">
        <v>23093.333333333336</v>
      </c>
      <c r="J16" s="6">
        <f>SUM(G16:I16)</f>
        <v>31753.333333333336</v>
      </c>
    </row>
    <row r="17" spans="1:10">
      <c r="A17" s="1" t="s">
        <v>2021</v>
      </c>
      <c r="B17" s="1" t="s">
        <v>2022</v>
      </c>
      <c r="C17" s="6">
        <v>10300</v>
      </c>
      <c r="D17" s="6">
        <v>975</v>
      </c>
      <c r="E17" s="6">
        <f>SUM(C17:D17)</f>
        <v>11275</v>
      </c>
      <c r="F17" s="40"/>
      <c r="G17" s="6">
        <v>3433.333333333333</v>
      </c>
      <c r="H17" s="6">
        <v>1716.6666666666665</v>
      </c>
      <c r="I17" s="6">
        <v>13733.333333333332</v>
      </c>
      <c r="J17" s="6">
        <f>SUM(G17:I17)</f>
        <v>18883.333333333332</v>
      </c>
    </row>
    <row r="18" spans="1:10">
      <c r="A18" s="1" t="s">
        <v>2023</v>
      </c>
      <c r="B18" s="1" t="s">
        <v>2024</v>
      </c>
      <c r="C18" s="6">
        <v>10300</v>
      </c>
      <c r="D18" s="6">
        <v>975</v>
      </c>
      <c r="E18" s="6">
        <f t="shared" ref="E18" si="0">SUM(C18:D18)</f>
        <v>11275</v>
      </c>
      <c r="F18" s="40"/>
      <c r="G18" s="6">
        <v>3433.333333333333</v>
      </c>
      <c r="H18" s="6">
        <v>1716.6666666666665</v>
      </c>
      <c r="I18" s="6">
        <v>13733.333333333332</v>
      </c>
      <c r="J18" s="6">
        <f>SUM(G18:I18)</f>
        <v>18883.333333333332</v>
      </c>
    </row>
    <row r="21" spans="1:10" ht="15.75">
      <c r="B21" s="42" t="s">
        <v>250</v>
      </c>
      <c r="C21" s="43"/>
      <c r="D21" s="43"/>
      <c r="E21" s="43"/>
      <c r="F21" s="43"/>
    </row>
    <row r="22" spans="1:10">
      <c r="B22" s="107" t="s">
        <v>0</v>
      </c>
      <c r="C22" s="191" t="s">
        <v>251</v>
      </c>
      <c r="D22" s="191"/>
      <c r="E22" s="191"/>
      <c r="F22" s="191"/>
    </row>
    <row r="23" spans="1:10">
      <c r="B23" s="45"/>
      <c r="C23" s="226" t="s">
        <v>252</v>
      </c>
      <c r="D23" s="226"/>
      <c r="E23" s="226"/>
      <c r="F23" s="226"/>
    </row>
  </sheetData>
  <mergeCells count="14">
    <mergeCell ref="A14:A15"/>
    <mergeCell ref="B14:B15"/>
    <mergeCell ref="C14:E14"/>
    <mergeCell ref="G14:J14"/>
    <mergeCell ref="C22:F22"/>
    <mergeCell ref="C23:F23"/>
    <mergeCell ref="A1:J1"/>
    <mergeCell ref="A2:J2"/>
    <mergeCell ref="A3:J3"/>
    <mergeCell ref="A4:J4"/>
    <mergeCell ref="A8:A9"/>
    <mergeCell ref="B8:B9"/>
    <mergeCell ref="C8:E8"/>
    <mergeCell ref="G8:J8"/>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2E194-E9C0-4DCC-88AC-ED0CB5C5B27C}">
  <sheetPr>
    <pageSetUpPr fitToPage="1"/>
  </sheetPr>
  <dimension ref="A1:J35"/>
  <sheetViews>
    <sheetView showGridLines="0" topLeftCell="A15" zoomScaleNormal="100" workbookViewId="0">
      <selection activeCell="L26" sqref="L26"/>
    </sheetView>
  </sheetViews>
  <sheetFormatPr baseColWidth="10" defaultRowHeight="15"/>
  <cols>
    <col min="1" max="1" width="7.5703125" customWidth="1"/>
    <col min="2" max="2" width="19.7109375" customWidth="1"/>
    <col min="6" max="6" width="0.85546875" customWidth="1"/>
  </cols>
  <sheetData>
    <row r="1" spans="1:10" ht="15.75">
      <c r="A1" s="173" t="s">
        <v>2025</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5.75">
      <c r="A7" s="4" t="s">
        <v>7</v>
      </c>
    </row>
    <row r="8" spans="1:10">
      <c r="A8" s="185" t="s">
        <v>0</v>
      </c>
      <c r="B8" s="185" t="s">
        <v>8</v>
      </c>
      <c r="C8" s="186" t="s">
        <v>9</v>
      </c>
      <c r="D8" s="186"/>
      <c r="E8" s="186"/>
      <c r="G8" s="186" t="s">
        <v>10</v>
      </c>
      <c r="H8" s="186"/>
      <c r="I8" s="186"/>
      <c r="J8" s="186"/>
    </row>
    <row r="9" spans="1:10" ht="22.5">
      <c r="A9" s="185"/>
      <c r="B9" s="185"/>
      <c r="C9" s="105" t="s">
        <v>11</v>
      </c>
      <c r="D9" s="105" t="s">
        <v>17</v>
      </c>
      <c r="E9" s="105" t="s">
        <v>12</v>
      </c>
      <c r="G9" s="106" t="s">
        <v>13</v>
      </c>
      <c r="H9" s="106" t="s">
        <v>18</v>
      </c>
      <c r="I9" s="105" t="s">
        <v>14</v>
      </c>
      <c r="J9" s="105" t="s">
        <v>12</v>
      </c>
    </row>
    <row r="10" spans="1:10">
      <c r="A10" s="247" t="s">
        <v>2026</v>
      </c>
      <c r="B10" s="125" t="s">
        <v>1266</v>
      </c>
      <c r="C10" s="127">
        <v>64844</v>
      </c>
      <c r="D10" s="6">
        <v>0</v>
      </c>
      <c r="E10" s="6">
        <f>SUM(C10:D10)</f>
        <v>64844</v>
      </c>
      <c r="F10" s="40"/>
      <c r="G10" s="6">
        <v>21614.666666666668</v>
      </c>
      <c r="H10" s="6">
        <v>10807.333333333334</v>
      </c>
      <c r="I10" s="6">
        <v>86458.666666666672</v>
      </c>
      <c r="J10" s="6">
        <f>SUM(G10:I10)</f>
        <v>118880.66666666667</v>
      </c>
    </row>
    <row r="11" spans="1:10">
      <c r="A11" s="247" t="s">
        <v>2027</v>
      </c>
      <c r="B11" s="125" t="s">
        <v>2028</v>
      </c>
      <c r="C11" s="127">
        <v>32224</v>
      </c>
      <c r="D11" s="6">
        <v>0</v>
      </c>
      <c r="E11" s="6">
        <f>SUM(C11:D11)</f>
        <v>32224</v>
      </c>
      <c r="F11" s="40"/>
      <c r="G11" s="6">
        <v>10741.333333333334</v>
      </c>
      <c r="H11" s="6">
        <v>5370.666666666667</v>
      </c>
      <c r="I11" s="6">
        <v>42965.333333333336</v>
      </c>
      <c r="J11" s="6">
        <f>SUM(G11:I11)</f>
        <v>59077.333333333336</v>
      </c>
    </row>
    <row r="12" spans="1:10">
      <c r="A12" s="122" t="s">
        <v>2029</v>
      </c>
      <c r="B12" s="125" t="s">
        <v>2030</v>
      </c>
      <c r="C12" s="127">
        <v>26762.76</v>
      </c>
      <c r="D12" s="6">
        <v>0</v>
      </c>
      <c r="E12" s="6">
        <f>SUM(C12:D12)</f>
        <v>26762.76</v>
      </c>
      <c r="F12" s="40"/>
      <c r="G12" s="6">
        <v>8920.92</v>
      </c>
      <c r="H12" s="6">
        <v>4460.46</v>
      </c>
      <c r="I12" s="6">
        <v>35683.68</v>
      </c>
      <c r="J12" s="6">
        <f>SUM(G12:I12)</f>
        <v>49065.06</v>
      </c>
    </row>
    <row r="13" spans="1:10">
      <c r="A13" s="122" t="s">
        <v>2031</v>
      </c>
      <c r="B13" s="125" t="s">
        <v>2030</v>
      </c>
      <c r="C13" s="127">
        <v>26762.76</v>
      </c>
      <c r="D13" s="6">
        <v>0</v>
      </c>
      <c r="E13" s="6">
        <f>SUM(C13:D13)</f>
        <v>26762.76</v>
      </c>
      <c r="F13" s="40"/>
      <c r="G13" s="6">
        <v>8920.92</v>
      </c>
      <c r="H13" s="6">
        <v>4460.46</v>
      </c>
      <c r="I13" s="6">
        <v>35683.68</v>
      </c>
      <c r="J13" s="6">
        <f>SUM(G13:I13)</f>
        <v>49065.06</v>
      </c>
    </row>
    <row r="14" spans="1:10">
      <c r="A14" s="248"/>
      <c r="B14" s="248"/>
      <c r="C14" s="249"/>
      <c r="D14" s="250"/>
      <c r="E14" s="9"/>
      <c r="F14" s="28"/>
      <c r="G14" s="9"/>
      <c r="H14" s="250"/>
      <c r="I14" s="9"/>
      <c r="J14" s="28"/>
    </row>
    <row r="15" spans="1:10">
      <c r="A15" s="11"/>
    </row>
    <row r="16" spans="1:10" ht="15.75">
      <c r="A16" s="4" t="s">
        <v>31</v>
      </c>
    </row>
    <row r="17" spans="1:10">
      <c r="A17" s="185" t="s">
        <v>0</v>
      </c>
      <c r="B17" s="185" t="s">
        <v>8</v>
      </c>
      <c r="C17" s="186" t="s">
        <v>9</v>
      </c>
      <c r="D17" s="186"/>
      <c r="E17" s="186"/>
      <c r="G17" s="186" t="s">
        <v>10</v>
      </c>
      <c r="H17" s="186"/>
      <c r="I17" s="186"/>
      <c r="J17" s="186"/>
    </row>
    <row r="18" spans="1:10" ht="22.5">
      <c r="A18" s="185"/>
      <c r="B18" s="185"/>
      <c r="C18" s="105" t="s">
        <v>11</v>
      </c>
      <c r="D18" s="105" t="s">
        <v>17</v>
      </c>
      <c r="E18" s="105" t="s">
        <v>12</v>
      </c>
      <c r="G18" s="106" t="s">
        <v>13</v>
      </c>
      <c r="H18" s="106" t="s">
        <v>18</v>
      </c>
      <c r="I18" s="105" t="s">
        <v>14</v>
      </c>
      <c r="J18" s="105" t="s">
        <v>12</v>
      </c>
    </row>
    <row r="19" spans="1:10">
      <c r="A19" s="247" t="s">
        <v>2032</v>
      </c>
      <c r="B19" s="125" t="s">
        <v>2033</v>
      </c>
      <c r="C19" s="127">
        <v>7000</v>
      </c>
      <c r="D19" s="6">
        <v>975</v>
      </c>
      <c r="E19" s="6">
        <f t="shared" ref="E19:E35" si="0">SUM(C19:D19)</f>
        <v>7975</v>
      </c>
      <c r="F19" s="40"/>
      <c r="G19" s="6">
        <v>2333.3333333333335</v>
      </c>
      <c r="H19" s="6">
        <v>1166.6666666666667</v>
      </c>
      <c r="I19" s="6">
        <v>9333.3333333333339</v>
      </c>
      <c r="J19" s="6">
        <f t="shared" ref="J19:J35" si="1">SUM(G19:I19)</f>
        <v>12833.333333333334</v>
      </c>
    </row>
    <row r="20" spans="1:10">
      <c r="A20" s="247" t="s">
        <v>2034</v>
      </c>
      <c r="B20" s="125" t="s">
        <v>2035</v>
      </c>
      <c r="C20" s="127">
        <v>7944.06</v>
      </c>
      <c r="D20" s="6">
        <v>975</v>
      </c>
      <c r="E20" s="6">
        <f t="shared" si="0"/>
        <v>8919.0600000000013</v>
      </c>
      <c r="F20" s="40"/>
      <c r="G20" s="6">
        <v>2648.0200000000004</v>
      </c>
      <c r="H20" s="6">
        <v>1324.0100000000002</v>
      </c>
      <c r="I20" s="6">
        <v>10592.080000000002</v>
      </c>
      <c r="J20" s="6">
        <f t="shared" si="1"/>
        <v>14564.110000000002</v>
      </c>
    </row>
    <row r="21" spans="1:10">
      <c r="A21" s="247" t="s">
        <v>2036</v>
      </c>
      <c r="B21" s="125" t="s">
        <v>1307</v>
      </c>
      <c r="C21" s="127">
        <v>8122.94</v>
      </c>
      <c r="D21" s="6">
        <v>975</v>
      </c>
      <c r="E21" s="6">
        <f t="shared" si="0"/>
        <v>9097.9399999999987</v>
      </c>
      <c r="F21" s="40"/>
      <c r="G21" s="6">
        <v>2707.6466666666665</v>
      </c>
      <c r="H21" s="6">
        <v>1353.8233333333333</v>
      </c>
      <c r="I21" s="6">
        <v>10830.586666666666</v>
      </c>
      <c r="J21" s="6">
        <f t="shared" si="1"/>
        <v>14892.056666666665</v>
      </c>
    </row>
    <row r="22" spans="1:10">
      <c r="A22" s="247" t="s">
        <v>2037</v>
      </c>
      <c r="B22" s="125" t="s">
        <v>2038</v>
      </c>
      <c r="C22" s="127">
        <v>8315.83</v>
      </c>
      <c r="D22" s="6">
        <v>975</v>
      </c>
      <c r="E22" s="6">
        <f t="shared" si="0"/>
        <v>9290.83</v>
      </c>
      <c r="F22" s="40"/>
      <c r="G22" s="6">
        <v>2771.9433333333332</v>
      </c>
      <c r="H22" s="6">
        <v>1385.9716666666666</v>
      </c>
      <c r="I22" s="6">
        <v>11087.773333333333</v>
      </c>
      <c r="J22" s="6">
        <f t="shared" si="1"/>
        <v>15245.688333333332</v>
      </c>
    </row>
    <row r="23" spans="1:10">
      <c r="A23" s="247" t="s">
        <v>2037</v>
      </c>
      <c r="B23" s="125" t="s">
        <v>2039</v>
      </c>
      <c r="C23" s="127">
        <v>11339.32</v>
      </c>
      <c r="D23" s="6">
        <v>975</v>
      </c>
      <c r="E23" s="6">
        <f t="shared" si="0"/>
        <v>12314.32</v>
      </c>
      <c r="F23" s="40"/>
      <c r="G23" s="6">
        <v>3779.7733333333331</v>
      </c>
      <c r="H23" s="6">
        <v>1889.8866666666665</v>
      </c>
      <c r="I23" s="6">
        <v>15119.093333333332</v>
      </c>
      <c r="J23" s="6">
        <f t="shared" si="1"/>
        <v>20788.753333333334</v>
      </c>
    </row>
    <row r="24" spans="1:10">
      <c r="A24" s="247" t="s">
        <v>2040</v>
      </c>
      <c r="B24" s="125" t="s">
        <v>2041</v>
      </c>
      <c r="C24" s="127">
        <v>7362.34</v>
      </c>
      <c r="D24" s="6">
        <v>975</v>
      </c>
      <c r="E24" s="6">
        <f t="shared" si="0"/>
        <v>8337.34</v>
      </c>
      <c r="F24" s="40"/>
      <c r="G24" s="6">
        <v>2454.1133333333337</v>
      </c>
      <c r="H24" s="6">
        <v>1227.0566666666668</v>
      </c>
      <c r="I24" s="6">
        <v>9816.4533333333347</v>
      </c>
      <c r="J24" s="6">
        <f t="shared" si="1"/>
        <v>13497.623333333335</v>
      </c>
    </row>
    <row r="25" spans="1:10">
      <c r="A25" s="247" t="s">
        <v>2040</v>
      </c>
      <c r="B25" s="125" t="s">
        <v>2042</v>
      </c>
      <c r="C25" s="127">
        <v>7901.01</v>
      </c>
      <c r="D25" s="6">
        <v>975</v>
      </c>
      <c r="E25" s="6">
        <f t="shared" si="0"/>
        <v>8876.01</v>
      </c>
      <c r="F25" s="40"/>
      <c r="G25" s="6">
        <v>2633.67</v>
      </c>
      <c r="H25" s="6">
        <v>1316.835</v>
      </c>
      <c r="I25" s="6">
        <v>10534.68</v>
      </c>
      <c r="J25" s="6">
        <f t="shared" si="1"/>
        <v>14485.185000000001</v>
      </c>
    </row>
    <row r="26" spans="1:10">
      <c r="A26" s="247" t="s">
        <v>2043</v>
      </c>
      <c r="B26" s="125" t="s">
        <v>2044</v>
      </c>
      <c r="C26" s="127">
        <v>8261.84</v>
      </c>
      <c r="D26" s="6">
        <v>975</v>
      </c>
      <c r="E26" s="6">
        <f t="shared" si="0"/>
        <v>9236.84</v>
      </c>
      <c r="F26" s="40"/>
      <c r="G26" s="6">
        <v>2753.9466666666667</v>
      </c>
      <c r="H26" s="6">
        <v>1376.9733333333334</v>
      </c>
      <c r="I26" s="6">
        <v>11015.786666666667</v>
      </c>
      <c r="J26" s="6">
        <f t="shared" si="1"/>
        <v>15146.706666666667</v>
      </c>
    </row>
    <row r="27" spans="1:10">
      <c r="A27" s="247" t="s">
        <v>2045</v>
      </c>
      <c r="B27" s="125" t="s">
        <v>2046</v>
      </c>
      <c r="C27" s="127">
        <v>4454.09</v>
      </c>
      <c r="D27" s="6">
        <v>975</v>
      </c>
      <c r="E27" s="6">
        <f t="shared" si="0"/>
        <v>5429.09</v>
      </c>
      <c r="F27" s="40"/>
      <c r="G27" s="6">
        <v>1484.6966666666667</v>
      </c>
      <c r="H27" s="6">
        <v>742.34833333333336</v>
      </c>
      <c r="I27" s="6">
        <v>5938.7866666666669</v>
      </c>
      <c r="J27" s="6">
        <f t="shared" si="1"/>
        <v>8165.8316666666669</v>
      </c>
    </row>
    <row r="28" spans="1:10">
      <c r="A28" s="247" t="s">
        <v>2047</v>
      </c>
      <c r="B28" s="125" t="s">
        <v>2048</v>
      </c>
      <c r="C28" s="127">
        <v>8314.24</v>
      </c>
      <c r="D28" s="6">
        <v>975</v>
      </c>
      <c r="E28" s="6">
        <f t="shared" si="0"/>
        <v>9289.24</v>
      </c>
      <c r="F28" s="40"/>
      <c r="G28" s="6">
        <v>2771.413333333333</v>
      </c>
      <c r="H28" s="6">
        <v>1385.7066666666665</v>
      </c>
      <c r="I28" s="6">
        <v>11085.653333333332</v>
      </c>
      <c r="J28" s="6">
        <f t="shared" si="1"/>
        <v>15242.773333333331</v>
      </c>
    </row>
    <row r="29" spans="1:10">
      <c r="A29" s="247" t="s">
        <v>2049</v>
      </c>
      <c r="B29" s="125" t="s">
        <v>2050</v>
      </c>
      <c r="C29" s="127">
        <v>6945.3</v>
      </c>
      <c r="D29" s="6">
        <v>975</v>
      </c>
      <c r="E29" s="6">
        <f t="shared" si="0"/>
        <v>7920.3</v>
      </c>
      <c r="F29" s="40"/>
      <c r="G29" s="6">
        <v>2315.1000000000004</v>
      </c>
      <c r="H29" s="6">
        <v>1157.5500000000002</v>
      </c>
      <c r="I29" s="6">
        <v>9260.4000000000015</v>
      </c>
      <c r="J29" s="6">
        <f t="shared" si="1"/>
        <v>12733.050000000003</v>
      </c>
    </row>
    <row r="30" spans="1:10">
      <c r="A30" s="247" t="s">
        <v>2051</v>
      </c>
      <c r="B30" s="125" t="s">
        <v>1318</v>
      </c>
      <c r="C30" s="127">
        <v>12303.02</v>
      </c>
      <c r="D30" s="6">
        <v>975</v>
      </c>
      <c r="E30" s="6">
        <f t="shared" si="0"/>
        <v>13278.02</v>
      </c>
      <c r="F30" s="40"/>
      <c r="G30" s="6">
        <v>4101.0066666666662</v>
      </c>
      <c r="H30" s="6">
        <v>2050.5033333333331</v>
      </c>
      <c r="I30" s="6">
        <v>16404.026666666665</v>
      </c>
      <c r="J30" s="6">
        <f t="shared" si="1"/>
        <v>22555.536666666663</v>
      </c>
    </row>
    <row r="31" spans="1:10">
      <c r="A31" s="247" t="s">
        <v>2052</v>
      </c>
      <c r="B31" s="125" t="s">
        <v>1316</v>
      </c>
      <c r="C31" s="127">
        <v>11085.38</v>
      </c>
      <c r="D31" s="6">
        <v>975</v>
      </c>
      <c r="E31" s="6">
        <f t="shared" si="0"/>
        <v>12060.38</v>
      </c>
      <c r="F31" s="40"/>
      <c r="G31" s="6">
        <v>3695.1266666666661</v>
      </c>
      <c r="H31" s="6">
        <v>1847.563333333333</v>
      </c>
      <c r="I31" s="6">
        <v>14780.506666666664</v>
      </c>
      <c r="J31" s="6">
        <f t="shared" si="1"/>
        <v>20323.196666666663</v>
      </c>
    </row>
    <row r="32" spans="1:10">
      <c r="A32" s="247" t="s">
        <v>2053</v>
      </c>
      <c r="B32" s="125" t="s">
        <v>1320</v>
      </c>
      <c r="C32" s="127">
        <v>14420.1</v>
      </c>
      <c r="D32" s="6">
        <v>975</v>
      </c>
      <c r="E32" s="6">
        <f t="shared" si="0"/>
        <v>15395.1</v>
      </c>
      <c r="F32" s="40"/>
      <c r="G32" s="6">
        <v>4806.7</v>
      </c>
      <c r="H32" s="6">
        <v>2403.35</v>
      </c>
      <c r="I32" s="6">
        <v>19226.8</v>
      </c>
      <c r="J32" s="6">
        <f t="shared" si="1"/>
        <v>26436.85</v>
      </c>
    </row>
    <row r="33" spans="1:10">
      <c r="A33" s="247" t="s">
        <v>2054</v>
      </c>
      <c r="B33" s="125" t="s">
        <v>2055</v>
      </c>
      <c r="C33" s="127">
        <v>8261.84</v>
      </c>
      <c r="D33" s="6">
        <v>975</v>
      </c>
      <c r="E33" s="6">
        <f t="shared" si="0"/>
        <v>9236.84</v>
      </c>
      <c r="F33" s="40"/>
      <c r="G33" s="6">
        <v>2753.9466666666667</v>
      </c>
      <c r="H33" s="6">
        <v>1376.9733333333334</v>
      </c>
      <c r="I33" s="6">
        <v>11015.786666666667</v>
      </c>
      <c r="J33" s="6">
        <f t="shared" si="1"/>
        <v>15146.706666666667</v>
      </c>
    </row>
    <row r="34" spans="1:10">
      <c r="A34" s="247" t="s">
        <v>2056</v>
      </c>
      <c r="B34" s="125" t="s">
        <v>2057</v>
      </c>
      <c r="C34" s="127">
        <v>12303.02</v>
      </c>
      <c r="D34" s="6">
        <v>975</v>
      </c>
      <c r="E34" s="6">
        <f t="shared" si="0"/>
        <v>13278.02</v>
      </c>
      <c r="F34" s="40"/>
      <c r="G34" s="6">
        <v>4101.0066666666662</v>
      </c>
      <c r="H34" s="6">
        <v>2050.5033333333331</v>
      </c>
      <c r="I34" s="6">
        <v>16404.026666666665</v>
      </c>
      <c r="J34" s="6">
        <f t="shared" si="1"/>
        <v>22555.536666666663</v>
      </c>
    </row>
    <row r="35" spans="1:10">
      <c r="A35" s="247" t="s">
        <v>2058</v>
      </c>
      <c r="B35" s="125" t="s">
        <v>2059</v>
      </c>
      <c r="C35" s="127">
        <v>8860.2999999999993</v>
      </c>
      <c r="D35" s="6">
        <v>975</v>
      </c>
      <c r="E35" s="6">
        <f t="shared" si="0"/>
        <v>9835.2999999999993</v>
      </c>
      <c r="F35" s="40"/>
      <c r="G35" s="6">
        <v>2953.4333333333329</v>
      </c>
      <c r="H35" s="6">
        <v>1476.7166666666665</v>
      </c>
      <c r="I35" s="6">
        <v>11813.733333333332</v>
      </c>
      <c r="J35" s="6">
        <f t="shared" si="1"/>
        <v>16243.883333333331</v>
      </c>
    </row>
  </sheetData>
  <mergeCells count="12">
    <mergeCell ref="A17:A18"/>
    <mergeCell ref="B17:B18"/>
    <mergeCell ref="C17:E17"/>
    <mergeCell ref="G17:J17"/>
    <mergeCell ref="A1:J1"/>
    <mergeCell ref="A2:J2"/>
    <mergeCell ref="A3:J3"/>
    <mergeCell ref="A4:J4"/>
    <mergeCell ref="A8:A9"/>
    <mergeCell ref="B8:B9"/>
    <mergeCell ref="C8:E8"/>
    <mergeCell ref="G8:J8"/>
  </mergeCells>
  <pageMargins left="0.11811023622047245" right="0.11811023622047245" top="0.15748031496062992" bottom="0.15748031496062992" header="0.31496062992125984" footer="0.31496062992125984"/>
  <pageSetup scale="44" fitToHeight="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7B5E-2BBD-4AE2-A745-D0096ED7A0C4}">
  <dimension ref="A1:I34"/>
  <sheetViews>
    <sheetView showGridLines="0" topLeftCell="A10" workbookViewId="0">
      <selection activeCell="L21" sqref="L21"/>
    </sheetView>
  </sheetViews>
  <sheetFormatPr baseColWidth="10" defaultRowHeight="15"/>
  <cols>
    <col min="1" max="1" width="8.28515625" customWidth="1"/>
    <col min="2" max="2" width="25.28515625" customWidth="1"/>
    <col min="6" max="6" width="1.140625" customWidth="1"/>
  </cols>
  <sheetData>
    <row r="1" spans="1:9" ht="15.75">
      <c r="A1" s="173" t="s">
        <v>2060</v>
      </c>
      <c r="B1" s="173"/>
      <c r="C1" s="173"/>
      <c r="D1" s="173"/>
      <c r="E1" s="173"/>
      <c r="F1" s="173"/>
      <c r="G1" s="173"/>
      <c r="H1" s="173"/>
      <c r="I1" s="173"/>
    </row>
    <row r="2" spans="1:9" ht="15.75">
      <c r="A2" s="173" t="s">
        <v>1</v>
      </c>
      <c r="B2" s="173"/>
      <c r="C2" s="173"/>
      <c r="D2" s="173"/>
      <c r="E2" s="173"/>
      <c r="F2" s="173"/>
      <c r="G2" s="173"/>
      <c r="H2" s="173"/>
      <c r="I2" s="173"/>
    </row>
    <row r="3" spans="1:9" ht="15.75">
      <c r="A3" s="173" t="s">
        <v>2</v>
      </c>
      <c r="B3" s="173"/>
      <c r="C3" s="173"/>
      <c r="D3" s="173"/>
      <c r="E3" s="173"/>
      <c r="F3" s="173"/>
      <c r="G3" s="173"/>
      <c r="H3" s="173"/>
      <c r="I3" s="173"/>
    </row>
    <row r="4" spans="1:9" ht="15.75">
      <c r="A4" s="173" t="s">
        <v>6</v>
      </c>
      <c r="B4" s="173"/>
      <c r="C4" s="173"/>
      <c r="D4" s="173"/>
      <c r="E4" s="173"/>
      <c r="F4" s="173"/>
      <c r="G4" s="173"/>
      <c r="H4" s="173"/>
      <c r="I4" s="173"/>
    </row>
    <row r="7" spans="1:9" ht="15.75">
      <c r="A7" s="4" t="s">
        <v>7</v>
      </c>
    </row>
    <row r="8" spans="1:9">
      <c r="A8" s="185" t="s">
        <v>0</v>
      </c>
      <c r="B8" s="185" t="s">
        <v>8</v>
      </c>
      <c r="C8" s="186" t="s">
        <v>9</v>
      </c>
      <c r="D8" s="186"/>
      <c r="E8" s="186"/>
      <c r="G8" s="186" t="s">
        <v>10</v>
      </c>
      <c r="H8" s="186"/>
      <c r="I8" s="186"/>
    </row>
    <row r="9" spans="1:9" ht="22.5">
      <c r="A9" s="185"/>
      <c r="B9" s="185"/>
      <c r="C9" s="105" t="s">
        <v>11</v>
      </c>
      <c r="D9" s="105" t="s">
        <v>17</v>
      </c>
      <c r="E9" s="105" t="s">
        <v>12</v>
      </c>
      <c r="G9" s="106" t="s">
        <v>13</v>
      </c>
      <c r="H9" s="105" t="s">
        <v>14</v>
      </c>
      <c r="I9" s="105" t="s">
        <v>12</v>
      </c>
    </row>
    <row r="10" spans="1:9">
      <c r="A10" s="21" t="s">
        <v>2061</v>
      </c>
      <c r="B10" s="21" t="s">
        <v>93</v>
      </c>
      <c r="C10" s="6">
        <v>91884</v>
      </c>
      <c r="D10" s="6">
        <v>785</v>
      </c>
      <c r="E10" s="6">
        <f>SUM(C10:D10)</f>
        <v>92669</v>
      </c>
      <c r="F10" s="40"/>
      <c r="G10" s="6">
        <f>+(C10/30*20)*0.25</f>
        <v>15314</v>
      </c>
      <c r="H10" s="6">
        <f>+C10/30*40</f>
        <v>122512</v>
      </c>
      <c r="I10" s="6">
        <f>SUM(G10:H10)</f>
        <v>137826</v>
      </c>
    </row>
    <row r="11" spans="1:9">
      <c r="A11" s="21" t="s">
        <v>2062</v>
      </c>
      <c r="B11" s="21" t="s">
        <v>1465</v>
      </c>
      <c r="C11" s="6">
        <v>60030.879999999997</v>
      </c>
      <c r="D11" s="6">
        <v>785</v>
      </c>
      <c r="E11" s="6">
        <f>SUM(C11:D11)</f>
        <v>60815.88</v>
      </c>
      <c r="F11" s="40"/>
      <c r="G11" s="6">
        <f>+(C11/30*20)*0.25</f>
        <v>10005.146666666666</v>
      </c>
      <c r="H11" s="6">
        <f>+C11/30*40</f>
        <v>80041.173333333325</v>
      </c>
      <c r="I11" s="6">
        <f>SUM(G11:H11)</f>
        <v>90046.319999999992</v>
      </c>
    </row>
    <row r="12" spans="1:9">
      <c r="A12" s="21" t="s">
        <v>2063</v>
      </c>
      <c r="B12" s="21" t="s">
        <v>1336</v>
      </c>
      <c r="C12" s="6">
        <v>47534.66</v>
      </c>
      <c r="D12" s="6">
        <v>785</v>
      </c>
      <c r="E12" s="6">
        <f>SUM(C12:D12)</f>
        <v>48319.66</v>
      </c>
      <c r="F12" s="40"/>
      <c r="G12" s="6">
        <f>+(C12/30*20)*0.25</f>
        <v>7922.4433333333345</v>
      </c>
      <c r="H12" s="6">
        <f>+C12/30*40</f>
        <v>63379.546666666676</v>
      </c>
      <c r="I12" s="6">
        <f>SUM(G12:H12)</f>
        <v>71301.990000000005</v>
      </c>
    </row>
    <row r="13" spans="1:9">
      <c r="A13" s="21" t="s">
        <v>2064</v>
      </c>
      <c r="B13" s="21" t="s">
        <v>2065</v>
      </c>
      <c r="C13" s="6">
        <v>32833.22</v>
      </c>
      <c r="D13" s="6">
        <v>785</v>
      </c>
      <c r="E13" s="6">
        <f>SUM(C13:D13)</f>
        <v>33618.22</v>
      </c>
      <c r="F13" s="40"/>
      <c r="G13" s="6">
        <f>+(C13/30*20)*0.25</f>
        <v>5472.2033333333329</v>
      </c>
      <c r="H13" s="6">
        <f>+C13/30*40</f>
        <v>43777.626666666663</v>
      </c>
      <c r="I13" s="6">
        <f>SUM(G13:H13)</f>
        <v>49249.829999999994</v>
      </c>
    </row>
    <row r="14" spans="1:9">
      <c r="A14" s="21" t="s">
        <v>2066</v>
      </c>
      <c r="B14" s="21" t="s">
        <v>2067</v>
      </c>
      <c r="C14" s="6">
        <v>28767.82</v>
      </c>
      <c r="D14" s="6">
        <v>785</v>
      </c>
      <c r="E14" s="6">
        <f>SUM(C14:D14)</f>
        <v>29552.82</v>
      </c>
      <c r="F14" s="40"/>
      <c r="G14" s="6">
        <f>+(C14/30*20)*0.25</f>
        <v>4794.6366666666663</v>
      </c>
      <c r="H14" s="6">
        <f>+C14/30*40</f>
        <v>38357.093333333331</v>
      </c>
      <c r="I14" s="6">
        <f>SUM(G14:H14)</f>
        <v>43151.729999999996</v>
      </c>
    </row>
    <row r="15" spans="1:9">
      <c r="A15" s="11"/>
    </row>
    <row r="16" spans="1:9" ht="15.75">
      <c r="A16" s="4" t="s">
        <v>31</v>
      </c>
    </row>
    <row r="17" spans="1:9">
      <c r="A17" s="185" t="s">
        <v>0</v>
      </c>
      <c r="B17" s="185" t="s">
        <v>8</v>
      </c>
      <c r="C17" s="186" t="s">
        <v>9</v>
      </c>
      <c r="D17" s="186"/>
      <c r="E17" s="186"/>
      <c r="G17" s="186" t="s">
        <v>10</v>
      </c>
      <c r="H17" s="186"/>
      <c r="I17" s="186"/>
    </row>
    <row r="18" spans="1:9" ht="22.5">
      <c r="A18" s="185"/>
      <c r="B18" s="185"/>
      <c r="C18" s="105" t="s">
        <v>11</v>
      </c>
      <c r="D18" s="105" t="s">
        <v>17</v>
      </c>
      <c r="E18" s="105" t="s">
        <v>12</v>
      </c>
      <c r="G18" s="106" t="s">
        <v>13</v>
      </c>
      <c r="H18" s="105" t="s">
        <v>14</v>
      </c>
      <c r="I18" s="105" t="s">
        <v>12</v>
      </c>
    </row>
    <row r="19" spans="1:9">
      <c r="A19" s="21" t="s">
        <v>2068</v>
      </c>
      <c r="B19" s="21" t="s">
        <v>2069</v>
      </c>
      <c r="C19" s="6">
        <v>23563</v>
      </c>
      <c r="D19" s="6">
        <v>785</v>
      </c>
      <c r="E19" s="6">
        <f t="shared" ref="E19:E29" si="0">SUM(C19:D19)</f>
        <v>24348</v>
      </c>
      <c r="F19" s="40"/>
      <c r="G19" s="6">
        <f t="shared" ref="G19:G29" si="1">+(C19/30*20)*0.25</f>
        <v>3927.1666666666665</v>
      </c>
      <c r="H19" s="6">
        <f t="shared" ref="H19:H29" si="2">+C19/30*40</f>
        <v>31417.333333333332</v>
      </c>
      <c r="I19" s="6">
        <f t="shared" ref="I19:I29" si="3">SUM(G19:H19)</f>
        <v>35344.5</v>
      </c>
    </row>
    <row r="20" spans="1:9">
      <c r="A20" s="21" t="s">
        <v>2070</v>
      </c>
      <c r="B20" s="21" t="s">
        <v>2071</v>
      </c>
      <c r="C20" s="6">
        <v>20295</v>
      </c>
      <c r="D20" s="6">
        <v>785</v>
      </c>
      <c r="E20" s="6">
        <f t="shared" si="0"/>
        <v>21080</v>
      </c>
      <c r="F20" s="40"/>
      <c r="G20" s="6">
        <f t="shared" si="1"/>
        <v>3382.5</v>
      </c>
      <c r="H20" s="6">
        <f t="shared" si="2"/>
        <v>27060</v>
      </c>
      <c r="I20" s="6">
        <f t="shared" si="3"/>
        <v>30442.5</v>
      </c>
    </row>
    <row r="21" spans="1:9">
      <c r="A21" s="21" t="s">
        <v>2072</v>
      </c>
      <c r="B21" s="21" t="s">
        <v>2073</v>
      </c>
      <c r="C21" s="6">
        <v>17860</v>
      </c>
      <c r="D21" s="6">
        <v>785</v>
      </c>
      <c r="E21" s="6">
        <f t="shared" si="0"/>
        <v>18645</v>
      </c>
      <c r="F21" s="40"/>
      <c r="G21" s="6">
        <f t="shared" si="1"/>
        <v>2976.666666666667</v>
      </c>
      <c r="H21" s="6">
        <f t="shared" si="2"/>
        <v>23813.333333333336</v>
      </c>
      <c r="I21" s="6">
        <f t="shared" si="3"/>
        <v>26790.000000000004</v>
      </c>
    </row>
    <row r="22" spans="1:9">
      <c r="A22" s="21" t="s">
        <v>2074</v>
      </c>
      <c r="B22" s="21" t="s">
        <v>2075</v>
      </c>
      <c r="C22" s="6">
        <v>35152</v>
      </c>
      <c r="D22" s="6">
        <v>785</v>
      </c>
      <c r="E22" s="6">
        <f t="shared" si="0"/>
        <v>35937</v>
      </c>
      <c r="F22" s="40"/>
      <c r="G22" s="6">
        <f t="shared" si="1"/>
        <v>5858.666666666667</v>
      </c>
      <c r="H22" s="6">
        <f t="shared" si="2"/>
        <v>46869.333333333336</v>
      </c>
      <c r="I22" s="6">
        <f t="shared" si="3"/>
        <v>52728</v>
      </c>
    </row>
    <row r="23" spans="1:9">
      <c r="A23" s="21" t="s">
        <v>2076</v>
      </c>
      <c r="B23" s="21" t="s">
        <v>2077</v>
      </c>
      <c r="C23" s="6">
        <v>33351</v>
      </c>
      <c r="D23" s="6">
        <v>785</v>
      </c>
      <c r="E23" s="6">
        <f t="shared" si="0"/>
        <v>34136</v>
      </c>
      <c r="F23" s="40"/>
      <c r="G23" s="6">
        <f t="shared" si="1"/>
        <v>5558.5</v>
      </c>
      <c r="H23" s="6">
        <f t="shared" si="2"/>
        <v>44468</v>
      </c>
      <c r="I23" s="6">
        <f t="shared" si="3"/>
        <v>50026.5</v>
      </c>
    </row>
    <row r="24" spans="1:9">
      <c r="A24" s="21" t="s">
        <v>2078</v>
      </c>
      <c r="B24" s="21" t="s">
        <v>2079</v>
      </c>
      <c r="C24" s="6">
        <v>14236</v>
      </c>
      <c r="D24" s="6">
        <v>785</v>
      </c>
      <c r="E24" s="6">
        <f t="shared" si="0"/>
        <v>15021</v>
      </c>
      <c r="F24" s="40"/>
      <c r="G24" s="6">
        <f t="shared" si="1"/>
        <v>2372.666666666667</v>
      </c>
      <c r="H24" s="6">
        <f t="shared" si="2"/>
        <v>18981.333333333336</v>
      </c>
      <c r="I24" s="6">
        <f t="shared" si="3"/>
        <v>21354.000000000004</v>
      </c>
    </row>
    <row r="25" spans="1:9">
      <c r="A25" s="21" t="s">
        <v>2080</v>
      </c>
      <c r="B25" s="21" t="s">
        <v>2081</v>
      </c>
      <c r="C25" s="6">
        <v>13138</v>
      </c>
      <c r="D25" s="6">
        <v>785</v>
      </c>
      <c r="E25" s="6">
        <f t="shared" si="0"/>
        <v>13923</v>
      </c>
      <c r="F25" s="40"/>
      <c r="G25" s="6">
        <f t="shared" si="1"/>
        <v>2189.6666666666665</v>
      </c>
      <c r="H25" s="6">
        <f t="shared" si="2"/>
        <v>17517.333333333332</v>
      </c>
      <c r="I25" s="6">
        <f t="shared" si="3"/>
        <v>19707</v>
      </c>
    </row>
    <row r="26" spans="1:9">
      <c r="A26" s="21" t="s">
        <v>2082</v>
      </c>
      <c r="B26" s="21" t="s">
        <v>2083</v>
      </c>
      <c r="C26" s="6">
        <v>11882</v>
      </c>
      <c r="D26" s="6">
        <v>785</v>
      </c>
      <c r="E26" s="6">
        <f t="shared" si="0"/>
        <v>12667</v>
      </c>
      <c r="F26" s="40"/>
      <c r="G26" s="6">
        <f t="shared" si="1"/>
        <v>1980.3333333333333</v>
      </c>
      <c r="H26" s="6">
        <f t="shared" si="2"/>
        <v>15842.666666666666</v>
      </c>
      <c r="I26" s="6">
        <f t="shared" si="3"/>
        <v>17823</v>
      </c>
    </row>
    <row r="27" spans="1:9">
      <c r="A27" s="21" t="s">
        <v>2084</v>
      </c>
      <c r="B27" s="21" t="s">
        <v>2085</v>
      </c>
      <c r="C27" s="6">
        <v>11347</v>
      </c>
      <c r="D27" s="6">
        <v>785</v>
      </c>
      <c r="E27" s="6">
        <f t="shared" si="0"/>
        <v>12132</v>
      </c>
      <c r="F27" s="40"/>
      <c r="G27" s="6">
        <f t="shared" si="1"/>
        <v>1891.1666666666667</v>
      </c>
      <c r="H27" s="6">
        <f t="shared" si="2"/>
        <v>15129.333333333334</v>
      </c>
      <c r="I27" s="6">
        <f t="shared" si="3"/>
        <v>17020.5</v>
      </c>
    </row>
    <row r="28" spans="1:9">
      <c r="A28" s="21" t="s">
        <v>2086</v>
      </c>
      <c r="B28" s="21" t="s">
        <v>2087</v>
      </c>
      <c r="C28" s="6">
        <v>11247</v>
      </c>
      <c r="D28" s="6">
        <v>785</v>
      </c>
      <c r="E28" s="6">
        <f t="shared" si="0"/>
        <v>12032</v>
      </c>
      <c r="F28" s="40"/>
      <c r="G28" s="6">
        <f t="shared" si="1"/>
        <v>1874.5</v>
      </c>
      <c r="H28" s="6">
        <f t="shared" si="2"/>
        <v>14996</v>
      </c>
      <c r="I28" s="6">
        <f t="shared" si="3"/>
        <v>16870.5</v>
      </c>
    </row>
    <row r="29" spans="1:9">
      <c r="A29" s="21" t="s">
        <v>2088</v>
      </c>
      <c r="B29" s="21" t="s">
        <v>2089</v>
      </c>
      <c r="C29" s="6">
        <v>19464.759999999998</v>
      </c>
      <c r="D29" s="6">
        <v>785</v>
      </c>
      <c r="E29" s="6">
        <f t="shared" si="0"/>
        <v>20249.759999999998</v>
      </c>
      <c r="F29" s="40"/>
      <c r="G29" s="6">
        <f t="shared" si="1"/>
        <v>3244.1266666666666</v>
      </c>
      <c r="H29" s="6">
        <f t="shared" si="2"/>
        <v>25953.013333333332</v>
      </c>
      <c r="I29" s="6">
        <f t="shared" si="3"/>
        <v>29197.14</v>
      </c>
    </row>
    <row r="32" spans="1:9" ht="15.75">
      <c r="B32" s="42" t="s">
        <v>250</v>
      </c>
      <c r="C32" s="43"/>
      <c r="D32" s="43"/>
      <c r="E32" s="43"/>
      <c r="F32" s="43"/>
    </row>
    <row r="33" spans="2:6">
      <c r="B33" s="107" t="s">
        <v>0</v>
      </c>
      <c r="C33" s="191" t="s">
        <v>251</v>
      </c>
      <c r="D33" s="191"/>
      <c r="E33" s="191"/>
      <c r="F33" s="191"/>
    </row>
    <row r="34" spans="2:6">
      <c r="B34" s="45"/>
      <c r="C34" s="190" t="s">
        <v>252</v>
      </c>
      <c r="D34" s="190"/>
      <c r="E34" s="190"/>
      <c r="F34" s="190"/>
    </row>
  </sheetData>
  <mergeCells count="14">
    <mergeCell ref="A17:A18"/>
    <mergeCell ref="B17:B18"/>
    <mergeCell ref="C17:E17"/>
    <mergeCell ref="G17:I17"/>
    <mergeCell ref="C33:F33"/>
    <mergeCell ref="C34:F34"/>
    <mergeCell ref="A1:I1"/>
    <mergeCell ref="A2:I2"/>
    <mergeCell ref="A3:I3"/>
    <mergeCell ref="A4:I4"/>
    <mergeCell ref="A8:A9"/>
    <mergeCell ref="B8:B9"/>
    <mergeCell ref="C8:E8"/>
    <mergeCell ref="G8:I8"/>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ACA4-B8E1-4F2A-AC84-322075BB5A61}">
  <dimension ref="A1:M59"/>
  <sheetViews>
    <sheetView showGridLines="0" topLeftCell="A39" workbookViewId="0">
      <selection activeCell="D50" sqref="D50"/>
    </sheetView>
  </sheetViews>
  <sheetFormatPr baseColWidth="10" defaultRowHeight="15"/>
  <cols>
    <col min="1" max="1" width="16.42578125" customWidth="1"/>
    <col min="2" max="2" width="52.28515625" bestFit="1" customWidth="1"/>
    <col min="3" max="3" width="11.85546875" bestFit="1" customWidth="1"/>
    <col min="4" max="4" width="14.5703125" bestFit="1" customWidth="1"/>
    <col min="5" max="6" width="11.5703125" bestFit="1" customWidth="1"/>
    <col min="7" max="7" width="3.7109375" customWidth="1"/>
    <col min="8" max="11" width="11.5703125" bestFit="1" customWidth="1"/>
    <col min="12" max="12" width="11.85546875" bestFit="1" customWidth="1"/>
  </cols>
  <sheetData>
    <row r="1" spans="1:13" ht="15.75">
      <c r="A1" s="173" t="s">
        <v>2090</v>
      </c>
      <c r="B1" s="173"/>
      <c r="C1" s="173"/>
      <c r="D1" s="173"/>
      <c r="E1" s="173"/>
      <c r="F1" s="173"/>
      <c r="G1" s="173"/>
      <c r="H1" s="173"/>
      <c r="I1" s="173"/>
      <c r="J1" s="173"/>
      <c r="K1" s="173"/>
      <c r="L1" s="173"/>
    </row>
    <row r="2" spans="1:13" ht="15.75">
      <c r="A2" s="173" t="s">
        <v>1</v>
      </c>
      <c r="B2" s="173"/>
      <c r="C2" s="173"/>
      <c r="D2" s="173"/>
      <c r="E2" s="173"/>
      <c r="F2" s="173"/>
      <c r="G2" s="173"/>
      <c r="H2" s="173"/>
      <c r="I2" s="173"/>
      <c r="J2" s="173"/>
      <c r="K2" s="173"/>
      <c r="L2" s="173"/>
    </row>
    <row r="3" spans="1:13" ht="15.75">
      <c r="A3" s="173" t="s">
        <v>2</v>
      </c>
      <c r="B3" s="173"/>
      <c r="C3" s="173"/>
      <c r="D3" s="173"/>
      <c r="E3" s="173"/>
      <c r="F3" s="173"/>
      <c r="G3" s="173"/>
      <c r="H3" s="173"/>
      <c r="I3" s="173"/>
      <c r="J3" s="173"/>
      <c r="K3" s="173"/>
      <c r="L3" s="173"/>
    </row>
    <row r="4" spans="1:13" ht="15.75">
      <c r="A4" s="173" t="s">
        <v>6</v>
      </c>
      <c r="B4" s="173"/>
      <c r="C4" s="173"/>
      <c r="D4" s="173"/>
      <c r="E4" s="173"/>
      <c r="F4" s="173"/>
      <c r="G4" s="173"/>
      <c r="H4" s="173"/>
      <c r="I4" s="173"/>
      <c r="J4" s="173"/>
      <c r="K4" s="173"/>
      <c r="L4" s="173"/>
    </row>
    <row r="7" spans="1:13" ht="15.75" thickBot="1">
      <c r="A7" s="251" t="s">
        <v>7</v>
      </c>
      <c r="B7" s="252"/>
      <c r="C7" s="252"/>
      <c r="D7" s="252"/>
      <c r="E7" s="252"/>
      <c r="F7" s="252"/>
      <c r="G7" s="252"/>
      <c r="H7" s="252"/>
      <c r="I7" s="252"/>
      <c r="J7" s="252"/>
      <c r="K7" s="252"/>
      <c r="L7" s="252"/>
    </row>
    <row r="8" spans="1:13" ht="15.75" thickBot="1">
      <c r="A8" s="253" t="s">
        <v>0</v>
      </c>
      <c r="B8" s="253" t="s">
        <v>8</v>
      </c>
      <c r="C8" s="254" t="s">
        <v>9</v>
      </c>
      <c r="D8" s="255"/>
      <c r="E8" s="255"/>
      <c r="F8" s="255"/>
      <c r="G8" s="252"/>
      <c r="H8" s="254" t="s">
        <v>10</v>
      </c>
      <c r="I8" s="255"/>
      <c r="J8" s="255"/>
      <c r="K8" s="255"/>
      <c r="L8" s="256"/>
    </row>
    <row r="9" spans="1:13" ht="25.5">
      <c r="A9" s="257"/>
      <c r="B9" s="257"/>
      <c r="C9" s="258" t="s">
        <v>11</v>
      </c>
      <c r="D9" s="258" t="s">
        <v>86</v>
      </c>
      <c r="E9" s="258" t="s">
        <v>17</v>
      </c>
      <c r="F9" s="258" t="s">
        <v>12</v>
      </c>
      <c r="G9" s="252"/>
      <c r="H9" s="259" t="s">
        <v>13</v>
      </c>
      <c r="I9" s="260" t="s">
        <v>18</v>
      </c>
      <c r="J9" s="258" t="s">
        <v>14</v>
      </c>
      <c r="K9" s="260" t="s">
        <v>2091</v>
      </c>
      <c r="L9" s="258" t="s">
        <v>12</v>
      </c>
    </row>
    <row r="10" spans="1:13">
      <c r="A10" s="261" t="s">
        <v>2092</v>
      </c>
      <c r="B10" s="262" t="s">
        <v>2093</v>
      </c>
      <c r="C10" s="6">
        <v>98998</v>
      </c>
      <c r="D10" s="6"/>
      <c r="E10" s="6"/>
      <c r="F10" s="6">
        <f>SUM(C10:E10)</f>
        <v>98998</v>
      </c>
      <c r="G10" s="134"/>
      <c r="H10" s="6">
        <v>32999.333333333336</v>
      </c>
      <c r="I10" s="6">
        <v>16499.666666666668</v>
      </c>
      <c r="J10" s="6">
        <v>131997.33333333334</v>
      </c>
      <c r="K10" s="168">
        <v>0</v>
      </c>
      <c r="L10" s="6">
        <f t="shared" ref="L10:L23" si="0">SUM(H10:K10)</f>
        <v>181496.33333333334</v>
      </c>
      <c r="M10" s="8"/>
    </row>
    <row r="11" spans="1:13">
      <c r="A11" s="261" t="s">
        <v>2094</v>
      </c>
      <c r="B11" s="262" t="s">
        <v>2095</v>
      </c>
      <c r="C11" s="6">
        <v>48417.38</v>
      </c>
      <c r="D11" s="6"/>
      <c r="E11" s="6"/>
      <c r="F11" s="6">
        <f>SUM(C11:E11)</f>
        <v>48417.38</v>
      </c>
      <c r="G11" s="134"/>
      <c r="H11" s="6">
        <v>16139.126666666665</v>
      </c>
      <c r="I11" s="6">
        <v>8069.5633333333326</v>
      </c>
      <c r="J11" s="6">
        <v>64556.506666666668</v>
      </c>
      <c r="K11" s="168">
        <v>0</v>
      </c>
      <c r="L11" s="6">
        <f t="shared" si="0"/>
        <v>88765.19666666667</v>
      </c>
      <c r="M11" s="8"/>
    </row>
    <row r="12" spans="1:13">
      <c r="A12" s="261" t="s">
        <v>2096</v>
      </c>
      <c r="B12" s="262" t="s">
        <v>960</v>
      </c>
      <c r="C12" s="6">
        <v>48417.36</v>
      </c>
      <c r="D12" s="6"/>
      <c r="E12" s="6"/>
      <c r="F12" s="6">
        <f t="shared" ref="F12:F23" si="1">SUM(C12:E12)</f>
        <v>48417.36</v>
      </c>
      <c r="G12" s="134"/>
      <c r="H12" s="6">
        <v>16139.12</v>
      </c>
      <c r="I12" s="6">
        <v>8069.56</v>
      </c>
      <c r="J12" s="6">
        <v>64556.480000000003</v>
      </c>
      <c r="K12" s="168">
        <v>0</v>
      </c>
      <c r="L12" s="6">
        <f t="shared" si="0"/>
        <v>88765.16</v>
      </c>
      <c r="M12" s="8"/>
    </row>
    <row r="13" spans="1:13">
      <c r="A13" s="261" t="s">
        <v>2096</v>
      </c>
      <c r="B13" s="262" t="s">
        <v>2097</v>
      </c>
      <c r="C13" s="6">
        <v>48417.36</v>
      </c>
      <c r="D13" s="6"/>
      <c r="E13" s="6"/>
      <c r="F13" s="6">
        <f t="shared" si="1"/>
        <v>48417.36</v>
      </c>
      <c r="G13" s="134"/>
      <c r="H13" s="6">
        <v>16139.12</v>
      </c>
      <c r="I13" s="6">
        <v>8069.56</v>
      </c>
      <c r="J13" s="6">
        <v>64556.480000000003</v>
      </c>
      <c r="K13" s="168">
        <v>0</v>
      </c>
      <c r="L13" s="6">
        <f t="shared" si="0"/>
        <v>88765.16</v>
      </c>
      <c r="M13" s="8"/>
    </row>
    <row r="14" spans="1:13">
      <c r="A14" s="261" t="s">
        <v>2096</v>
      </c>
      <c r="B14" s="262" t="s">
        <v>2098</v>
      </c>
      <c r="C14" s="6">
        <v>48417.36</v>
      </c>
      <c r="D14" s="6"/>
      <c r="E14" s="6"/>
      <c r="F14" s="6">
        <f t="shared" si="1"/>
        <v>48417.36</v>
      </c>
      <c r="G14" s="134"/>
      <c r="H14" s="6">
        <v>16139.12</v>
      </c>
      <c r="I14" s="6">
        <v>8069.56</v>
      </c>
      <c r="J14" s="6">
        <v>64556.480000000003</v>
      </c>
      <c r="K14" s="168">
        <v>0</v>
      </c>
      <c r="L14" s="6">
        <f t="shared" si="0"/>
        <v>88765.16</v>
      </c>
      <c r="M14" s="8"/>
    </row>
    <row r="15" spans="1:13">
      <c r="A15" s="261" t="s">
        <v>2099</v>
      </c>
      <c r="B15" s="262" t="s">
        <v>2100</v>
      </c>
      <c r="C15" s="6">
        <v>32223.84</v>
      </c>
      <c r="D15" s="6"/>
      <c r="E15" s="6"/>
      <c r="F15" s="6">
        <f t="shared" si="1"/>
        <v>32223.84</v>
      </c>
      <c r="G15" s="134"/>
      <c r="H15" s="6">
        <v>10741.28</v>
      </c>
      <c r="I15" s="6">
        <v>5370.64</v>
      </c>
      <c r="J15" s="6">
        <v>42965.119999999995</v>
      </c>
      <c r="K15" s="168">
        <v>0</v>
      </c>
      <c r="L15" s="6">
        <f t="shared" si="0"/>
        <v>59077.039999999994</v>
      </c>
    </row>
    <row r="16" spans="1:13">
      <c r="A16" s="261" t="s">
        <v>2099</v>
      </c>
      <c r="B16" s="262" t="s">
        <v>2101</v>
      </c>
      <c r="C16" s="6">
        <v>32223.84</v>
      </c>
      <c r="D16" s="6"/>
      <c r="E16" s="6"/>
      <c r="F16" s="6">
        <f t="shared" si="1"/>
        <v>32223.84</v>
      </c>
      <c r="G16" s="134"/>
      <c r="H16" s="6">
        <v>10741.28</v>
      </c>
      <c r="I16" s="6">
        <v>5370.64</v>
      </c>
      <c r="J16" s="6">
        <v>42965.119999999995</v>
      </c>
      <c r="K16" s="168">
        <v>0</v>
      </c>
      <c r="L16" s="6">
        <f t="shared" si="0"/>
        <v>59077.039999999994</v>
      </c>
    </row>
    <row r="17" spans="1:12">
      <c r="A17" s="261" t="s">
        <v>2102</v>
      </c>
      <c r="B17" s="262" t="s">
        <v>2103</v>
      </c>
      <c r="C17" s="6">
        <v>32223.84</v>
      </c>
      <c r="D17" s="6"/>
      <c r="E17" s="6"/>
      <c r="F17" s="6">
        <f t="shared" si="1"/>
        <v>32223.84</v>
      </c>
      <c r="G17" s="134"/>
      <c r="H17" s="6">
        <v>10741.28</v>
      </c>
      <c r="I17" s="6">
        <v>5370.64</v>
      </c>
      <c r="J17" s="6">
        <v>42965.119999999995</v>
      </c>
      <c r="K17" s="168">
        <v>0</v>
      </c>
      <c r="L17" s="6">
        <f t="shared" si="0"/>
        <v>59077.039999999994</v>
      </c>
    </row>
    <row r="18" spans="1:12">
      <c r="A18" s="261" t="s">
        <v>2102</v>
      </c>
      <c r="B18" s="262" t="s">
        <v>2104</v>
      </c>
      <c r="C18" s="6">
        <v>32223.84</v>
      </c>
      <c r="D18" s="6"/>
      <c r="E18" s="6"/>
      <c r="F18" s="6">
        <f t="shared" si="1"/>
        <v>32223.84</v>
      </c>
      <c r="G18" s="134"/>
      <c r="H18" s="6">
        <v>10741.28</v>
      </c>
      <c r="I18" s="6">
        <v>5370.64</v>
      </c>
      <c r="J18" s="6">
        <v>42965.119999999995</v>
      </c>
      <c r="K18" s="168">
        <v>0</v>
      </c>
      <c r="L18" s="6">
        <f t="shared" si="0"/>
        <v>59077.039999999994</v>
      </c>
    </row>
    <row r="19" spans="1:12">
      <c r="A19" s="261" t="s">
        <v>2102</v>
      </c>
      <c r="B19" s="262" t="s">
        <v>2105</v>
      </c>
      <c r="C19" s="6">
        <v>32223.84</v>
      </c>
      <c r="D19" s="6"/>
      <c r="E19" s="6"/>
      <c r="F19" s="6">
        <f t="shared" si="1"/>
        <v>32223.84</v>
      </c>
      <c r="G19" s="134"/>
      <c r="H19" s="6">
        <v>10741.28</v>
      </c>
      <c r="I19" s="6">
        <v>5370.64</v>
      </c>
      <c r="J19" s="6">
        <v>42965.119999999995</v>
      </c>
      <c r="K19" s="168">
        <v>5000</v>
      </c>
      <c r="L19" s="6">
        <f t="shared" si="0"/>
        <v>64077.039999999994</v>
      </c>
    </row>
    <row r="20" spans="1:12">
      <c r="A20" s="261" t="s">
        <v>2102</v>
      </c>
      <c r="B20" s="262" t="s">
        <v>2106</v>
      </c>
      <c r="C20" s="6">
        <v>32223.84</v>
      </c>
      <c r="D20" s="6"/>
      <c r="E20" s="6"/>
      <c r="F20" s="6">
        <f t="shared" si="1"/>
        <v>32223.84</v>
      </c>
      <c r="G20" s="134"/>
      <c r="H20" s="6">
        <v>10741.28</v>
      </c>
      <c r="I20" s="6">
        <v>5370.64</v>
      </c>
      <c r="J20" s="6">
        <v>42965.119999999995</v>
      </c>
      <c r="K20" s="168">
        <v>0</v>
      </c>
      <c r="L20" s="6">
        <f t="shared" si="0"/>
        <v>59077.039999999994</v>
      </c>
    </row>
    <row r="21" spans="1:12">
      <c r="A21" s="261" t="s">
        <v>2107</v>
      </c>
      <c r="B21" s="262" t="s">
        <v>2108</v>
      </c>
      <c r="C21" s="6">
        <v>26116</v>
      </c>
      <c r="D21" s="6"/>
      <c r="E21" s="6"/>
      <c r="F21" s="6">
        <f t="shared" si="1"/>
        <v>26116</v>
      </c>
      <c r="G21" s="134"/>
      <c r="H21" s="6">
        <v>8705.3333333333339</v>
      </c>
      <c r="I21" s="6">
        <v>4352.666666666667</v>
      </c>
      <c r="J21" s="6">
        <v>34821.333333333328</v>
      </c>
      <c r="K21" s="168">
        <v>0</v>
      </c>
      <c r="L21" s="6">
        <f t="shared" si="0"/>
        <v>47879.333333333328</v>
      </c>
    </row>
    <row r="22" spans="1:12">
      <c r="A22" s="261" t="s">
        <v>2109</v>
      </c>
      <c r="B22" s="262" t="s">
        <v>2110</v>
      </c>
      <c r="C22" s="6">
        <v>23849.64</v>
      </c>
      <c r="D22" s="6"/>
      <c r="E22" s="6"/>
      <c r="F22" s="6">
        <f t="shared" si="1"/>
        <v>23849.64</v>
      </c>
      <c r="G22" s="134"/>
      <c r="H22" s="6">
        <v>7949.88</v>
      </c>
      <c r="I22" s="6">
        <v>3974.94</v>
      </c>
      <c r="J22" s="6">
        <v>31799.519999999997</v>
      </c>
      <c r="K22" s="168">
        <v>0</v>
      </c>
      <c r="L22" s="6">
        <f t="shared" si="0"/>
        <v>43724.34</v>
      </c>
    </row>
    <row r="23" spans="1:12">
      <c r="A23" s="261" t="s">
        <v>2109</v>
      </c>
      <c r="B23" s="262" t="s">
        <v>2111</v>
      </c>
      <c r="C23" s="6">
        <v>23849.64</v>
      </c>
      <c r="D23" s="6"/>
      <c r="E23" s="6"/>
      <c r="F23" s="6">
        <f t="shared" si="1"/>
        <v>23849.64</v>
      </c>
      <c r="G23" s="135"/>
      <c r="H23" s="6">
        <v>7949.88</v>
      </c>
      <c r="I23" s="6">
        <v>3974.94</v>
      </c>
      <c r="J23" s="6">
        <v>31799.519999999997</v>
      </c>
      <c r="K23" s="6">
        <v>0</v>
      </c>
      <c r="L23" s="6">
        <f t="shared" si="0"/>
        <v>43724.34</v>
      </c>
    </row>
    <row r="24" spans="1:12">
      <c r="A24" s="263"/>
      <c r="B24" s="252"/>
      <c r="C24" s="264"/>
      <c r="D24" s="264"/>
      <c r="E24" s="264"/>
      <c r="F24" s="264"/>
      <c r="G24" s="264"/>
      <c r="H24" s="264"/>
      <c r="I24" s="264"/>
      <c r="J24" s="264"/>
      <c r="K24" s="264"/>
      <c r="L24" s="264"/>
    </row>
    <row r="25" spans="1:12" ht="15.75" thickBot="1">
      <c r="A25" s="251" t="s">
        <v>31</v>
      </c>
      <c r="B25" s="265"/>
      <c r="C25" s="264"/>
      <c r="D25" s="264"/>
      <c r="E25" s="264"/>
      <c r="F25" s="264"/>
      <c r="G25" s="264"/>
      <c r="H25" s="264"/>
      <c r="I25" s="264"/>
      <c r="J25" s="264"/>
      <c r="K25" s="264"/>
      <c r="L25" s="264"/>
    </row>
    <row r="26" spans="1:12" ht="15.75" thickBot="1">
      <c r="A26" s="253" t="s">
        <v>0</v>
      </c>
      <c r="B26" s="253" t="s">
        <v>8</v>
      </c>
      <c r="C26" s="266" t="s">
        <v>9</v>
      </c>
      <c r="D26" s="267"/>
      <c r="E26" s="267"/>
      <c r="F26" s="267"/>
      <c r="G26" s="264"/>
      <c r="H26" s="266" t="s">
        <v>10</v>
      </c>
      <c r="I26" s="267"/>
      <c r="J26" s="267"/>
      <c r="K26" s="267"/>
      <c r="L26" s="268"/>
    </row>
    <row r="27" spans="1:12" ht="25.5">
      <c r="A27" s="257"/>
      <c r="B27" s="257"/>
      <c r="C27" s="269" t="s">
        <v>11</v>
      </c>
      <c r="D27" s="269" t="s">
        <v>86</v>
      </c>
      <c r="E27" s="269" t="s">
        <v>17</v>
      </c>
      <c r="F27" s="269" t="s">
        <v>12</v>
      </c>
      <c r="G27" s="264"/>
      <c r="H27" s="270" t="s">
        <v>13</v>
      </c>
      <c r="I27" s="271" t="s">
        <v>18</v>
      </c>
      <c r="J27" s="269" t="s">
        <v>14</v>
      </c>
      <c r="K27" s="271" t="s">
        <v>2112</v>
      </c>
      <c r="L27" s="269" t="s">
        <v>12</v>
      </c>
    </row>
    <row r="28" spans="1:12">
      <c r="A28" s="261" t="s">
        <v>2113</v>
      </c>
      <c r="B28" s="262" t="s">
        <v>2114</v>
      </c>
      <c r="C28" s="272">
        <v>20636.64</v>
      </c>
      <c r="D28" s="39"/>
      <c r="E28" s="273">
        <v>975</v>
      </c>
      <c r="F28" s="39">
        <f>SUM(C28:E28)</f>
        <v>21611.64</v>
      </c>
      <c r="G28" s="134"/>
      <c r="H28" s="6">
        <v>6878.88</v>
      </c>
      <c r="I28" s="6">
        <v>3439.44</v>
      </c>
      <c r="J28" s="6">
        <v>27515.52</v>
      </c>
      <c r="K28" s="168">
        <v>0</v>
      </c>
      <c r="L28" s="6">
        <f>SUM(H28:K28)</f>
        <v>37833.839999999997</v>
      </c>
    </row>
    <row r="29" spans="1:12">
      <c r="A29" s="261" t="s">
        <v>2113</v>
      </c>
      <c r="B29" s="262" t="s">
        <v>2114</v>
      </c>
      <c r="C29" s="272">
        <v>20636.64</v>
      </c>
      <c r="D29" s="39"/>
      <c r="E29" s="273">
        <v>975</v>
      </c>
      <c r="F29" s="39">
        <f>SUM(C29:E29)</f>
        <v>21611.64</v>
      </c>
      <c r="G29" s="134"/>
      <c r="H29" s="6">
        <v>6878.88</v>
      </c>
      <c r="I29" s="6">
        <v>3439.44</v>
      </c>
      <c r="J29" s="6">
        <v>27515.52</v>
      </c>
      <c r="K29" s="168">
        <v>0</v>
      </c>
      <c r="L29" s="6">
        <f>SUM(H29:K29)</f>
        <v>37833.839999999997</v>
      </c>
    </row>
    <row r="30" spans="1:12">
      <c r="A30" s="261" t="s">
        <v>2113</v>
      </c>
      <c r="B30" s="262" t="s">
        <v>2114</v>
      </c>
      <c r="C30" s="272">
        <v>20636.64</v>
      </c>
      <c r="D30" s="273"/>
      <c r="E30" s="39">
        <v>975</v>
      </c>
      <c r="F30" s="39">
        <f t="shared" ref="F30:F53" si="2">SUM(C30:E30)</f>
        <v>21611.64</v>
      </c>
      <c r="G30" s="134"/>
      <c r="H30" s="6">
        <v>6878.88</v>
      </c>
      <c r="I30" s="6">
        <v>3439.44</v>
      </c>
      <c r="J30" s="6">
        <v>27515.52</v>
      </c>
      <c r="K30" s="168">
        <v>5000</v>
      </c>
      <c r="L30" s="6">
        <f t="shared" ref="L30:L53" si="3">SUM(H30:K30)</f>
        <v>42833.84</v>
      </c>
    </row>
    <row r="31" spans="1:12">
      <c r="A31" s="261" t="s">
        <v>2115</v>
      </c>
      <c r="B31" s="262" t="s">
        <v>33</v>
      </c>
      <c r="C31" s="272">
        <v>17176.2</v>
      </c>
      <c r="D31" s="273"/>
      <c r="E31" s="39">
        <v>975</v>
      </c>
      <c r="F31" s="39">
        <f t="shared" si="2"/>
        <v>18151.2</v>
      </c>
      <c r="G31" s="134"/>
      <c r="H31" s="6">
        <v>5725.4000000000005</v>
      </c>
      <c r="I31" s="6">
        <v>2862.7000000000003</v>
      </c>
      <c r="J31" s="6">
        <v>22901.600000000002</v>
      </c>
      <c r="K31" s="168">
        <v>0</v>
      </c>
      <c r="L31" s="6">
        <f t="shared" si="3"/>
        <v>31489.700000000004</v>
      </c>
    </row>
    <row r="32" spans="1:12">
      <c r="A32" s="261" t="s">
        <v>2115</v>
      </c>
      <c r="B32" s="262" t="s">
        <v>33</v>
      </c>
      <c r="C32" s="272">
        <v>17176.2</v>
      </c>
      <c r="D32" s="274"/>
      <c r="E32" s="274">
        <v>975</v>
      </c>
      <c r="F32" s="39">
        <f t="shared" si="2"/>
        <v>18151.2</v>
      </c>
      <c r="G32" s="275"/>
      <c r="H32" s="276">
        <v>5725.4000000000005</v>
      </c>
      <c r="I32" s="276">
        <v>2862.7000000000003</v>
      </c>
      <c r="J32" s="6">
        <v>22901.600000000002</v>
      </c>
      <c r="K32" s="276">
        <v>0</v>
      </c>
      <c r="L32" s="6">
        <f t="shared" si="3"/>
        <v>31489.700000000004</v>
      </c>
    </row>
    <row r="33" spans="1:12">
      <c r="A33" s="261" t="s">
        <v>2115</v>
      </c>
      <c r="B33" s="262" t="s">
        <v>33</v>
      </c>
      <c r="C33" s="272">
        <v>17176.2</v>
      </c>
      <c r="D33" s="274"/>
      <c r="E33" s="274">
        <v>975</v>
      </c>
      <c r="F33" s="39">
        <f t="shared" si="2"/>
        <v>18151.2</v>
      </c>
      <c r="G33" s="275"/>
      <c r="H33" s="276">
        <v>5725.4000000000005</v>
      </c>
      <c r="I33" s="276">
        <v>2862.7000000000003</v>
      </c>
      <c r="J33" s="6">
        <v>22901.600000000002</v>
      </c>
      <c r="K33" s="276">
        <v>0</v>
      </c>
      <c r="L33" s="6">
        <f t="shared" si="3"/>
        <v>31489.700000000004</v>
      </c>
    </row>
    <row r="34" spans="1:12">
      <c r="A34" s="261" t="s">
        <v>2115</v>
      </c>
      <c r="B34" s="262" t="s">
        <v>33</v>
      </c>
      <c r="C34" s="272">
        <v>17176.2</v>
      </c>
      <c r="D34" s="274"/>
      <c r="E34" s="274">
        <v>975</v>
      </c>
      <c r="F34" s="39">
        <f t="shared" si="2"/>
        <v>18151.2</v>
      </c>
      <c r="G34" s="275"/>
      <c r="H34" s="276">
        <v>5725.4000000000005</v>
      </c>
      <c r="I34" s="276">
        <v>2862.7000000000003</v>
      </c>
      <c r="J34" s="6">
        <v>22901.600000000002</v>
      </c>
      <c r="K34" s="276">
        <v>0</v>
      </c>
      <c r="L34" s="6">
        <f t="shared" si="3"/>
        <v>31489.700000000004</v>
      </c>
    </row>
    <row r="35" spans="1:12">
      <c r="A35" s="261" t="s">
        <v>2115</v>
      </c>
      <c r="B35" s="262" t="s">
        <v>33</v>
      </c>
      <c r="C35" s="272">
        <v>17176.2</v>
      </c>
      <c r="D35" s="274"/>
      <c r="E35" s="274">
        <v>975</v>
      </c>
      <c r="F35" s="39">
        <f t="shared" si="2"/>
        <v>18151.2</v>
      </c>
      <c r="G35" s="275"/>
      <c r="H35" s="276">
        <v>5725.4000000000005</v>
      </c>
      <c r="I35" s="276">
        <v>2862.7000000000003</v>
      </c>
      <c r="J35" s="6">
        <v>22901.600000000002</v>
      </c>
      <c r="K35" s="276">
        <v>0</v>
      </c>
      <c r="L35" s="6">
        <f t="shared" si="3"/>
        <v>31489.700000000004</v>
      </c>
    </row>
    <row r="36" spans="1:12">
      <c r="A36" s="261" t="s">
        <v>2115</v>
      </c>
      <c r="B36" s="262" t="s">
        <v>33</v>
      </c>
      <c r="C36" s="272">
        <v>17176.2</v>
      </c>
      <c r="D36" s="274"/>
      <c r="E36" s="274">
        <v>975</v>
      </c>
      <c r="F36" s="39">
        <f t="shared" si="2"/>
        <v>18151.2</v>
      </c>
      <c r="G36" s="275"/>
      <c r="H36" s="276">
        <v>5725.4000000000005</v>
      </c>
      <c r="I36" s="276">
        <v>2862.7000000000003</v>
      </c>
      <c r="J36" s="6">
        <v>22901.600000000002</v>
      </c>
      <c r="K36" s="276">
        <v>0</v>
      </c>
      <c r="L36" s="6">
        <f t="shared" si="3"/>
        <v>31489.700000000004</v>
      </c>
    </row>
    <row r="37" spans="1:12">
      <c r="A37" s="261" t="s">
        <v>2115</v>
      </c>
      <c r="B37" s="262" t="s">
        <v>33</v>
      </c>
      <c r="C37" s="272">
        <v>17176.2</v>
      </c>
      <c r="D37" s="274"/>
      <c r="E37" s="274">
        <v>975</v>
      </c>
      <c r="F37" s="39">
        <f t="shared" si="2"/>
        <v>18151.2</v>
      </c>
      <c r="G37" s="275"/>
      <c r="H37" s="276">
        <v>5725.4000000000005</v>
      </c>
      <c r="I37" s="276">
        <v>2862.7000000000003</v>
      </c>
      <c r="J37" s="6">
        <v>22901.600000000002</v>
      </c>
      <c r="K37" s="276">
        <v>0</v>
      </c>
      <c r="L37" s="6">
        <f t="shared" si="3"/>
        <v>31489.700000000004</v>
      </c>
    </row>
    <row r="38" spans="1:12">
      <c r="A38" s="261" t="s">
        <v>2115</v>
      </c>
      <c r="B38" s="262" t="s">
        <v>33</v>
      </c>
      <c r="C38" s="272">
        <v>17176.2</v>
      </c>
      <c r="D38" s="274"/>
      <c r="E38" s="274">
        <v>975</v>
      </c>
      <c r="F38" s="39">
        <f t="shared" si="2"/>
        <v>18151.2</v>
      </c>
      <c r="G38" s="275"/>
      <c r="H38" s="276">
        <v>5725.4000000000005</v>
      </c>
      <c r="I38" s="276">
        <v>2862.7000000000003</v>
      </c>
      <c r="J38" s="6">
        <v>22901.600000000002</v>
      </c>
      <c r="K38" s="276">
        <v>0</v>
      </c>
      <c r="L38" s="6">
        <f t="shared" si="3"/>
        <v>31489.700000000004</v>
      </c>
    </row>
    <row r="39" spans="1:12">
      <c r="A39" s="261" t="s">
        <v>2115</v>
      </c>
      <c r="B39" s="262" t="s">
        <v>33</v>
      </c>
      <c r="C39" s="272">
        <v>17176.2</v>
      </c>
      <c r="D39" s="274"/>
      <c r="E39" s="274">
        <v>975</v>
      </c>
      <c r="F39" s="39">
        <f t="shared" si="2"/>
        <v>18151.2</v>
      </c>
      <c r="G39" s="275"/>
      <c r="H39" s="276">
        <v>5725.4000000000005</v>
      </c>
      <c r="I39" s="276">
        <v>2862.7000000000003</v>
      </c>
      <c r="J39" s="6">
        <v>22901.600000000002</v>
      </c>
      <c r="K39" s="276">
        <v>0</v>
      </c>
      <c r="L39" s="6">
        <f t="shared" si="3"/>
        <v>31489.700000000004</v>
      </c>
    </row>
    <row r="40" spans="1:12">
      <c r="A40" s="261" t="s">
        <v>2115</v>
      </c>
      <c r="B40" s="262" t="s">
        <v>33</v>
      </c>
      <c r="C40" s="272">
        <v>17176.2</v>
      </c>
      <c r="D40" s="274"/>
      <c r="E40" s="274">
        <v>975</v>
      </c>
      <c r="F40" s="39">
        <f t="shared" si="2"/>
        <v>18151.2</v>
      </c>
      <c r="G40" s="275"/>
      <c r="H40" s="276">
        <v>5725.4000000000005</v>
      </c>
      <c r="I40" s="276">
        <v>2862.7000000000003</v>
      </c>
      <c r="J40" s="6">
        <v>22901.600000000002</v>
      </c>
      <c r="K40" s="276">
        <v>0</v>
      </c>
      <c r="L40" s="6">
        <f t="shared" si="3"/>
        <v>31489.700000000004</v>
      </c>
    </row>
    <row r="41" spans="1:12">
      <c r="A41" s="261" t="s">
        <v>2115</v>
      </c>
      <c r="B41" s="262" t="s">
        <v>33</v>
      </c>
      <c r="C41" s="272">
        <v>17176.2</v>
      </c>
      <c r="D41" s="274"/>
      <c r="E41" s="274">
        <v>975</v>
      </c>
      <c r="F41" s="39">
        <f t="shared" si="2"/>
        <v>18151.2</v>
      </c>
      <c r="G41" s="275"/>
      <c r="H41" s="276">
        <v>5725.4000000000005</v>
      </c>
      <c r="I41" s="276">
        <v>2862.7000000000003</v>
      </c>
      <c r="J41" s="6">
        <v>22901.600000000002</v>
      </c>
      <c r="K41" s="276">
        <v>5000</v>
      </c>
      <c r="L41" s="6">
        <f t="shared" si="3"/>
        <v>36489.700000000004</v>
      </c>
    </row>
    <row r="42" spans="1:12">
      <c r="A42" s="261" t="s">
        <v>2115</v>
      </c>
      <c r="B42" s="262" t="s">
        <v>33</v>
      </c>
      <c r="C42" s="272">
        <v>17176.2</v>
      </c>
      <c r="D42" s="274"/>
      <c r="E42" s="274">
        <v>975</v>
      </c>
      <c r="F42" s="39">
        <f t="shared" si="2"/>
        <v>18151.2</v>
      </c>
      <c r="G42" s="275"/>
      <c r="H42" s="276">
        <v>5725.4000000000005</v>
      </c>
      <c r="I42" s="276">
        <v>2862.7000000000003</v>
      </c>
      <c r="J42" s="6">
        <v>22901.600000000002</v>
      </c>
      <c r="K42" s="276">
        <v>0</v>
      </c>
      <c r="L42" s="6">
        <f t="shared" si="3"/>
        <v>31489.700000000004</v>
      </c>
    </row>
    <row r="43" spans="1:12">
      <c r="A43" s="261" t="s">
        <v>2115</v>
      </c>
      <c r="B43" s="262" t="s">
        <v>33</v>
      </c>
      <c r="C43" s="272">
        <v>17176.2</v>
      </c>
      <c r="D43" s="274"/>
      <c r="E43" s="274">
        <v>975</v>
      </c>
      <c r="F43" s="39">
        <f t="shared" si="2"/>
        <v>18151.2</v>
      </c>
      <c r="G43" s="275"/>
      <c r="H43" s="276">
        <v>5725.4000000000005</v>
      </c>
      <c r="I43" s="276">
        <v>2862.7000000000003</v>
      </c>
      <c r="J43" s="6">
        <v>22901.600000000002</v>
      </c>
      <c r="K43" s="276">
        <v>0</v>
      </c>
      <c r="L43" s="6">
        <f t="shared" si="3"/>
        <v>31489.700000000004</v>
      </c>
    </row>
    <row r="44" spans="1:12">
      <c r="A44" s="261" t="s">
        <v>2115</v>
      </c>
      <c r="B44" s="262" t="s">
        <v>33</v>
      </c>
      <c r="C44" s="272">
        <v>17176.2</v>
      </c>
      <c r="D44" s="274"/>
      <c r="E44" s="274">
        <v>975</v>
      </c>
      <c r="F44" s="39">
        <f t="shared" si="2"/>
        <v>18151.2</v>
      </c>
      <c r="G44" s="275"/>
      <c r="H44" s="276">
        <v>5725.4000000000005</v>
      </c>
      <c r="I44" s="276">
        <v>2862.7000000000003</v>
      </c>
      <c r="J44" s="6">
        <v>22901.600000000002</v>
      </c>
      <c r="K44" s="276">
        <v>0</v>
      </c>
      <c r="L44" s="6">
        <f t="shared" si="3"/>
        <v>31489.700000000004</v>
      </c>
    </row>
    <row r="45" spans="1:12">
      <c r="A45" s="261" t="s">
        <v>2116</v>
      </c>
      <c r="B45" s="262" t="s">
        <v>33</v>
      </c>
      <c r="C45" s="272">
        <v>16219.16</v>
      </c>
      <c r="D45" s="274"/>
      <c r="E45" s="274">
        <v>975</v>
      </c>
      <c r="F45" s="39">
        <f t="shared" si="2"/>
        <v>17194.16</v>
      </c>
      <c r="G45" s="275"/>
      <c r="H45" s="276">
        <v>5406.3866666666663</v>
      </c>
      <c r="I45" s="276">
        <v>2703.1933333333332</v>
      </c>
      <c r="J45" s="6">
        <v>21625.546666666665</v>
      </c>
      <c r="K45" s="276">
        <v>0</v>
      </c>
      <c r="L45" s="6">
        <f t="shared" si="3"/>
        <v>29735.126666666663</v>
      </c>
    </row>
    <row r="46" spans="1:12">
      <c r="A46" s="261" t="s">
        <v>2117</v>
      </c>
      <c r="B46" s="262" t="s">
        <v>33</v>
      </c>
      <c r="C46" s="272">
        <v>14882.8</v>
      </c>
      <c r="D46" s="274"/>
      <c r="E46" s="274">
        <v>975</v>
      </c>
      <c r="F46" s="39">
        <f t="shared" si="2"/>
        <v>15857.8</v>
      </c>
      <c r="G46" s="275"/>
      <c r="H46" s="276">
        <v>4960.9333333333334</v>
      </c>
      <c r="I46" s="276">
        <v>2480.4666666666667</v>
      </c>
      <c r="J46" s="6">
        <v>19843.733333333334</v>
      </c>
      <c r="K46" s="276">
        <v>0</v>
      </c>
      <c r="L46" s="6">
        <f t="shared" si="3"/>
        <v>27285.133333333331</v>
      </c>
    </row>
    <row r="47" spans="1:12">
      <c r="A47" s="261" t="s">
        <v>2117</v>
      </c>
      <c r="B47" s="262" t="s">
        <v>33</v>
      </c>
      <c r="C47" s="272">
        <v>14882.8</v>
      </c>
      <c r="D47" s="274"/>
      <c r="E47" s="274">
        <v>975</v>
      </c>
      <c r="F47" s="39">
        <f t="shared" si="2"/>
        <v>15857.8</v>
      </c>
      <c r="G47" s="275"/>
      <c r="H47" s="276">
        <v>4960.9333333333334</v>
      </c>
      <c r="I47" s="276">
        <v>2480.4666666666667</v>
      </c>
      <c r="J47" s="6">
        <v>19843.733333333334</v>
      </c>
      <c r="K47" s="276">
        <v>0</v>
      </c>
      <c r="L47" s="6">
        <f t="shared" si="3"/>
        <v>27285.133333333331</v>
      </c>
    </row>
    <row r="48" spans="1:12">
      <c r="A48" s="261" t="s">
        <v>2117</v>
      </c>
      <c r="B48" s="262" t="s">
        <v>33</v>
      </c>
      <c r="C48" s="272">
        <v>14882.8</v>
      </c>
      <c r="D48" s="274"/>
      <c r="E48" s="274">
        <v>975</v>
      </c>
      <c r="F48" s="39">
        <f t="shared" si="2"/>
        <v>15857.8</v>
      </c>
      <c r="G48" s="275"/>
      <c r="H48" s="276">
        <v>4960.9333333333334</v>
      </c>
      <c r="I48" s="276">
        <v>2480.4666666666667</v>
      </c>
      <c r="J48" s="6">
        <v>19843.733333333334</v>
      </c>
      <c r="K48" s="276">
        <v>0</v>
      </c>
      <c r="L48" s="6">
        <f t="shared" si="3"/>
        <v>27285.133333333331</v>
      </c>
    </row>
    <row r="49" spans="1:12">
      <c r="A49" s="261" t="s">
        <v>2117</v>
      </c>
      <c r="B49" s="262" t="s">
        <v>33</v>
      </c>
      <c r="C49" s="272">
        <v>14882.8</v>
      </c>
      <c r="D49" s="274"/>
      <c r="E49" s="274">
        <v>975</v>
      </c>
      <c r="F49" s="39">
        <f t="shared" si="2"/>
        <v>15857.8</v>
      </c>
      <c r="G49" s="275"/>
      <c r="H49" s="276">
        <v>4960.9333333333334</v>
      </c>
      <c r="I49" s="276">
        <v>2480.4666666666667</v>
      </c>
      <c r="J49" s="6">
        <v>19843.733333333334</v>
      </c>
      <c r="K49" s="276">
        <v>0</v>
      </c>
      <c r="L49" s="6">
        <f t="shared" si="3"/>
        <v>27285.133333333331</v>
      </c>
    </row>
    <row r="50" spans="1:12">
      <c r="A50" s="261" t="s">
        <v>2117</v>
      </c>
      <c r="B50" s="262" t="s">
        <v>33</v>
      </c>
      <c r="C50" s="272">
        <v>14882.8</v>
      </c>
      <c r="D50" s="274"/>
      <c r="E50" s="274">
        <v>975</v>
      </c>
      <c r="F50" s="39">
        <f t="shared" si="2"/>
        <v>15857.8</v>
      </c>
      <c r="G50" s="275"/>
      <c r="H50" s="276">
        <v>4960.9333333333334</v>
      </c>
      <c r="I50" s="276">
        <v>2480.4666666666667</v>
      </c>
      <c r="J50" s="6">
        <v>19843.733333333334</v>
      </c>
      <c r="K50" s="276">
        <v>0</v>
      </c>
      <c r="L50" s="6">
        <f t="shared" si="3"/>
        <v>27285.133333333331</v>
      </c>
    </row>
    <row r="51" spans="1:12">
      <c r="A51" s="261" t="s">
        <v>2118</v>
      </c>
      <c r="B51" s="262" t="s">
        <v>33</v>
      </c>
      <c r="C51" s="272">
        <v>14689.19</v>
      </c>
      <c r="D51" s="274"/>
      <c r="E51" s="274">
        <v>975</v>
      </c>
      <c r="F51" s="39">
        <f t="shared" si="2"/>
        <v>15664.19</v>
      </c>
      <c r="G51" s="275"/>
      <c r="H51" s="276">
        <v>4896.3966666666665</v>
      </c>
      <c r="I51" s="276">
        <v>2448.1983333333333</v>
      </c>
      <c r="J51" s="6">
        <v>19585.58666666667</v>
      </c>
      <c r="K51" s="276">
        <v>5000</v>
      </c>
      <c r="L51" s="6">
        <f t="shared" si="3"/>
        <v>31930.181666666671</v>
      </c>
    </row>
    <row r="52" spans="1:12">
      <c r="A52" s="261" t="s">
        <v>2119</v>
      </c>
      <c r="B52" s="262" t="s">
        <v>33</v>
      </c>
      <c r="C52" s="272">
        <v>12901.05</v>
      </c>
      <c r="D52" s="274"/>
      <c r="E52" s="274">
        <v>975</v>
      </c>
      <c r="F52" s="39">
        <f t="shared" si="2"/>
        <v>13876.05</v>
      </c>
      <c r="G52" s="275"/>
      <c r="H52" s="276">
        <v>4300.3499999999995</v>
      </c>
      <c r="I52" s="276">
        <v>2150.1749999999997</v>
      </c>
      <c r="J52" s="6">
        <v>17201.399999999998</v>
      </c>
      <c r="K52" s="276">
        <v>0</v>
      </c>
      <c r="L52" s="6">
        <f t="shared" si="3"/>
        <v>23651.924999999996</v>
      </c>
    </row>
    <row r="53" spans="1:12">
      <c r="A53" s="261" t="s">
        <v>2120</v>
      </c>
      <c r="B53" s="262" t="s">
        <v>33</v>
      </c>
      <c r="C53" s="272">
        <v>9121.2999999999993</v>
      </c>
      <c r="D53" s="274"/>
      <c r="E53" s="274">
        <v>975</v>
      </c>
      <c r="F53" s="39">
        <f t="shared" si="2"/>
        <v>10096.299999999999</v>
      </c>
      <c r="G53" s="275"/>
      <c r="H53" s="276">
        <v>3040.4333333333329</v>
      </c>
      <c r="I53" s="276">
        <v>1520.2166666666665</v>
      </c>
      <c r="J53" s="6">
        <v>12161.733333333332</v>
      </c>
      <c r="K53" s="276">
        <v>0</v>
      </c>
      <c r="L53" s="6">
        <f t="shared" si="3"/>
        <v>16722.383333333331</v>
      </c>
    </row>
    <row r="54" spans="1:12">
      <c r="A54" s="252"/>
      <c r="B54" s="252"/>
      <c r="C54" s="277"/>
      <c r="D54" s="252"/>
      <c r="E54" s="277"/>
      <c r="F54" s="252"/>
      <c r="G54" s="252"/>
      <c r="H54" s="278"/>
      <c r="I54" s="277"/>
      <c r="J54" s="252"/>
      <c r="K54" s="252"/>
      <c r="L54" s="278"/>
    </row>
    <row r="55" spans="1:12">
      <c r="A55" s="252"/>
      <c r="B55" s="252"/>
      <c r="C55" s="252"/>
      <c r="D55" s="279"/>
      <c r="E55" s="252"/>
      <c r="F55" s="252"/>
      <c r="G55" s="252"/>
      <c r="H55" s="278"/>
      <c r="I55" s="278"/>
      <c r="J55" s="252"/>
      <c r="K55" s="252"/>
      <c r="L55" s="252"/>
    </row>
    <row r="56" spans="1:12">
      <c r="A56" s="252"/>
      <c r="B56" s="280" t="s">
        <v>250</v>
      </c>
      <c r="C56" s="281"/>
      <c r="D56" s="281"/>
      <c r="E56" s="281"/>
      <c r="F56" s="281"/>
      <c r="G56" s="281"/>
      <c r="H56" s="252"/>
      <c r="I56" s="252"/>
      <c r="J56" s="252"/>
      <c r="K56" s="252"/>
      <c r="L56" s="278"/>
    </row>
    <row r="57" spans="1:12">
      <c r="A57" s="252"/>
      <c r="B57" s="282" t="s">
        <v>0</v>
      </c>
      <c r="C57" s="283" t="s">
        <v>251</v>
      </c>
      <c r="D57" s="283"/>
      <c r="E57" s="283"/>
      <c r="F57" s="283"/>
      <c r="G57" s="283"/>
      <c r="H57" s="252"/>
      <c r="I57" s="252"/>
      <c r="J57" s="252"/>
      <c r="K57" s="252"/>
      <c r="L57" s="252"/>
    </row>
    <row r="58" spans="1:12">
      <c r="A58" s="252"/>
      <c r="B58" s="284">
        <v>1712</v>
      </c>
      <c r="C58" s="285" t="s">
        <v>2121</v>
      </c>
      <c r="D58" s="285"/>
      <c r="E58" s="285"/>
      <c r="F58" s="285"/>
      <c r="G58" s="285"/>
      <c r="H58" s="252"/>
      <c r="I58" s="252"/>
      <c r="J58" s="252"/>
      <c r="K58" s="252"/>
      <c r="L58" s="252"/>
    </row>
    <row r="59" spans="1:12">
      <c r="A59" s="252"/>
      <c r="B59" s="286"/>
      <c r="C59" s="285" t="s">
        <v>252</v>
      </c>
      <c r="D59" s="285"/>
      <c r="E59" s="285"/>
      <c r="F59" s="285"/>
      <c r="G59" s="285"/>
      <c r="H59" s="252"/>
      <c r="I59" s="252"/>
      <c r="J59" s="252"/>
      <c r="K59" s="252"/>
      <c r="L59" s="252"/>
    </row>
  </sheetData>
  <mergeCells count="15">
    <mergeCell ref="C59:G59"/>
    <mergeCell ref="A26:A27"/>
    <mergeCell ref="B26:B27"/>
    <mergeCell ref="C26:F26"/>
    <mergeCell ref="H26:L26"/>
    <mergeCell ref="C57:G57"/>
    <mergeCell ref="C58:G58"/>
    <mergeCell ref="A1:L1"/>
    <mergeCell ref="A2:L2"/>
    <mergeCell ref="A3:L3"/>
    <mergeCell ref="A4:L4"/>
    <mergeCell ref="A8:A9"/>
    <mergeCell ref="B8:B9"/>
    <mergeCell ref="C8:F8"/>
    <mergeCell ref="H8:L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B6C7-A0EB-4F86-9473-2065EC0A5153}">
  <dimension ref="A1:L39"/>
  <sheetViews>
    <sheetView showGridLines="0" workbookViewId="0">
      <selection activeCell="M8" sqref="M8"/>
    </sheetView>
  </sheetViews>
  <sheetFormatPr baseColWidth="10" defaultRowHeight="15"/>
  <cols>
    <col min="1" max="1" width="7.5703125" style="28" customWidth="1"/>
    <col min="2" max="2" width="23.7109375" style="12" customWidth="1"/>
    <col min="3" max="3" width="11.42578125" style="28"/>
    <col min="4" max="4" width="12.85546875" style="28" customWidth="1"/>
    <col min="5" max="5" width="11.42578125" style="28"/>
    <col min="6" max="6" width="11.42578125" style="28" customWidth="1"/>
    <col min="7" max="7" width="4" style="28" customWidth="1"/>
    <col min="8" max="11" width="11.42578125" style="28"/>
    <col min="12" max="12" width="11.42578125" style="29"/>
    <col min="13" max="16384" width="11.42578125" style="28"/>
  </cols>
  <sheetData>
    <row r="1" spans="1:11" ht="15.75">
      <c r="A1" s="184" t="s">
        <v>95</v>
      </c>
      <c r="B1" s="184"/>
      <c r="C1" s="184"/>
      <c r="D1" s="184"/>
      <c r="E1" s="184"/>
      <c r="F1" s="184"/>
      <c r="G1" s="184"/>
      <c r="H1" s="184"/>
      <c r="I1" s="184"/>
      <c r="J1" s="184"/>
      <c r="K1" s="184"/>
    </row>
    <row r="2" spans="1:11" ht="15.75">
      <c r="A2" s="184" t="s">
        <v>1</v>
      </c>
      <c r="B2" s="184"/>
      <c r="C2" s="184"/>
      <c r="D2" s="184"/>
      <c r="E2" s="184"/>
      <c r="F2" s="184"/>
      <c r="G2" s="184"/>
      <c r="H2" s="184"/>
      <c r="I2" s="184"/>
      <c r="J2" s="184"/>
      <c r="K2" s="184"/>
    </row>
    <row r="3" spans="1:11" ht="15.75">
      <c r="A3" s="184" t="s">
        <v>2</v>
      </c>
      <c r="B3" s="184"/>
      <c r="C3" s="184"/>
      <c r="D3" s="184"/>
      <c r="E3" s="184"/>
      <c r="F3" s="184"/>
      <c r="G3" s="184"/>
      <c r="H3" s="184"/>
      <c r="I3" s="184"/>
      <c r="J3" s="184"/>
      <c r="K3" s="184"/>
    </row>
    <row r="4" spans="1:11" ht="15.75">
      <c r="A4" s="184" t="s">
        <v>6</v>
      </c>
      <c r="B4" s="184"/>
      <c r="C4" s="184"/>
      <c r="D4" s="184"/>
      <c r="E4" s="184"/>
      <c r="F4" s="184"/>
      <c r="G4" s="184"/>
      <c r="H4" s="184"/>
      <c r="I4" s="184"/>
      <c r="J4" s="184"/>
      <c r="K4" s="184"/>
    </row>
    <row r="7" spans="1:11" ht="15.75">
      <c r="A7" s="4" t="s">
        <v>7</v>
      </c>
    </row>
    <row r="8" spans="1:11" ht="15" customHeight="1">
      <c r="A8" s="185" t="s">
        <v>0</v>
      </c>
      <c r="B8" s="186" t="s">
        <v>8</v>
      </c>
      <c r="C8" s="187" t="s">
        <v>9</v>
      </c>
      <c r="D8" s="188"/>
      <c r="E8" s="189"/>
      <c r="H8" s="187" t="s">
        <v>10</v>
      </c>
      <c r="I8" s="188"/>
      <c r="J8" s="188"/>
      <c r="K8" s="189"/>
    </row>
    <row r="9" spans="1:11" ht="23.25" customHeight="1">
      <c r="A9" s="185"/>
      <c r="B9" s="186"/>
      <c r="C9" s="37" t="s">
        <v>11</v>
      </c>
      <c r="D9" s="37" t="s">
        <v>17</v>
      </c>
      <c r="E9" s="37" t="s">
        <v>12</v>
      </c>
      <c r="H9" s="38" t="s">
        <v>13</v>
      </c>
      <c r="I9" s="38" t="s">
        <v>18</v>
      </c>
      <c r="J9" s="37" t="s">
        <v>14</v>
      </c>
      <c r="K9" s="37" t="s">
        <v>12</v>
      </c>
    </row>
    <row r="10" spans="1:11">
      <c r="A10" s="1" t="s">
        <v>94</v>
      </c>
      <c r="B10" s="33" t="s">
        <v>93</v>
      </c>
      <c r="C10" s="36">
        <v>80500</v>
      </c>
      <c r="D10" s="35"/>
      <c r="E10" s="35">
        <f>SUM(C10:D10)</f>
        <v>80500</v>
      </c>
      <c r="H10" s="34">
        <v>26833.333333333336</v>
      </c>
      <c r="I10" s="34">
        <v>13416.666666666668</v>
      </c>
      <c r="J10" s="34">
        <v>107333.33333333334</v>
      </c>
      <c r="K10" s="34">
        <f>SUM(H10:J10)</f>
        <v>147583.33333333334</v>
      </c>
    </row>
    <row r="11" spans="1:11">
      <c r="A11" s="1" t="s">
        <v>91</v>
      </c>
      <c r="B11" s="33" t="s">
        <v>92</v>
      </c>
      <c r="C11" s="36">
        <v>39508</v>
      </c>
      <c r="D11" s="35"/>
      <c r="E11" s="35">
        <f>SUM(C11:D11)</f>
        <v>39508</v>
      </c>
      <c r="H11" s="34">
        <v>13169.333333333334</v>
      </c>
      <c r="I11" s="34">
        <v>6584.666666666667</v>
      </c>
      <c r="J11" s="34">
        <v>52677.333333333336</v>
      </c>
      <c r="K11" s="34">
        <f>SUM(H11:J11)</f>
        <v>72431.333333333343</v>
      </c>
    </row>
    <row r="12" spans="1:11">
      <c r="A12" s="1" t="s">
        <v>91</v>
      </c>
      <c r="B12" s="33" t="s">
        <v>90</v>
      </c>
      <c r="C12" s="36">
        <v>39508</v>
      </c>
      <c r="D12" s="35"/>
      <c r="E12" s="35">
        <f>SUM(C12:D12)</f>
        <v>39508</v>
      </c>
      <c r="H12" s="34">
        <v>13169.333333333334</v>
      </c>
      <c r="I12" s="34">
        <v>6584.666666666667</v>
      </c>
      <c r="J12" s="34">
        <v>52677.333333333336</v>
      </c>
      <c r="K12" s="34">
        <f>SUM(H12:J12)</f>
        <v>72431.333333333343</v>
      </c>
    </row>
    <row r="13" spans="1:11" ht="22.5">
      <c r="A13" s="1" t="s">
        <v>88</v>
      </c>
      <c r="B13" s="33" t="s">
        <v>89</v>
      </c>
      <c r="C13" s="36">
        <v>17684.169999999998</v>
      </c>
      <c r="D13" s="35">
        <v>975</v>
      </c>
      <c r="E13" s="35">
        <f>SUM(C13:D13)</f>
        <v>18659.169999999998</v>
      </c>
      <c r="H13" s="34">
        <v>4923.9000000000005</v>
      </c>
      <c r="I13" s="34">
        <v>2461.9500000000003</v>
      </c>
      <c r="J13" s="34">
        <v>19695.600000000002</v>
      </c>
      <c r="K13" s="34">
        <f>SUM(H13:J13)</f>
        <v>27081.450000000004</v>
      </c>
    </row>
    <row r="14" spans="1:11" ht="22.5">
      <c r="A14" s="1" t="s">
        <v>88</v>
      </c>
      <c r="B14" s="33" t="s">
        <v>87</v>
      </c>
      <c r="C14" s="36">
        <v>17684.169999999998</v>
      </c>
      <c r="D14" s="35">
        <v>975</v>
      </c>
      <c r="E14" s="35">
        <f>SUM(C14:D14)</f>
        <v>18659.169999999998</v>
      </c>
      <c r="H14" s="34">
        <v>4923.9000000000005</v>
      </c>
      <c r="I14" s="34">
        <v>2461.9500000000003</v>
      </c>
      <c r="J14" s="34">
        <v>19695.600000000002</v>
      </c>
      <c r="K14" s="34">
        <f>SUM(H14:J14)</f>
        <v>27081.450000000004</v>
      </c>
    </row>
    <row r="15" spans="1:11">
      <c r="A15" s="11"/>
    </row>
    <row r="16" spans="1:11" ht="16.5" thickBot="1">
      <c r="A16" s="4" t="s">
        <v>31</v>
      </c>
    </row>
    <row r="17" spans="1:11" ht="15.75" thickBot="1">
      <c r="A17" s="174" t="s">
        <v>0</v>
      </c>
      <c r="B17" s="180" t="s">
        <v>8</v>
      </c>
      <c r="C17" s="176" t="s">
        <v>9</v>
      </c>
      <c r="D17" s="177"/>
      <c r="E17" s="177"/>
      <c r="F17" s="177"/>
      <c r="H17" s="176" t="s">
        <v>10</v>
      </c>
      <c r="I17" s="177"/>
      <c r="J17" s="177"/>
      <c r="K17" s="178"/>
    </row>
    <row r="18" spans="1:11" ht="22.5">
      <c r="A18" s="175"/>
      <c r="B18" s="181"/>
      <c r="C18" s="5" t="s">
        <v>11</v>
      </c>
      <c r="D18" s="5" t="s">
        <v>86</v>
      </c>
      <c r="E18" s="5" t="s">
        <v>17</v>
      </c>
      <c r="F18" s="5" t="s">
        <v>12</v>
      </c>
      <c r="H18" s="3" t="s">
        <v>13</v>
      </c>
      <c r="I18" s="13" t="s">
        <v>18</v>
      </c>
      <c r="J18" s="5" t="s">
        <v>14</v>
      </c>
      <c r="K18" s="5" t="s">
        <v>12</v>
      </c>
    </row>
    <row r="19" spans="1:11" ht="22.5">
      <c r="A19" s="1" t="s">
        <v>85</v>
      </c>
      <c r="B19" s="33" t="s">
        <v>84</v>
      </c>
      <c r="C19" s="32">
        <v>15450</v>
      </c>
      <c r="D19" s="6"/>
      <c r="E19" s="6">
        <v>975</v>
      </c>
      <c r="F19" s="6">
        <f t="shared" ref="F19:F38" si="0">SUM(C19:E19)</f>
        <v>16425</v>
      </c>
      <c r="G19" s="31"/>
      <c r="H19" s="6">
        <v>5150</v>
      </c>
      <c r="I19" s="6">
        <v>2575</v>
      </c>
      <c r="J19" s="6">
        <v>20600</v>
      </c>
      <c r="K19" s="6">
        <f t="shared" ref="K19:K38" si="1">SUM(H19:J19)</f>
        <v>28325</v>
      </c>
    </row>
    <row r="20" spans="1:11" ht="22.5">
      <c r="A20" s="1" t="s">
        <v>82</v>
      </c>
      <c r="B20" s="33" t="s">
        <v>83</v>
      </c>
      <c r="C20" s="32">
        <v>12669</v>
      </c>
      <c r="D20" s="6"/>
      <c r="E20" s="6">
        <v>975</v>
      </c>
      <c r="F20" s="6">
        <f t="shared" si="0"/>
        <v>13644</v>
      </c>
      <c r="G20" s="31"/>
      <c r="H20" s="6">
        <v>4223</v>
      </c>
      <c r="I20" s="6">
        <v>2111.5</v>
      </c>
      <c r="J20" s="6">
        <v>16892</v>
      </c>
      <c r="K20" s="6">
        <f t="shared" si="1"/>
        <v>23226.5</v>
      </c>
    </row>
    <row r="21" spans="1:11" ht="22.5">
      <c r="A21" s="1" t="s">
        <v>82</v>
      </c>
      <c r="B21" s="33" t="s">
        <v>81</v>
      </c>
      <c r="C21" s="32">
        <v>12669</v>
      </c>
      <c r="D21" s="6">
        <v>2781</v>
      </c>
      <c r="E21" s="6">
        <v>975</v>
      </c>
      <c r="F21" s="6">
        <f t="shared" si="0"/>
        <v>16425</v>
      </c>
      <c r="G21" s="31"/>
      <c r="H21" s="6">
        <v>5150</v>
      </c>
      <c r="I21" s="6">
        <v>2575</v>
      </c>
      <c r="J21" s="6">
        <v>20600</v>
      </c>
      <c r="K21" s="6">
        <f t="shared" si="1"/>
        <v>28325</v>
      </c>
    </row>
    <row r="22" spans="1:11">
      <c r="A22" s="1" t="s">
        <v>78</v>
      </c>
      <c r="B22" s="33" t="s">
        <v>80</v>
      </c>
      <c r="C22" s="32">
        <v>9544.9699999999993</v>
      </c>
      <c r="D22" s="6"/>
      <c r="E22" s="6">
        <v>975</v>
      </c>
      <c r="F22" s="6">
        <f t="shared" si="0"/>
        <v>10519.97</v>
      </c>
      <c r="G22" s="31"/>
      <c r="H22" s="6">
        <v>3181.6566666666668</v>
      </c>
      <c r="I22" s="6">
        <v>1590.8283333333334</v>
      </c>
      <c r="J22" s="6">
        <v>12726.626666666667</v>
      </c>
      <c r="K22" s="6">
        <f t="shared" si="1"/>
        <v>17499.111666666668</v>
      </c>
    </row>
    <row r="23" spans="1:11">
      <c r="A23" s="1" t="s">
        <v>78</v>
      </c>
      <c r="B23" s="33" t="s">
        <v>79</v>
      </c>
      <c r="C23" s="32">
        <v>9544.9699999999993</v>
      </c>
      <c r="D23" s="6">
        <v>1072.33</v>
      </c>
      <c r="E23" s="6">
        <v>975</v>
      </c>
      <c r="F23" s="6">
        <f t="shared" si="0"/>
        <v>11592.3</v>
      </c>
      <c r="G23" s="31"/>
      <c r="H23" s="6">
        <v>3205.7666666666664</v>
      </c>
      <c r="I23" s="6">
        <v>1602.8833333333332</v>
      </c>
      <c r="J23" s="6">
        <v>12823.066666666666</v>
      </c>
      <c r="K23" s="6">
        <f t="shared" si="1"/>
        <v>17631.716666666667</v>
      </c>
    </row>
    <row r="24" spans="1:11" ht="22.5">
      <c r="A24" s="1" t="s">
        <v>78</v>
      </c>
      <c r="B24" s="33" t="s">
        <v>77</v>
      </c>
      <c r="C24" s="32">
        <v>9544.9699999999993</v>
      </c>
      <c r="D24" s="6"/>
      <c r="E24" s="6">
        <v>975</v>
      </c>
      <c r="F24" s="6">
        <f t="shared" si="0"/>
        <v>10519.97</v>
      </c>
      <c r="G24" s="31"/>
      <c r="H24" s="6">
        <v>3181.6566666666668</v>
      </c>
      <c r="I24" s="6">
        <v>1590.8283333333334</v>
      </c>
      <c r="J24" s="6">
        <v>12726.626666666667</v>
      </c>
      <c r="K24" s="6">
        <f t="shared" si="1"/>
        <v>17499.111666666668</v>
      </c>
    </row>
    <row r="25" spans="1:11" ht="22.5">
      <c r="A25" s="1" t="s">
        <v>76</v>
      </c>
      <c r="B25" s="33" t="s">
        <v>75</v>
      </c>
      <c r="C25" s="32">
        <v>8981.7000000000007</v>
      </c>
      <c r="D25" s="6"/>
      <c r="E25" s="6">
        <v>975</v>
      </c>
      <c r="F25" s="6">
        <f t="shared" si="0"/>
        <v>9956.7000000000007</v>
      </c>
      <c r="G25" s="31"/>
      <c r="H25" s="6">
        <v>2993.9000000000005</v>
      </c>
      <c r="I25" s="6">
        <v>1496.9500000000003</v>
      </c>
      <c r="J25" s="6">
        <v>11975.600000000002</v>
      </c>
      <c r="K25" s="6">
        <f t="shared" si="1"/>
        <v>16466.450000000004</v>
      </c>
    </row>
    <row r="26" spans="1:11">
      <c r="A26" s="1" t="s">
        <v>74</v>
      </c>
      <c r="B26" s="33" t="s">
        <v>73</v>
      </c>
      <c r="C26" s="32">
        <v>8381.93</v>
      </c>
      <c r="D26" s="6"/>
      <c r="E26" s="6">
        <v>975</v>
      </c>
      <c r="F26" s="6">
        <f t="shared" si="0"/>
        <v>9356.93</v>
      </c>
      <c r="G26" s="31"/>
      <c r="H26" s="6">
        <v>2793.9766666666669</v>
      </c>
      <c r="I26" s="6">
        <v>1396.9883333333335</v>
      </c>
      <c r="J26" s="6">
        <v>11175.906666666668</v>
      </c>
      <c r="K26" s="6">
        <f t="shared" si="1"/>
        <v>15366.871666666668</v>
      </c>
    </row>
    <row r="27" spans="1:11">
      <c r="A27" s="1" t="s">
        <v>72</v>
      </c>
      <c r="B27" s="33" t="s">
        <v>71</v>
      </c>
      <c r="C27" s="32">
        <v>10617.12</v>
      </c>
      <c r="D27" s="6"/>
      <c r="E27" s="6">
        <v>975</v>
      </c>
      <c r="F27" s="6">
        <f t="shared" si="0"/>
        <v>11592.12</v>
      </c>
      <c r="G27" s="31"/>
      <c r="H27" s="6">
        <v>3539.0400000000004</v>
      </c>
      <c r="I27" s="6">
        <v>1769.5200000000002</v>
      </c>
      <c r="J27" s="6">
        <v>14156.160000000002</v>
      </c>
      <c r="K27" s="6">
        <f t="shared" si="1"/>
        <v>19464.72</v>
      </c>
    </row>
    <row r="28" spans="1:11" ht="22.5">
      <c r="A28" s="1" t="s">
        <v>70</v>
      </c>
      <c r="B28" s="33" t="s">
        <v>69</v>
      </c>
      <c r="C28" s="32">
        <v>6673.78</v>
      </c>
      <c r="D28" s="6"/>
      <c r="E28" s="6">
        <v>975</v>
      </c>
      <c r="F28" s="6">
        <f t="shared" si="0"/>
        <v>7648.78</v>
      </c>
      <c r="G28" s="31"/>
      <c r="H28" s="6">
        <v>2224.5933333333332</v>
      </c>
      <c r="I28" s="6">
        <v>1112.2966666666666</v>
      </c>
      <c r="J28" s="6">
        <v>8898.373333333333</v>
      </c>
      <c r="K28" s="6">
        <f t="shared" si="1"/>
        <v>12235.263333333332</v>
      </c>
    </row>
    <row r="29" spans="1:11">
      <c r="A29" s="1" t="s">
        <v>68</v>
      </c>
      <c r="B29" s="33" t="s">
        <v>67</v>
      </c>
      <c r="C29" s="32">
        <v>9299.0499999999993</v>
      </c>
      <c r="D29" s="6"/>
      <c r="E29" s="6">
        <v>975</v>
      </c>
      <c r="F29" s="6">
        <f t="shared" si="0"/>
        <v>10274.049999999999</v>
      </c>
      <c r="G29" s="31"/>
      <c r="H29" s="6">
        <v>3099.6833333333329</v>
      </c>
      <c r="I29" s="6">
        <v>1549.8416666666665</v>
      </c>
      <c r="J29" s="6">
        <v>12398.733333333332</v>
      </c>
      <c r="K29" s="6">
        <f t="shared" si="1"/>
        <v>17048.258333333331</v>
      </c>
    </row>
    <row r="30" spans="1:11">
      <c r="A30" s="1" t="s">
        <v>66</v>
      </c>
      <c r="B30" s="33" t="s">
        <v>65</v>
      </c>
      <c r="C30" s="32">
        <v>7531.57</v>
      </c>
      <c r="D30" s="6"/>
      <c r="E30" s="6">
        <v>975</v>
      </c>
      <c r="F30" s="6">
        <f t="shared" si="0"/>
        <v>8506.57</v>
      </c>
      <c r="G30" s="31"/>
      <c r="H30" s="6">
        <v>2510.5233333333335</v>
      </c>
      <c r="I30" s="6">
        <v>1255.2616666666668</v>
      </c>
      <c r="J30" s="6">
        <v>10042.093333333334</v>
      </c>
      <c r="K30" s="6">
        <f t="shared" si="1"/>
        <v>13807.878333333334</v>
      </c>
    </row>
    <row r="31" spans="1:11">
      <c r="A31" s="1" t="s">
        <v>64</v>
      </c>
      <c r="B31" s="33" t="s">
        <v>63</v>
      </c>
      <c r="C31" s="32">
        <v>9299.0499999999993</v>
      </c>
      <c r="D31" s="6"/>
      <c r="E31" s="6">
        <v>975</v>
      </c>
      <c r="F31" s="6">
        <f t="shared" si="0"/>
        <v>10274.049999999999</v>
      </c>
      <c r="G31" s="31"/>
      <c r="H31" s="6">
        <v>3099.6833333333329</v>
      </c>
      <c r="I31" s="6">
        <v>1549.8416666666665</v>
      </c>
      <c r="J31" s="6">
        <v>12398.733333333332</v>
      </c>
      <c r="K31" s="6">
        <f t="shared" si="1"/>
        <v>17048.258333333331</v>
      </c>
    </row>
    <row r="32" spans="1:11">
      <c r="A32" s="1" t="s">
        <v>62</v>
      </c>
      <c r="B32" s="33" t="s">
        <v>61</v>
      </c>
      <c r="C32" s="32">
        <v>8240.1</v>
      </c>
      <c r="D32" s="6"/>
      <c r="E32" s="6">
        <v>975</v>
      </c>
      <c r="F32" s="6">
        <f t="shared" si="0"/>
        <v>9215.1</v>
      </c>
      <c r="G32" s="31"/>
      <c r="H32" s="6">
        <v>2746.7000000000003</v>
      </c>
      <c r="I32" s="6">
        <v>1373.3500000000001</v>
      </c>
      <c r="J32" s="6">
        <v>10986.800000000001</v>
      </c>
      <c r="K32" s="6">
        <f t="shared" si="1"/>
        <v>15106.850000000002</v>
      </c>
    </row>
    <row r="33" spans="1:11">
      <c r="A33" s="1" t="s">
        <v>60</v>
      </c>
      <c r="B33" s="33" t="s">
        <v>56</v>
      </c>
      <c r="C33" s="32">
        <v>8232.6</v>
      </c>
      <c r="D33" s="6"/>
      <c r="E33" s="6">
        <v>975</v>
      </c>
      <c r="F33" s="6">
        <f t="shared" si="0"/>
        <v>9207.6</v>
      </c>
      <c r="G33" s="31"/>
      <c r="H33" s="6">
        <v>2744.2000000000003</v>
      </c>
      <c r="I33" s="6">
        <v>1372.1000000000001</v>
      </c>
      <c r="J33" s="6">
        <v>10976.800000000001</v>
      </c>
      <c r="K33" s="6">
        <f t="shared" si="1"/>
        <v>15093.100000000002</v>
      </c>
    </row>
    <row r="34" spans="1:11">
      <c r="A34" s="1" t="s">
        <v>59</v>
      </c>
      <c r="B34" s="33" t="s">
        <v>56</v>
      </c>
      <c r="C34" s="32">
        <v>7428.05</v>
      </c>
      <c r="D34" s="6"/>
      <c r="E34" s="6">
        <v>975</v>
      </c>
      <c r="F34" s="6">
        <f t="shared" si="0"/>
        <v>8403.0499999999993</v>
      </c>
      <c r="G34" s="31"/>
      <c r="H34" s="6">
        <v>2476.0166666666664</v>
      </c>
      <c r="I34" s="6">
        <v>1238.0083333333332</v>
      </c>
      <c r="J34" s="6">
        <v>9904.0666666666657</v>
      </c>
      <c r="K34" s="6">
        <f t="shared" si="1"/>
        <v>13618.091666666665</v>
      </c>
    </row>
    <row r="35" spans="1:11">
      <c r="A35" s="1" t="s">
        <v>58</v>
      </c>
      <c r="B35" s="33" t="s">
        <v>56</v>
      </c>
      <c r="C35" s="32">
        <v>6982.91</v>
      </c>
      <c r="D35" s="6"/>
      <c r="E35" s="6">
        <v>975</v>
      </c>
      <c r="F35" s="6">
        <f t="shared" si="0"/>
        <v>7957.91</v>
      </c>
      <c r="G35" s="31"/>
      <c r="H35" s="6">
        <v>2327.6366666666668</v>
      </c>
      <c r="I35" s="6">
        <v>1163.8183333333334</v>
      </c>
      <c r="J35" s="6">
        <v>9310.5466666666671</v>
      </c>
      <c r="K35" s="6">
        <f t="shared" si="1"/>
        <v>12802.001666666667</v>
      </c>
    </row>
    <row r="36" spans="1:11">
      <c r="A36" s="1" t="s">
        <v>58</v>
      </c>
      <c r="B36" s="33" t="s">
        <v>56</v>
      </c>
      <c r="C36" s="32">
        <v>6982.91</v>
      </c>
      <c r="D36" s="6"/>
      <c r="E36" s="6">
        <v>975</v>
      </c>
      <c r="F36" s="6">
        <f t="shared" si="0"/>
        <v>7957.91</v>
      </c>
      <c r="G36" s="31"/>
      <c r="H36" s="6">
        <v>2327.6366666666668</v>
      </c>
      <c r="I36" s="6">
        <v>1163.8183333333334</v>
      </c>
      <c r="J36" s="6">
        <v>9310.5466666666671</v>
      </c>
      <c r="K36" s="6">
        <f t="shared" si="1"/>
        <v>12802.001666666667</v>
      </c>
    </row>
    <row r="37" spans="1:11">
      <c r="A37" s="1" t="s">
        <v>57</v>
      </c>
      <c r="B37" s="33" t="s">
        <v>56</v>
      </c>
      <c r="C37" s="32">
        <v>6673.82</v>
      </c>
      <c r="D37" s="6"/>
      <c r="E37" s="6">
        <v>975</v>
      </c>
      <c r="F37" s="6">
        <f t="shared" si="0"/>
        <v>7648.82</v>
      </c>
      <c r="G37" s="31"/>
      <c r="H37" s="6">
        <v>2224.6066666666666</v>
      </c>
      <c r="I37" s="6">
        <v>1112.3033333333333</v>
      </c>
      <c r="J37" s="6">
        <v>8898.4266666666663</v>
      </c>
      <c r="K37" s="6">
        <f t="shared" si="1"/>
        <v>12235.336666666666</v>
      </c>
    </row>
    <row r="38" spans="1:11">
      <c r="A38" s="1" t="s">
        <v>55</v>
      </c>
      <c r="B38" s="33" t="s">
        <v>54</v>
      </c>
      <c r="C38" s="32">
        <v>6365</v>
      </c>
      <c r="D38" s="6"/>
      <c r="E38" s="6"/>
      <c r="F38" s="6">
        <f t="shared" si="0"/>
        <v>6365</v>
      </c>
      <c r="G38" s="31"/>
      <c r="H38" s="6">
        <v>2121.67</v>
      </c>
      <c r="I38" s="6">
        <v>1060.83</v>
      </c>
      <c r="J38" s="6">
        <v>8486.67</v>
      </c>
      <c r="K38" s="6">
        <f t="shared" si="1"/>
        <v>11669.17</v>
      </c>
    </row>
    <row r="39" spans="1:11">
      <c r="C39" s="30"/>
      <c r="D39" s="30"/>
      <c r="E39" s="30"/>
      <c r="F39" s="30"/>
      <c r="G39" s="30"/>
    </row>
  </sheetData>
  <mergeCells count="12">
    <mergeCell ref="A17:A18"/>
    <mergeCell ref="B17:B18"/>
    <mergeCell ref="C17:F17"/>
    <mergeCell ref="H17:K17"/>
    <mergeCell ref="A1:K1"/>
    <mergeCell ref="A2:K2"/>
    <mergeCell ref="A3:K3"/>
    <mergeCell ref="A4:K4"/>
    <mergeCell ref="A8:A9"/>
    <mergeCell ref="B8:B9"/>
    <mergeCell ref="C8:E8"/>
    <mergeCell ref="H8:K8"/>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69D1-DB38-4429-94EF-B43095C36F56}">
  <dimension ref="A1:J27"/>
  <sheetViews>
    <sheetView showGridLines="0" topLeftCell="A4" workbookViewId="0">
      <selection activeCell="M12" sqref="M12"/>
    </sheetView>
  </sheetViews>
  <sheetFormatPr baseColWidth="10" defaultRowHeight="15"/>
  <cols>
    <col min="1" max="1" width="8.42578125" customWidth="1"/>
    <col min="2" max="2" width="18.5703125" customWidth="1"/>
    <col min="5" max="5" width="1.42578125" customWidth="1"/>
    <col min="257" max="257" width="8.42578125" customWidth="1"/>
    <col min="258" max="258" width="18.5703125" customWidth="1"/>
    <col min="261" max="261" width="1.42578125" customWidth="1"/>
    <col min="513" max="513" width="8.42578125" customWidth="1"/>
    <col min="514" max="514" width="18.5703125" customWidth="1"/>
    <col min="517" max="517" width="1.42578125" customWidth="1"/>
    <col min="769" max="769" width="8.42578125" customWidth="1"/>
    <col min="770" max="770" width="18.5703125" customWidth="1"/>
    <col min="773" max="773" width="1.42578125" customWidth="1"/>
    <col min="1025" max="1025" width="8.42578125" customWidth="1"/>
    <col min="1026" max="1026" width="18.5703125" customWidth="1"/>
    <col min="1029" max="1029" width="1.42578125" customWidth="1"/>
    <col min="1281" max="1281" width="8.42578125" customWidth="1"/>
    <col min="1282" max="1282" width="18.5703125" customWidth="1"/>
    <col min="1285" max="1285" width="1.42578125" customWidth="1"/>
    <col min="1537" max="1537" width="8.42578125" customWidth="1"/>
    <col min="1538" max="1538" width="18.5703125" customWidth="1"/>
    <col min="1541" max="1541" width="1.42578125" customWidth="1"/>
    <col min="1793" max="1793" width="8.42578125" customWidth="1"/>
    <col min="1794" max="1794" width="18.5703125" customWidth="1"/>
    <col min="1797" max="1797" width="1.42578125" customWidth="1"/>
    <col min="2049" max="2049" width="8.42578125" customWidth="1"/>
    <col min="2050" max="2050" width="18.5703125" customWidth="1"/>
    <col min="2053" max="2053" width="1.42578125" customWidth="1"/>
    <col min="2305" max="2305" width="8.42578125" customWidth="1"/>
    <col min="2306" max="2306" width="18.5703125" customWidth="1"/>
    <col min="2309" max="2309" width="1.42578125" customWidth="1"/>
    <col min="2561" max="2561" width="8.42578125" customWidth="1"/>
    <col min="2562" max="2562" width="18.5703125" customWidth="1"/>
    <col min="2565" max="2565" width="1.42578125" customWidth="1"/>
    <col min="2817" max="2817" width="8.42578125" customWidth="1"/>
    <col min="2818" max="2818" width="18.5703125" customWidth="1"/>
    <col min="2821" max="2821" width="1.42578125" customWidth="1"/>
    <col min="3073" max="3073" width="8.42578125" customWidth="1"/>
    <col min="3074" max="3074" width="18.5703125" customWidth="1"/>
    <col min="3077" max="3077" width="1.42578125" customWidth="1"/>
    <col min="3329" max="3329" width="8.42578125" customWidth="1"/>
    <col min="3330" max="3330" width="18.5703125" customWidth="1"/>
    <col min="3333" max="3333" width="1.42578125" customWidth="1"/>
    <col min="3585" max="3585" width="8.42578125" customWidth="1"/>
    <col min="3586" max="3586" width="18.5703125" customWidth="1"/>
    <col min="3589" max="3589" width="1.42578125" customWidth="1"/>
    <col min="3841" max="3841" width="8.42578125" customWidth="1"/>
    <col min="3842" max="3842" width="18.5703125" customWidth="1"/>
    <col min="3845" max="3845" width="1.42578125" customWidth="1"/>
    <col min="4097" max="4097" width="8.42578125" customWidth="1"/>
    <col min="4098" max="4098" width="18.5703125" customWidth="1"/>
    <col min="4101" max="4101" width="1.42578125" customWidth="1"/>
    <col min="4353" max="4353" width="8.42578125" customWidth="1"/>
    <col min="4354" max="4354" width="18.5703125" customWidth="1"/>
    <col min="4357" max="4357" width="1.42578125" customWidth="1"/>
    <col min="4609" max="4609" width="8.42578125" customWidth="1"/>
    <col min="4610" max="4610" width="18.5703125" customWidth="1"/>
    <col min="4613" max="4613" width="1.42578125" customWidth="1"/>
    <col min="4865" max="4865" width="8.42578125" customWidth="1"/>
    <col min="4866" max="4866" width="18.5703125" customWidth="1"/>
    <col min="4869" max="4869" width="1.42578125" customWidth="1"/>
    <col min="5121" max="5121" width="8.42578125" customWidth="1"/>
    <col min="5122" max="5122" width="18.5703125" customWidth="1"/>
    <col min="5125" max="5125" width="1.42578125" customWidth="1"/>
    <col min="5377" max="5377" width="8.42578125" customWidth="1"/>
    <col min="5378" max="5378" width="18.5703125" customWidth="1"/>
    <col min="5381" max="5381" width="1.42578125" customWidth="1"/>
    <col min="5633" max="5633" width="8.42578125" customWidth="1"/>
    <col min="5634" max="5634" width="18.5703125" customWidth="1"/>
    <col min="5637" max="5637" width="1.42578125" customWidth="1"/>
    <col min="5889" max="5889" width="8.42578125" customWidth="1"/>
    <col min="5890" max="5890" width="18.5703125" customWidth="1"/>
    <col min="5893" max="5893" width="1.42578125" customWidth="1"/>
    <col min="6145" max="6145" width="8.42578125" customWidth="1"/>
    <col min="6146" max="6146" width="18.5703125" customWidth="1"/>
    <col min="6149" max="6149" width="1.42578125" customWidth="1"/>
    <col min="6401" max="6401" width="8.42578125" customWidth="1"/>
    <col min="6402" max="6402" width="18.5703125" customWidth="1"/>
    <col min="6405" max="6405" width="1.42578125" customWidth="1"/>
    <col min="6657" max="6657" width="8.42578125" customWidth="1"/>
    <col min="6658" max="6658" width="18.5703125" customWidth="1"/>
    <col min="6661" max="6661" width="1.42578125" customWidth="1"/>
    <col min="6913" max="6913" width="8.42578125" customWidth="1"/>
    <col min="6914" max="6914" width="18.5703125" customWidth="1"/>
    <col min="6917" max="6917" width="1.42578125" customWidth="1"/>
    <col min="7169" max="7169" width="8.42578125" customWidth="1"/>
    <col min="7170" max="7170" width="18.5703125" customWidth="1"/>
    <col min="7173" max="7173" width="1.42578125" customWidth="1"/>
    <col min="7425" max="7425" width="8.42578125" customWidth="1"/>
    <col min="7426" max="7426" width="18.5703125" customWidth="1"/>
    <col min="7429" max="7429" width="1.42578125" customWidth="1"/>
    <col min="7681" max="7681" width="8.42578125" customWidth="1"/>
    <col min="7682" max="7682" width="18.5703125" customWidth="1"/>
    <col min="7685" max="7685" width="1.42578125" customWidth="1"/>
    <col min="7937" max="7937" width="8.42578125" customWidth="1"/>
    <col min="7938" max="7938" width="18.5703125" customWidth="1"/>
    <col min="7941" max="7941" width="1.42578125" customWidth="1"/>
    <col min="8193" max="8193" width="8.42578125" customWidth="1"/>
    <col min="8194" max="8194" width="18.5703125" customWidth="1"/>
    <col min="8197" max="8197" width="1.42578125" customWidth="1"/>
    <col min="8449" max="8449" width="8.42578125" customWidth="1"/>
    <col min="8450" max="8450" width="18.5703125" customWidth="1"/>
    <col min="8453" max="8453" width="1.42578125" customWidth="1"/>
    <col min="8705" max="8705" width="8.42578125" customWidth="1"/>
    <col min="8706" max="8706" width="18.5703125" customWidth="1"/>
    <col min="8709" max="8709" width="1.42578125" customWidth="1"/>
    <col min="8961" max="8961" width="8.42578125" customWidth="1"/>
    <col min="8962" max="8962" width="18.5703125" customWidth="1"/>
    <col min="8965" max="8965" width="1.42578125" customWidth="1"/>
    <col min="9217" max="9217" width="8.42578125" customWidth="1"/>
    <col min="9218" max="9218" width="18.5703125" customWidth="1"/>
    <col min="9221" max="9221" width="1.42578125" customWidth="1"/>
    <col min="9473" max="9473" width="8.42578125" customWidth="1"/>
    <col min="9474" max="9474" width="18.5703125" customWidth="1"/>
    <col min="9477" max="9477" width="1.42578125" customWidth="1"/>
    <col min="9729" max="9729" width="8.42578125" customWidth="1"/>
    <col min="9730" max="9730" width="18.5703125" customWidth="1"/>
    <col min="9733" max="9733" width="1.42578125" customWidth="1"/>
    <col min="9985" max="9985" width="8.42578125" customWidth="1"/>
    <col min="9986" max="9986" width="18.5703125" customWidth="1"/>
    <col min="9989" max="9989" width="1.42578125" customWidth="1"/>
    <col min="10241" max="10241" width="8.42578125" customWidth="1"/>
    <col min="10242" max="10242" width="18.5703125" customWidth="1"/>
    <col min="10245" max="10245" width="1.42578125" customWidth="1"/>
    <col min="10497" max="10497" width="8.42578125" customWidth="1"/>
    <col min="10498" max="10498" width="18.5703125" customWidth="1"/>
    <col min="10501" max="10501" width="1.42578125" customWidth="1"/>
    <col min="10753" max="10753" width="8.42578125" customWidth="1"/>
    <col min="10754" max="10754" width="18.5703125" customWidth="1"/>
    <col min="10757" max="10757" width="1.42578125" customWidth="1"/>
    <col min="11009" max="11009" width="8.42578125" customWidth="1"/>
    <col min="11010" max="11010" width="18.5703125" customWidth="1"/>
    <col min="11013" max="11013" width="1.42578125" customWidth="1"/>
    <col min="11265" max="11265" width="8.42578125" customWidth="1"/>
    <col min="11266" max="11266" width="18.5703125" customWidth="1"/>
    <col min="11269" max="11269" width="1.42578125" customWidth="1"/>
    <col min="11521" max="11521" width="8.42578125" customWidth="1"/>
    <col min="11522" max="11522" width="18.5703125" customWidth="1"/>
    <col min="11525" max="11525" width="1.42578125" customWidth="1"/>
    <col min="11777" max="11777" width="8.42578125" customWidth="1"/>
    <col min="11778" max="11778" width="18.5703125" customWidth="1"/>
    <col min="11781" max="11781" width="1.42578125" customWidth="1"/>
    <col min="12033" max="12033" width="8.42578125" customWidth="1"/>
    <col min="12034" max="12034" width="18.5703125" customWidth="1"/>
    <col min="12037" max="12037" width="1.42578125" customWidth="1"/>
    <col min="12289" max="12289" width="8.42578125" customWidth="1"/>
    <col min="12290" max="12290" width="18.5703125" customWidth="1"/>
    <col min="12293" max="12293" width="1.42578125" customWidth="1"/>
    <col min="12545" max="12545" width="8.42578125" customWidth="1"/>
    <col min="12546" max="12546" width="18.5703125" customWidth="1"/>
    <col min="12549" max="12549" width="1.42578125" customWidth="1"/>
    <col min="12801" max="12801" width="8.42578125" customWidth="1"/>
    <col min="12802" max="12802" width="18.5703125" customWidth="1"/>
    <col min="12805" max="12805" width="1.42578125" customWidth="1"/>
    <col min="13057" max="13057" width="8.42578125" customWidth="1"/>
    <col min="13058" max="13058" width="18.5703125" customWidth="1"/>
    <col min="13061" max="13061" width="1.42578125" customWidth="1"/>
    <col min="13313" max="13313" width="8.42578125" customWidth="1"/>
    <col min="13314" max="13314" width="18.5703125" customWidth="1"/>
    <col min="13317" max="13317" width="1.42578125" customWidth="1"/>
    <col min="13569" max="13569" width="8.42578125" customWidth="1"/>
    <col min="13570" max="13570" width="18.5703125" customWidth="1"/>
    <col min="13573" max="13573" width="1.42578125" customWidth="1"/>
    <col min="13825" max="13825" width="8.42578125" customWidth="1"/>
    <col min="13826" max="13826" width="18.5703125" customWidth="1"/>
    <col min="13829" max="13829" width="1.42578125" customWidth="1"/>
    <col min="14081" max="14081" width="8.42578125" customWidth="1"/>
    <col min="14082" max="14082" width="18.5703125" customWidth="1"/>
    <col min="14085" max="14085" width="1.42578125" customWidth="1"/>
    <col min="14337" max="14337" width="8.42578125" customWidth="1"/>
    <col min="14338" max="14338" width="18.5703125" customWidth="1"/>
    <col min="14341" max="14341" width="1.42578125" customWidth="1"/>
    <col min="14593" max="14593" width="8.42578125" customWidth="1"/>
    <col min="14594" max="14594" width="18.5703125" customWidth="1"/>
    <col min="14597" max="14597" width="1.42578125" customWidth="1"/>
    <col min="14849" max="14849" width="8.42578125" customWidth="1"/>
    <col min="14850" max="14850" width="18.5703125" customWidth="1"/>
    <col min="14853" max="14853" width="1.42578125" customWidth="1"/>
    <col min="15105" max="15105" width="8.42578125" customWidth="1"/>
    <col min="15106" max="15106" width="18.5703125" customWidth="1"/>
    <col min="15109" max="15109" width="1.42578125" customWidth="1"/>
    <col min="15361" max="15361" width="8.42578125" customWidth="1"/>
    <col min="15362" max="15362" width="18.5703125" customWidth="1"/>
    <col min="15365" max="15365" width="1.42578125" customWidth="1"/>
    <col min="15617" max="15617" width="8.42578125" customWidth="1"/>
    <col min="15618" max="15618" width="18.5703125" customWidth="1"/>
    <col min="15621" max="15621" width="1.42578125" customWidth="1"/>
    <col min="15873" max="15873" width="8.42578125" customWidth="1"/>
    <col min="15874" max="15874" width="18.5703125" customWidth="1"/>
    <col min="15877" max="15877" width="1.42578125" customWidth="1"/>
    <col min="16129" max="16129" width="8.42578125" customWidth="1"/>
    <col min="16130" max="16130" width="18.5703125" customWidth="1"/>
    <col min="16133" max="16133" width="1.42578125" customWidth="1"/>
  </cols>
  <sheetData>
    <row r="1" spans="1:10" ht="15.75">
      <c r="A1" s="287" t="s">
        <v>2122</v>
      </c>
      <c r="B1" s="287"/>
      <c r="C1" s="287"/>
      <c r="D1" s="287"/>
      <c r="E1" s="287"/>
      <c r="F1" s="287"/>
      <c r="G1" s="287"/>
      <c r="H1" s="287"/>
      <c r="I1" s="287"/>
    </row>
    <row r="2" spans="1:10" ht="15.75">
      <c r="A2" s="287" t="s">
        <v>1</v>
      </c>
      <c r="B2" s="287"/>
      <c r="C2" s="287"/>
      <c r="D2" s="287"/>
      <c r="E2" s="287"/>
      <c r="F2" s="287"/>
      <c r="G2" s="287"/>
      <c r="H2" s="287"/>
      <c r="I2" s="287"/>
    </row>
    <row r="3" spans="1:10" ht="15.75">
      <c r="A3" s="287" t="s">
        <v>2</v>
      </c>
      <c r="B3" s="287"/>
      <c r="C3" s="287"/>
      <c r="D3" s="287"/>
      <c r="E3" s="287"/>
      <c r="F3" s="287"/>
      <c r="G3" s="287"/>
      <c r="H3" s="287"/>
      <c r="I3" s="287"/>
    </row>
    <row r="4" spans="1:10" ht="15.75">
      <c r="A4" s="287" t="s">
        <v>6</v>
      </c>
      <c r="B4" s="287"/>
      <c r="C4" s="287"/>
      <c r="D4" s="287"/>
      <c r="E4" s="287"/>
      <c r="F4" s="287"/>
      <c r="G4" s="287"/>
      <c r="H4" s="287"/>
      <c r="I4" s="287"/>
    </row>
    <row r="7" spans="1:10" ht="16.5" thickBot="1">
      <c r="A7" s="288" t="s">
        <v>7</v>
      </c>
    </row>
    <row r="8" spans="1:10">
      <c r="A8" s="289" t="s">
        <v>0</v>
      </c>
      <c r="B8" s="290" t="s">
        <v>8</v>
      </c>
      <c r="C8" s="291" t="s">
        <v>9</v>
      </c>
      <c r="D8" s="291"/>
      <c r="F8" s="291" t="s">
        <v>10</v>
      </c>
      <c r="G8" s="291"/>
      <c r="H8" s="291"/>
      <c r="I8" s="291"/>
    </row>
    <row r="9" spans="1:10" ht="22.5">
      <c r="A9" s="292"/>
      <c r="B9" s="290"/>
      <c r="C9" s="293" t="s">
        <v>11</v>
      </c>
      <c r="D9" s="293" t="s">
        <v>12</v>
      </c>
      <c r="F9" s="294" t="s">
        <v>13</v>
      </c>
      <c r="G9" s="294" t="s">
        <v>18</v>
      </c>
      <c r="H9" s="293" t="s">
        <v>14</v>
      </c>
      <c r="I9" s="293" t="s">
        <v>12</v>
      </c>
    </row>
    <row r="10" spans="1:10">
      <c r="A10" s="1" t="s">
        <v>1016</v>
      </c>
      <c r="B10" s="1" t="s">
        <v>1017</v>
      </c>
      <c r="C10" s="6">
        <v>49386</v>
      </c>
      <c r="D10" s="6">
        <f>SUM(C10:C10)</f>
        <v>49386</v>
      </c>
      <c r="E10" s="134"/>
      <c r="F10" s="6">
        <v>16462</v>
      </c>
      <c r="G10" s="6">
        <v>8231</v>
      </c>
      <c r="H10" s="6">
        <v>65848</v>
      </c>
      <c r="I10" s="6">
        <f>SUM(F10:H10)</f>
        <v>90541</v>
      </c>
      <c r="J10" s="8"/>
    </row>
    <row r="11" spans="1:10">
      <c r="A11" s="1" t="s">
        <v>2123</v>
      </c>
      <c r="B11" s="1" t="s">
        <v>2124</v>
      </c>
      <c r="C11" s="6">
        <v>98998</v>
      </c>
      <c r="D11" s="6">
        <f>SUM(C11:C11)</f>
        <v>98998</v>
      </c>
      <c r="E11" s="134"/>
      <c r="F11" s="6">
        <v>32999</v>
      </c>
      <c r="G11" s="6">
        <v>16500</v>
      </c>
      <c r="H11" s="6">
        <v>131997.33333333334</v>
      </c>
      <c r="I11" s="6">
        <f>SUM(F11:H11)</f>
        <v>181496.33333333334</v>
      </c>
      <c r="J11" s="8"/>
    </row>
    <row r="12" spans="1:10">
      <c r="A12" s="1" t="s">
        <v>1009</v>
      </c>
      <c r="B12" s="1" t="s">
        <v>39</v>
      </c>
      <c r="C12" s="6">
        <v>24328</v>
      </c>
      <c r="D12" s="6">
        <f>SUM(C12:C12)</f>
        <v>24328</v>
      </c>
      <c r="E12" s="134"/>
      <c r="F12" s="6">
        <v>8109</v>
      </c>
      <c r="G12" s="6">
        <v>4055</v>
      </c>
      <c r="H12" s="6">
        <v>32437.333333333332</v>
      </c>
      <c r="I12" s="6">
        <f>SUM(F12:H12)</f>
        <v>44601.333333333328</v>
      </c>
      <c r="J12" s="8"/>
    </row>
    <row r="13" spans="1:10" ht="15.75">
      <c r="A13" s="295"/>
      <c r="J13" s="8"/>
    </row>
    <row r="14" spans="1:10" ht="16.5" thickBot="1">
      <c r="A14" s="288" t="s">
        <v>31</v>
      </c>
      <c r="J14" s="8"/>
    </row>
    <row r="15" spans="1:10">
      <c r="A15" s="289" t="s">
        <v>0</v>
      </c>
      <c r="B15" s="290" t="s">
        <v>8</v>
      </c>
      <c r="C15" s="291" t="s">
        <v>9</v>
      </c>
      <c r="D15" s="291"/>
      <c r="F15" s="291" t="s">
        <v>10</v>
      </c>
      <c r="G15" s="291"/>
      <c r="H15" s="291"/>
      <c r="I15" s="291"/>
      <c r="J15" s="8"/>
    </row>
    <row r="16" spans="1:10" ht="22.5">
      <c r="A16" s="292"/>
      <c r="B16" s="290"/>
      <c r="C16" s="293" t="s">
        <v>11</v>
      </c>
      <c r="D16" s="293" t="s">
        <v>12</v>
      </c>
      <c r="F16" s="294" t="s">
        <v>13</v>
      </c>
      <c r="G16" s="294" t="s">
        <v>18</v>
      </c>
      <c r="H16" s="293" t="s">
        <v>14</v>
      </c>
      <c r="I16" s="293" t="s">
        <v>12</v>
      </c>
      <c r="J16" s="8"/>
    </row>
    <row r="17" spans="1:10">
      <c r="A17" s="1" t="s">
        <v>2125</v>
      </c>
      <c r="B17" s="1" t="s">
        <v>42</v>
      </c>
      <c r="C17" s="6">
        <v>12316.8</v>
      </c>
      <c r="D17" s="6">
        <f t="shared" ref="D17:D22" si="0">SUM(C17:C17)</f>
        <v>12316.8</v>
      </c>
      <c r="E17" s="134"/>
      <c r="F17" s="6">
        <v>4106</v>
      </c>
      <c r="G17" s="6">
        <v>2053</v>
      </c>
      <c r="H17" s="6">
        <v>16422.400000000001</v>
      </c>
      <c r="I17" s="6">
        <f t="shared" ref="I17:I22" si="1">SUM(F17:H17)</f>
        <v>22581.4</v>
      </c>
      <c r="J17" s="8"/>
    </row>
    <row r="18" spans="1:10">
      <c r="A18" s="1" t="s">
        <v>1022</v>
      </c>
      <c r="B18" s="1" t="s">
        <v>1023</v>
      </c>
      <c r="C18" s="6">
        <v>9531.6</v>
      </c>
      <c r="D18" s="6">
        <f t="shared" si="0"/>
        <v>9531.6</v>
      </c>
      <c r="E18" s="134"/>
      <c r="F18" s="6">
        <v>3177</v>
      </c>
      <c r="G18" s="6">
        <v>1589</v>
      </c>
      <c r="H18" s="6">
        <v>12708.800000000001</v>
      </c>
      <c r="I18" s="6">
        <f t="shared" si="1"/>
        <v>17474.800000000003</v>
      </c>
      <c r="J18" s="8"/>
    </row>
    <row r="19" spans="1:10">
      <c r="A19" s="1" t="s">
        <v>1392</v>
      </c>
      <c r="B19" s="1" t="s">
        <v>2126</v>
      </c>
      <c r="C19" s="6">
        <v>9189.6</v>
      </c>
      <c r="D19" s="6">
        <f t="shared" si="0"/>
        <v>9189.6</v>
      </c>
      <c r="E19" s="134"/>
      <c r="F19" s="6">
        <v>3063</v>
      </c>
      <c r="G19" s="6">
        <v>0</v>
      </c>
      <c r="H19" s="6">
        <v>12252.8</v>
      </c>
      <c r="I19" s="6">
        <f t="shared" si="1"/>
        <v>15315.8</v>
      </c>
      <c r="J19" s="8"/>
    </row>
    <row r="20" spans="1:10">
      <c r="A20" s="1" t="s">
        <v>2127</v>
      </c>
      <c r="B20" s="1" t="s">
        <v>1268</v>
      </c>
      <c r="C20" s="6">
        <v>6662.65</v>
      </c>
      <c r="D20" s="6">
        <f t="shared" si="0"/>
        <v>6662.65</v>
      </c>
      <c r="E20" s="134"/>
      <c r="F20" s="6">
        <v>2156</v>
      </c>
      <c r="G20" s="6">
        <v>1078</v>
      </c>
      <c r="H20" s="6">
        <v>8883.5333333333328</v>
      </c>
      <c r="I20" s="6">
        <f t="shared" si="1"/>
        <v>12117.533333333333</v>
      </c>
      <c r="J20" s="8"/>
    </row>
    <row r="21" spans="1:10">
      <c r="A21" s="1" t="s">
        <v>2128</v>
      </c>
      <c r="B21" s="1" t="s">
        <v>2129</v>
      </c>
      <c r="C21" s="6">
        <v>10761.3</v>
      </c>
      <c r="D21" s="6">
        <f t="shared" si="0"/>
        <v>10761.3</v>
      </c>
      <c r="E21" s="134"/>
      <c r="F21" s="6">
        <v>3587</v>
      </c>
      <c r="G21" s="6">
        <v>1794</v>
      </c>
      <c r="H21" s="6">
        <v>14348.4</v>
      </c>
      <c r="I21" s="6">
        <f t="shared" si="1"/>
        <v>19729.400000000001</v>
      </c>
      <c r="J21" s="8"/>
    </row>
    <row r="22" spans="1:10">
      <c r="A22" s="1" t="s">
        <v>1010</v>
      </c>
      <c r="B22" s="1" t="s">
        <v>46</v>
      </c>
      <c r="C22" s="6">
        <v>17258.099999999999</v>
      </c>
      <c r="D22" s="6">
        <f t="shared" si="0"/>
        <v>17258.099999999999</v>
      </c>
      <c r="E22" s="134"/>
      <c r="F22" s="6">
        <v>5753</v>
      </c>
      <c r="G22" s="6">
        <v>2876</v>
      </c>
      <c r="H22" s="6">
        <v>23010.799999999999</v>
      </c>
      <c r="I22" s="6">
        <f t="shared" si="1"/>
        <v>31639.8</v>
      </c>
      <c r="J22" s="8"/>
    </row>
    <row r="25" spans="1:10" ht="15.75">
      <c r="B25" s="296" t="s">
        <v>250</v>
      </c>
      <c r="C25" s="297"/>
      <c r="D25" s="297"/>
      <c r="E25" s="297"/>
    </row>
    <row r="26" spans="1:10">
      <c r="B26" s="298" t="s">
        <v>0</v>
      </c>
      <c r="C26" s="299" t="s">
        <v>251</v>
      </c>
      <c r="D26" s="299"/>
      <c r="E26" s="299"/>
    </row>
    <row r="27" spans="1:10">
      <c r="B27" s="300"/>
      <c r="C27" s="190" t="s">
        <v>252</v>
      </c>
      <c r="D27" s="190"/>
      <c r="E27" s="190"/>
    </row>
  </sheetData>
  <mergeCells count="14">
    <mergeCell ref="A15:A16"/>
    <mergeCell ref="B15:B16"/>
    <mergeCell ref="C15:D15"/>
    <mergeCell ref="F15:I15"/>
    <mergeCell ref="C26:E26"/>
    <mergeCell ref="C27:E27"/>
    <mergeCell ref="A1:I1"/>
    <mergeCell ref="A2:I2"/>
    <mergeCell ref="A3:I3"/>
    <mergeCell ref="A4:I4"/>
    <mergeCell ref="A8:A9"/>
    <mergeCell ref="B8:B9"/>
    <mergeCell ref="C8:D8"/>
    <mergeCell ref="F8:I8"/>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3CE1D-491E-4F8A-9264-62886ECF275B}">
  <dimension ref="A1:K362"/>
  <sheetViews>
    <sheetView showGridLines="0" topLeftCell="A18" zoomScale="90" zoomScaleNormal="90" workbookViewId="0">
      <selection activeCell="M24" sqref="M24"/>
    </sheetView>
  </sheetViews>
  <sheetFormatPr baseColWidth="10" defaultRowHeight="15"/>
  <cols>
    <col min="1" max="1" width="12.5703125" customWidth="1"/>
    <col min="2" max="2" width="30.5703125" style="12" customWidth="1"/>
    <col min="4" max="4" width="15.140625" customWidth="1"/>
    <col min="7" max="7" width="0.5703125" customWidth="1"/>
    <col min="9" max="9" width="10.28515625" bestFit="1" customWidth="1"/>
    <col min="11" max="11" width="10.28515625" customWidth="1"/>
  </cols>
  <sheetData>
    <row r="1" spans="1:11" ht="15.75">
      <c r="A1" s="173" t="s">
        <v>2130</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5.75">
      <c r="A7" s="4" t="s">
        <v>7</v>
      </c>
    </row>
    <row r="8" spans="1:11">
      <c r="A8" s="301" t="s">
        <v>0</v>
      </c>
      <c r="B8" s="302" t="s">
        <v>8</v>
      </c>
      <c r="C8" s="302" t="s">
        <v>9</v>
      </c>
      <c r="D8" s="302"/>
      <c r="E8" s="302"/>
      <c r="F8" s="302"/>
      <c r="H8" s="186" t="s">
        <v>10</v>
      </c>
      <c r="I8" s="186"/>
      <c r="J8" s="186"/>
      <c r="K8" s="186"/>
    </row>
    <row r="9" spans="1:11" ht="45">
      <c r="A9" s="301"/>
      <c r="B9" s="302"/>
      <c r="C9" s="303" t="s">
        <v>11</v>
      </c>
      <c r="D9" s="303" t="s">
        <v>86</v>
      </c>
      <c r="E9" s="303" t="s">
        <v>17</v>
      </c>
      <c r="F9" s="303" t="s">
        <v>12</v>
      </c>
      <c r="H9" s="106" t="s">
        <v>13</v>
      </c>
      <c r="I9" s="105" t="s">
        <v>14</v>
      </c>
      <c r="J9" s="106" t="s">
        <v>253</v>
      </c>
      <c r="K9" s="105" t="s">
        <v>12</v>
      </c>
    </row>
    <row r="10" spans="1:11">
      <c r="A10" s="21" t="s">
        <v>2131</v>
      </c>
      <c r="B10" s="304" t="s">
        <v>2132</v>
      </c>
      <c r="C10" s="305">
        <v>9689.4</v>
      </c>
      <c r="D10" s="305">
        <v>59760.6</v>
      </c>
      <c r="E10" s="305">
        <v>785</v>
      </c>
      <c r="F10" s="306">
        <f t="shared" ref="F10:F26" si="0">SUM(C10:E10)</f>
        <v>70235</v>
      </c>
      <c r="G10" s="307"/>
      <c r="H10" s="305">
        <f t="shared" ref="H10:H26" si="1">+ROUND(($C10/30)*10,2)</f>
        <v>3229.8</v>
      </c>
      <c r="I10" s="306">
        <f t="shared" ref="I10:I26" si="2">+ROUND((($C10+$D10)/30)*40,2)</f>
        <v>92600</v>
      </c>
      <c r="J10" s="306">
        <v>1560</v>
      </c>
      <c r="K10" s="305">
        <f t="shared" ref="K10:K26" si="3">SUM(H10:J10)</f>
        <v>97389.8</v>
      </c>
    </row>
    <row r="11" spans="1:11">
      <c r="A11" s="21" t="s">
        <v>2133</v>
      </c>
      <c r="B11" s="304" t="s">
        <v>2134</v>
      </c>
      <c r="C11" s="305">
        <v>5652</v>
      </c>
      <c r="D11" s="305">
        <v>33222</v>
      </c>
      <c r="E11" s="305">
        <v>785</v>
      </c>
      <c r="F11" s="306">
        <f t="shared" si="0"/>
        <v>39659</v>
      </c>
      <c r="G11" s="307"/>
      <c r="H11" s="305">
        <f t="shared" si="1"/>
        <v>1884</v>
      </c>
      <c r="I11" s="306">
        <f t="shared" si="2"/>
        <v>51832</v>
      </c>
      <c r="J11" s="306">
        <v>1560</v>
      </c>
      <c r="K11" s="305">
        <f t="shared" si="3"/>
        <v>55276</v>
      </c>
    </row>
    <row r="12" spans="1:11">
      <c r="A12" s="21" t="s">
        <v>2135</v>
      </c>
      <c r="B12" s="304" t="s">
        <v>2136</v>
      </c>
      <c r="C12" s="305">
        <v>5651.86</v>
      </c>
      <c r="D12" s="305">
        <v>54348.14</v>
      </c>
      <c r="E12" s="305">
        <v>785</v>
      </c>
      <c r="F12" s="306">
        <f t="shared" si="0"/>
        <v>60785</v>
      </c>
      <c r="G12" s="307"/>
      <c r="H12" s="305">
        <f t="shared" si="1"/>
        <v>1883.95</v>
      </c>
      <c r="I12" s="306">
        <f t="shared" si="2"/>
        <v>80000</v>
      </c>
      <c r="J12" s="306">
        <v>0</v>
      </c>
      <c r="K12" s="305">
        <f t="shared" si="3"/>
        <v>81883.95</v>
      </c>
    </row>
    <row r="13" spans="1:11">
      <c r="A13" s="21" t="s">
        <v>2137</v>
      </c>
      <c r="B13" s="304" t="s">
        <v>2138</v>
      </c>
      <c r="C13" s="305">
        <v>5075</v>
      </c>
      <c r="D13" s="305">
        <v>19733</v>
      </c>
      <c r="E13" s="306">
        <v>785</v>
      </c>
      <c r="F13" s="305">
        <f t="shared" si="0"/>
        <v>25593</v>
      </c>
      <c r="G13" s="307"/>
      <c r="H13" s="306">
        <f t="shared" si="1"/>
        <v>1691.67</v>
      </c>
      <c r="I13" s="306">
        <f t="shared" si="2"/>
        <v>33077.33</v>
      </c>
      <c r="J13" s="308">
        <v>11940</v>
      </c>
      <c r="K13" s="305">
        <f t="shared" si="3"/>
        <v>46709</v>
      </c>
    </row>
    <row r="14" spans="1:11">
      <c r="A14" s="21" t="s">
        <v>2139</v>
      </c>
      <c r="B14" s="304" t="s">
        <v>2140</v>
      </c>
      <c r="C14" s="305">
        <v>4686.87</v>
      </c>
      <c r="D14" s="305">
        <v>14387</v>
      </c>
      <c r="E14" s="305">
        <v>0</v>
      </c>
      <c r="F14" s="306">
        <f t="shared" si="0"/>
        <v>19073.87</v>
      </c>
      <c r="G14" s="307"/>
      <c r="H14" s="305">
        <f t="shared" si="1"/>
        <v>1562.29</v>
      </c>
      <c r="I14" s="306">
        <f t="shared" si="2"/>
        <v>25431.83</v>
      </c>
      <c r="J14" s="306">
        <v>0</v>
      </c>
      <c r="K14" s="305">
        <f t="shared" si="3"/>
        <v>26994.120000000003</v>
      </c>
    </row>
    <row r="15" spans="1:11">
      <c r="A15" s="21" t="s">
        <v>2139</v>
      </c>
      <c r="B15" s="304" t="s">
        <v>2140</v>
      </c>
      <c r="C15" s="305">
        <v>4960.8999999999996</v>
      </c>
      <c r="D15" s="305">
        <v>17256.79</v>
      </c>
      <c r="E15" s="305">
        <v>0</v>
      </c>
      <c r="F15" s="306">
        <f t="shared" si="0"/>
        <v>22217.690000000002</v>
      </c>
      <c r="G15" s="307"/>
      <c r="H15" s="305">
        <f t="shared" si="1"/>
        <v>1653.63</v>
      </c>
      <c r="I15" s="306">
        <f t="shared" si="2"/>
        <v>29623.59</v>
      </c>
      <c r="J15" s="306">
        <v>0</v>
      </c>
      <c r="K15" s="305">
        <f t="shared" si="3"/>
        <v>31277.22</v>
      </c>
    </row>
    <row r="16" spans="1:11">
      <c r="A16" s="21" t="s">
        <v>2139</v>
      </c>
      <c r="B16" s="304" t="s">
        <v>2141</v>
      </c>
      <c r="C16" s="305">
        <v>5125.7299999999996</v>
      </c>
      <c r="D16" s="305">
        <v>18874.060000000001</v>
      </c>
      <c r="E16" s="305">
        <v>0</v>
      </c>
      <c r="F16" s="306">
        <f t="shared" si="0"/>
        <v>23999.79</v>
      </c>
      <c r="G16" s="307"/>
      <c r="H16" s="305">
        <f t="shared" si="1"/>
        <v>1708.58</v>
      </c>
      <c r="I16" s="306">
        <f t="shared" si="2"/>
        <v>31999.72</v>
      </c>
      <c r="J16" s="306">
        <v>0</v>
      </c>
      <c r="K16" s="305">
        <f t="shared" si="3"/>
        <v>33708.300000000003</v>
      </c>
    </row>
    <row r="17" spans="1:11">
      <c r="A17" s="21" t="s">
        <v>2139</v>
      </c>
      <c r="B17" s="304" t="s">
        <v>2142</v>
      </c>
      <c r="C17" s="305">
        <v>6091.85</v>
      </c>
      <c r="D17" s="305">
        <v>32782.15</v>
      </c>
      <c r="E17" s="305">
        <v>0</v>
      </c>
      <c r="F17" s="306">
        <f t="shared" si="0"/>
        <v>38874</v>
      </c>
      <c r="G17" s="307"/>
      <c r="H17" s="305">
        <f t="shared" si="1"/>
        <v>2030.62</v>
      </c>
      <c r="I17" s="306">
        <f t="shared" si="2"/>
        <v>51832</v>
      </c>
      <c r="J17" s="306">
        <v>0</v>
      </c>
      <c r="K17" s="305">
        <f t="shared" si="3"/>
        <v>53862.62</v>
      </c>
    </row>
    <row r="18" spans="1:11">
      <c r="A18" s="21" t="s">
        <v>2143</v>
      </c>
      <c r="B18" s="304" t="s">
        <v>2144</v>
      </c>
      <c r="C18" s="305">
        <v>7115.7</v>
      </c>
      <c r="D18" s="305">
        <v>18139.060000000001</v>
      </c>
      <c r="E18" s="305">
        <v>785</v>
      </c>
      <c r="F18" s="306">
        <f t="shared" si="0"/>
        <v>26039.760000000002</v>
      </c>
      <c r="G18" s="307"/>
      <c r="H18" s="305">
        <f t="shared" si="1"/>
        <v>2371.9</v>
      </c>
      <c r="I18" s="306">
        <f t="shared" si="2"/>
        <v>33673.01</v>
      </c>
      <c r="J18" s="306">
        <v>0</v>
      </c>
      <c r="K18" s="305">
        <f t="shared" si="3"/>
        <v>36044.910000000003</v>
      </c>
    </row>
    <row r="19" spans="1:11" ht="22.5">
      <c r="A19" s="21" t="s">
        <v>2145</v>
      </c>
      <c r="B19" s="304" t="s">
        <v>2146</v>
      </c>
      <c r="C19" s="305">
        <v>7957.06</v>
      </c>
      <c r="D19" s="305">
        <v>25580.02</v>
      </c>
      <c r="E19" s="305">
        <v>785</v>
      </c>
      <c r="F19" s="306">
        <f t="shared" si="0"/>
        <v>34322.080000000002</v>
      </c>
      <c r="G19" s="307"/>
      <c r="H19" s="305">
        <f t="shared" si="1"/>
        <v>2652.35</v>
      </c>
      <c r="I19" s="306">
        <f t="shared" si="2"/>
        <v>44716.11</v>
      </c>
      <c r="J19" s="306">
        <v>0</v>
      </c>
      <c r="K19" s="305">
        <f t="shared" si="3"/>
        <v>47368.46</v>
      </c>
    </row>
    <row r="20" spans="1:11">
      <c r="A20" s="22" t="s">
        <v>2147</v>
      </c>
      <c r="B20" s="304" t="s">
        <v>2144</v>
      </c>
      <c r="C20" s="305">
        <v>7115.1</v>
      </c>
      <c r="D20" s="305">
        <v>18142.060000000001</v>
      </c>
      <c r="E20" s="305">
        <v>785</v>
      </c>
      <c r="F20" s="306">
        <f t="shared" si="0"/>
        <v>26042.160000000003</v>
      </c>
      <c r="G20" s="307"/>
      <c r="H20" s="305">
        <f t="shared" si="1"/>
        <v>2371.6999999999998</v>
      </c>
      <c r="I20" s="306">
        <f t="shared" si="2"/>
        <v>33676.21</v>
      </c>
      <c r="J20" s="306">
        <v>960</v>
      </c>
      <c r="K20" s="305">
        <f t="shared" si="3"/>
        <v>37007.909999999996</v>
      </c>
    </row>
    <row r="21" spans="1:11">
      <c r="A21" s="21" t="s">
        <v>2148</v>
      </c>
      <c r="B21" s="304" t="s">
        <v>2149</v>
      </c>
      <c r="C21" s="305">
        <v>8157.14</v>
      </c>
      <c r="D21" s="305">
        <v>39816.559999999998</v>
      </c>
      <c r="E21" s="305">
        <v>785</v>
      </c>
      <c r="F21" s="306">
        <f t="shared" si="0"/>
        <v>48758.7</v>
      </c>
      <c r="G21" s="307"/>
      <c r="H21" s="305">
        <f t="shared" si="1"/>
        <v>2719.05</v>
      </c>
      <c r="I21" s="306">
        <f t="shared" si="2"/>
        <v>63964.93</v>
      </c>
      <c r="J21" s="306">
        <v>0</v>
      </c>
      <c r="K21" s="305">
        <f t="shared" si="3"/>
        <v>66683.98</v>
      </c>
    </row>
    <row r="22" spans="1:11">
      <c r="A22" s="21" t="s">
        <v>2150</v>
      </c>
      <c r="B22" s="304" t="s">
        <v>2132</v>
      </c>
      <c r="C22" s="305">
        <v>9863.82</v>
      </c>
      <c r="D22" s="305">
        <v>61594.62</v>
      </c>
      <c r="E22" s="305">
        <v>785</v>
      </c>
      <c r="F22" s="306">
        <f t="shared" si="0"/>
        <v>72243.44</v>
      </c>
      <c r="G22" s="307"/>
      <c r="H22" s="305">
        <f t="shared" si="1"/>
        <v>3287.94</v>
      </c>
      <c r="I22" s="306">
        <f t="shared" si="2"/>
        <v>95277.92</v>
      </c>
      <c r="J22" s="306">
        <v>1560</v>
      </c>
      <c r="K22" s="305">
        <f t="shared" si="3"/>
        <v>100125.86</v>
      </c>
    </row>
    <row r="23" spans="1:11">
      <c r="A23" s="21" t="s">
        <v>2151</v>
      </c>
      <c r="B23" s="304" t="s">
        <v>2152</v>
      </c>
      <c r="C23" s="305">
        <v>7957.06</v>
      </c>
      <c r="D23" s="305">
        <v>31616.68</v>
      </c>
      <c r="E23" s="305">
        <v>785</v>
      </c>
      <c r="F23" s="306">
        <f t="shared" si="0"/>
        <v>40358.74</v>
      </c>
      <c r="G23" s="307"/>
      <c r="H23" s="305">
        <f t="shared" si="1"/>
        <v>2652.35</v>
      </c>
      <c r="I23" s="306">
        <f t="shared" si="2"/>
        <v>52764.99</v>
      </c>
      <c r="J23" s="306">
        <v>1560</v>
      </c>
      <c r="K23" s="305">
        <f t="shared" si="3"/>
        <v>56977.34</v>
      </c>
    </row>
    <row r="24" spans="1:11">
      <c r="A24" s="21" t="s">
        <v>2153</v>
      </c>
      <c r="B24" s="304" t="s">
        <v>2144</v>
      </c>
      <c r="C24" s="305">
        <v>7115.7</v>
      </c>
      <c r="D24" s="305">
        <v>18142.060000000001</v>
      </c>
      <c r="E24" s="305">
        <v>785</v>
      </c>
      <c r="F24" s="306">
        <f t="shared" si="0"/>
        <v>26042.760000000002</v>
      </c>
      <c r="G24" s="307"/>
      <c r="H24" s="305">
        <f t="shared" si="1"/>
        <v>2371.9</v>
      </c>
      <c r="I24" s="306">
        <f t="shared" si="2"/>
        <v>33677.01</v>
      </c>
      <c r="J24" s="306">
        <v>11940</v>
      </c>
      <c r="K24" s="305">
        <f t="shared" si="3"/>
        <v>47988.91</v>
      </c>
    </row>
    <row r="25" spans="1:11" ht="22.5">
      <c r="A25" s="21" t="s">
        <v>2154</v>
      </c>
      <c r="B25" s="304" t="s">
        <v>2155</v>
      </c>
      <c r="C25" s="305">
        <v>14964.85</v>
      </c>
      <c r="D25" s="305">
        <v>113701.83</v>
      </c>
      <c r="E25" s="305">
        <v>785</v>
      </c>
      <c r="F25" s="306">
        <f t="shared" si="0"/>
        <v>129451.68000000001</v>
      </c>
      <c r="G25" s="307"/>
      <c r="H25" s="305">
        <f t="shared" si="1"/>
        <v>4988.28</v>
      </c>
      <c r="I25" s="306">
        <f t="shared" si="2"/>
        <v>171555.57</v>
      </c>
      <c r="J25" s="306">
        <v>960</v>
      </c>
      <c r="K25" s="305">
        <f t="shared" si="3"/>
        <v>177503.85</v>
      </c>
    </row>
    <row r="26" spans="1:11" ht="22.5">
      <c r="A26" s="21" t="s">
        <v>2156</v>
      </c>
      <c r="B26" s="304" t="s">
        <v>2157</v>
      </c>
      <c r="C26" s="305">
        <v>7666.09</v>
      </c>
      <c r="D26" s="305">
        <v>26154.37</v>
      </c>
      <c r="E26" s="305">
        <v>785</v>
      </c>
      <c r="F26" s="306">
        <f t="shared" si="0"/>
        <v>34605.46</v>
      </c>
      <c r="G26" s="307"/>
      <c r="H26" s="305">
        <f t="shared" si="1"/>
        <v>2555.36</v>
      </c>
      <c r="I26" s="306">
        <f t="shared" si="2"/>
        <v>45093.95</v>
      </c>
      <c r="J26" s="306">
        <v>0</v>
      </c>
      <c r="K26" s="305">
        <f t="shared" si="3"/>
        <v>47649.31</v>
      </c>
    </row>
    <row r="27" spans="1:11">
      <c r="A27" s="11"/>
    </row>
    <row r="28" spans="1:11" ht="16.5" thickBot="1">
      <c r="A28" s="4" t="s">
        <v>31</v>
      </c>
    </row>
    <row r="29" spans="1:11" ht="15.75" thickBot="1">
      <c r="A29" s="309" t="s">
        <v>0</v>
      </c>
      <c r="B29" s="310" t="s">
        <v>8</v>
      </c>
      <c r="C29" s="311" t="s">
        <v>9</v>
      </c>
      <c r="D29" s="312"/>
      <c r="E29" s="312"/>
      <c r="F29" s="312"/>
      <c r="G29" s="313"/>
      <c r="H29" s="225" t="s">
        <v>10</v>
      </c>
      <c r="I29" s="225"/>
      <c r="J29" s="225"/>
      <c r="K29" s="225"/>
    </row>
    <row r="30" spans="1:11" ht="45">
      <c r="A30" s="314"/>
      <c r="B30" s="315"/>
      <c r="C30" s="316" t="s">
        <v>11</v>
      </c>
      <c r="D30" s="316" t="s">
        <v>86</v>
      </c>
      <c r="E30" s="316" t="s">
        <v>17</v>
      </c>
      <c r="F30" s="316" t="s">
        <v>12</v>
      </c>
      <c r="G30" s="313"/>
      <c r="H30" s="147" t="s">
        <v>13</v>
      </c>
      <c r="I30" s="146" t="s">
        <v>14</v>
      </c>
      <c r="J30" s="147" t="s">
        <v>293</v>
      </c>
      <c r="K30" s="146" t="s">
        <v>12</v>
      </c>
    </row>
    <row r="31" spans="1:11">
      <c r="A31" s="35" t="s">
        <v>2158</v>
      </c>
      <c r="B31" s="317" t="s">
        <v>2159</v>
      </c>
      <c r="C31" s="305">
        <v>4950</v>
      </c>
      <c r="D31" s="305">
        <v>5551.78</v>
      </c>
      <c r="E31" s="305">
        <v>785</v>
      </c>
      <c r="F31" s="306">
        <f t="shared" ref="F31:F94" si="4">SUM(C31:E31)</f>
        <v>11286.779999999999</v>
      </c>
      <c r="G31" s="318"/>
      <c r="H31" s="305">
        <f t="shared" ref="H31:H43" si="5">+ROUND(($C31/30)*10,2)</f>
        <v>1650</v>
      </c>
      <c r="I31" s="306">
        <f t="shared" ref="I31:I43" si="6">+ROUND(($C31/30)*40,2)</f>
        <v>6600</v>
      </c>
      <c r="J31" s="306">
        <v>29010</v>
      </c>
      <c r="K31" s="305">
        <f t="shared" ref="K31:K94" si="7">SUM(H31:J31)</f>
        <v>37260</v>
      </c>
    </row>
    <row r="32" spans="1:11">
      <c r="A32" s="35" t="s">
        <v>2160</v>
      </c>
      <c r="B32" s="317" t="s">
        <v>2161</v>
      </c>
      <c r="C32" s="305">
        <v>5605</v>
      </c>
      <c r="D32" s="305">
        <v>10191</v>
      </c>
      <c r="E32" s="305">
        <v>0</v>
      </c>
      <c r="F32" s="306">
        <f t="shared" si="4"/>
        <v>15796</v>
      </c>
      <c r="G32" s="318"/>
      <c r="H32" s="305">
        <f t="shared" si="5"/>
        <v>1868.33</v>
      </c>
      <c r="I32" s="306">
        <f t="shared" si="6"/>
        <v>7473.33</v>
      </c>
      <c r="J32" s="306">
        <v>14910</v>
      </c>
      <c r="K32" s="305">
        <f t="shared" si="7"/>
        <v>24251.66</v>
      </c>
    </row>
    <row r="33" spans="1:11">
      <c r="A33" s="35" t="s">
        <v>2162</v>
      </c>
      <c r="B33" s="317" t="s">
        <v>2163</v>
      </c>
      <c r="C33" s="305">
        <v>5050</v>
      </c>
      <c r="D33" s="305">
        <v>5995</v>
      </c>
      <c r="E33" s="305">
        <v>785</v>
      </c>
      <c r="F33" s="306">
        <f t="shared" si="4"/>
        <v>11830</v>
      </c>
      <c r="G33" s="318"/>
      <c r="H33" s="305">
        <f t="shared" si="5"/>
        <v>1683.33</v>
      </c>
      <c r="I33" s="306">
        <f t="shared" si="6"/>
        <v>6733.33</v>
      </c>
      <c r="J33" s="306">
        <v>29160</v>
      </c>
      <c r="K33" s="305">
        <f t="shared" si="7"/>
        <v>37576.660000000003</v>
      </c>
    </row>
    <row r="34" spans="1:11">
      <c r="A34" s="35" t="s">
        <v>2164</v>
      </c>
      <c r="B34" s="317" t="s">
        <v>2165</v>
      </c>
      <c r="C34" s="305">
        <v>7001.5</v>
      </c>
      <c r="D34" s="305">
        <v>24182.5</v>
      </c>
      <c r="E34" s="305">
        <v>785</v>
      </c>
      <c r="F34" s="306">
        <f t="shared" si="4"/>
        <v>31969</v>
      </c>
      <c r="G34" s="318"/>
      <c r="H34" s="305">
        <f t="shared" si="5"/>
        <v>2333.83</v>
      </c>
      <c r="I34" s="306">
        <f t="shared" si="6"/>
        <v>9335.33</v>
      </c>
      <c r="J34" s="306">
        <v>22230</v>
      </c>
      <c r="K34" s="305">
        <f t="shared" si="7"/>
        <v>33899.160000000003</v>
      </c>
    </row>
    <row r="35" spans="1:11" ht="22.5">
      <c r="A35" s="35" t="s">
        <v>2166</v>
      </c>
      <c r="B35" s="317" t="s">
        <v>2167</v>
      </c>
      <c r="C35" s="305">
        <v>5710</v>
      </c>
      <c r="D35" s="305">
        <v>7128</v>
      </c>
      <c r="E35" s="305">
        <v>785</v>
      </c>
      <c r="F35" s="306">
        <f t="shared" si="4"/>
        <v>13623</v>
      </c>
      <c r="G35" s="318"/>
      <c r="H35" s="305">
        <f t="shared" si="5"/>
        <v>1903.33</v>
      </c>
      <c r="I35" s="306">
        <f t="shared" si="6"/>
        <v>7613.33</v>
      </c>
      <c r="J35" s="306">
        <v>32490</v>
      </c>
      <c r="K35" s="305">
        <f t="shared" si="7"/>
        <v>42006.66</v>
      </c>
    </row>
    <row r="36" spans="1:11">
      <c r="A36" s="35" t="s">
        <v>2168</v>
      </c>
      <c r="B36" s="317" t="s">
        <v>2169</v>
      </c>
      <c r="C36" s="305">
        <v>5710</v>
      </c>
      <c r="D36" s="305">
        <v>7921</v>
      </c>
      <c r="E36" s="305">
        <v>785</v>
      </c>
      <c r="F36" s="306">
        <f t="shared" si="4"/>
        <v>14416</v>
      </c>
      <c r="G36" s="318"/>
      <c r="H36" s="305">
        <f t="shared" si="5"/>
        <v>1903.33</v>
      </c>
      <c r="I36" s="306">
        <f t="shared" si="6"/>
        <v>7613.33</v>
      </c>
      <c r="J36" s="306">
        <v>27600</v>
      </c>
      <c r="K36" s="305">
        <f t="shared" si="7"/>
        <v>37116.660000000003</v>
      </c>
    </row>
    <row r="37" spans="1:11">
      <c r="A37" s="35" t="s">
        <v>2170</v>
      </c>
      <c r="B37" s="317" t="s">
        <v>2169</v>
      </c>
      <c r="C37" s="305">
        <v>5710</v>
      </c>
      <c r="D37" s="305">
        <v>11921</v>
      </c>
      <c r="E37" s="305">
        <v>0</v>
      </c>
      <c r="F37" s="306">
        <f t="shared" si="4"/>
        <v>17631</v>
      </c>
      <c r="G37" s="318"/>
      <c r="H37" s="305">
        <f t="shared" si="5"/>
        <v>1903.33</v>
      </c>
      <c r="I37" s="306">
        <f t="shared" si="6"/>
        <v>7613.33</v>
      </c>
      <c r="J37" s="306">
        <v>14760</v>
      </c>
      <c r="K37" s="305">
        <f t="shared" si="7"/>
        <v>24276.66</v>
      </c>
    </row>
    <row r="38" spans="1:11">
      <c r="A38" s="35" t="s">
        <v>2171</v>
      </c>
      <c r="B38" s="317" t="s">
        <v>2169</v>
      </c>
      <c r="C38" s="305">
        <v>5710</v>
      </c>
      <c r="D38" s="305">
        <v>9256.76</v>
      </c>
      <c r="E38" s="305">
        <v>0</v>
      </c>
      <c r="F38" s="306">
        <f t="shared" si="4"/>
        <v>14966.76</v>
      </c>
      <c r="G38" s="318"/>
      <c r="H38" s="305">
        <f t="shared" si="5"/>
        <v>1903.33</v>
      </c>
      <c r="I38" s="306">
        <f t="shared" si="6"/>
        <v>7613.33</v>
      </c>
      <c r="J38" s="306">
        <v>15210</v>
      </c>
      <c r="K38" s="305">
        <f t="shared" si="7"/>
        <v>24726.66</v>
      </c>
    </row>
    <row r="39" spans="1:11">
      <c r="A39" s="35" t="s">
        <v>2172</v>
      </c>
      <c r="B39" s="317" t="s">
        <v>2169</v>
      </c>
      <c r="C39" s="305">
        <v>5710</v>
      </c>
      <c r="D39" s="305">
        <v>15148</v>
      </c>
      <c r="E39" s="305">
        <v>0</v>
      </c>
      <c r="F39" s="306">
        <f t="shared" si="4"/>
        <v>20858</v>
      </c>
      <c r="G39" s="318"/>
      <c r="H39" s="305">
        <f t="shared" si="5"/>
        <v>1903.33</v>
      </c>
      <c r="I39" s="306">
        <f t="shared" si="6"/>
        <v>7613.33</v>
      </c>
      <c r="J39" s="306">
        <v>14760</v>
      </c>
      <c r="K39" s="305">
        <f t="shared" si="7"/>
        <v>24276.66</v>
      </c>
    </row>
    <row r="40" spans="1:11" ht="22.5">
      <c r="A40" s="35" t="s">
        <v>2173</v>
      </c>
      <c r="B40" s="317" t="s">
        <v>2174</v>
      </c>
      <c r="C40" s="305">
        <v>5710</v>
      </c>
      <c r="D40" s="305">
        <v>7128</v>
      </c>
      <c r="E40" s="305">
        <v>785</v>
      </c>
      <c r="F40" s="306">
        <f t="shared" si="4"/>
        <v>13623</v>
      </c>
      <c r="G40" s="318"/>
      <c r="H40" s="305">
        <f t="shared" si="5"/>
        <v>1903.33</v>
      </c>
      <c r="I40" s="306">
        <f t="shared" si="6"/>
        <v>7613.33</v>
      </c>
      <c r="J40" s="306">
        <v>28560</v>
      </c>
      <c r="K40" s="305">
        <f t="shared" si="7"/>
        <v>38076.660000000003</v>
      </c>
    </row>
    <row r="41" spans="1:11" ht="22.5">
      <c r="A41" s="35" t="s">
        <v>2175</v>
      </c>
      <c r="B41" s="317" t="s">
        <v>2176</v>
      </c>
      <c r="C41" s="305">
        <v>7274.5</v>
      </c>
      <c r="D41" s="305">
        <v>27756.5</v>
      </c>
      <c r="E41" s="305">
        <v>785</v>
      </c>
      <c r="F41" s="306">
        <f t="shared" si="4"/>
        <v>35816</v>
      </c>
      <c r="G41" s="318"/>
      <c r="H41" s="305">
        <f t="shared" si="5"/>
        <v>2424.83</v>
      </c>
      <c r="I41" s="306">
        <f t="shared" si="6"/>
        <v>9699.33</v>
      </c>
      <c r="J41" s="306">
        <v>21780</v>
      </c>
      <c r="K41" s="305">
        <f t="shared" si="7"/>
        <v>33904.160000000003</v>
      </c>
    </row>
    <row r="42" spans="1:11" ht="22.5">
      <c r="A42" s="35" t="s">
        <v>2177</v>
      </c>
      <c r="B42" s="317" t="s">
        <v>2178</v>
      </c>
      <c r="C42" s="305">
        <v>10472</v>
      </c>
      <c r="D42" s="305">
        <v>33879</v>
      </c>
      <c r="E42" s="305">
        <v>785</v>
      </c>
      <c r="F42" s="306">
        <f t="shared" si="4"/>
        <v>45136</v>
      </c>
      <c r="G42" s="318"/>
      <c r="H42" s="305">
        <f t="shared" si="5"/>
        <v>3490.67</v>
      </c>
      <c r="I42" s="306">
        <f t="shared" si="6"/>
        <v>13962.67</v>
      </c>
      <c r="J42" s="306">
        <v>20820</v>
      </c>
      <c r="K42" s="305">
        <f t="shared" si="7"/>
        <v>38273.339999999997</v>
      </c>
    </row>
    <row r="43" spans="1:11">
      <c r="A43" s="35" t="s">
        <v>2179</v>
      </c>
      <c r="B43" s="317" t="s">
        <v>2180</v>
      </c>
      <c r="C43" s="305">
        <v>6825.5</v>
      </c>
      <c r="D43" s="305">
        <v>27868.5</v>
      </c>
      <c r="E43" s="305">
        <v>785</v>
      </c>
      <c r="F43" s="306">
        <f t="shared" si="4"/>
        <v>35479</v>
      </c>
      <c r="G43" s="318"/>
      <c r="H43" s="305">
        <f t="shared" si="5"/>
        <v>2275.17</v>
      </c>
      <c r="I43" s="306">
        <f t="shared" si="6"/>
        <v>9100.67</v>
      </c>
      <c r="J43" s="306">
        <v>23940</v>
      </c>
      <c r="K43" s="305">
        <f t="shared" si="7"/>
        <v>35315.839999999997</v>
      </c>
    </row>
    <row r="44" spans="1:11">
      <c r="A44" s="35" t="s">
        <v>2181</v>
      </c>
      <c r="B44" s="317" t="s">
        <v>2182</v>
      </c>
      <c r="C44" s="305">
        <v>0</v>
      </c>
      <c r="D44" s="305">
        <v>38241.440000000002</v>
      </c>
      <c r="E44" s="305">
        <v>0</v>
      </c>
      <c r="F44" s="306">
        <f t="shared" si="4"/>
        <v>38241.440000000002</v>
      </c>
      <c r="G44" s="318"/>
      <c r="H44" s="305">
        <f>+ROUND(($D44/30)*10,2)</f>
        <v>12747.15</v>
      </c>
      <c r="I44" s="306">
        <f>+ROUND(($D44/30)*40,2)</f>
        <v>50988.59</v>
      </c>
      <c r="J44" s="306">
        <v>13800</v>
      </c>
      <c r="K44" s="305">
        <f t="shared" si="7"/>
        <v>77535.739999999991</v>
      </c>
    </row>
    <row r="45" spans="1:11">
      <c r="A45" s="35" t="s">
        <v>2183</v>
      </c>
      <c r="B45" s="317" t="s">
        <v>2184</v>
      </c>
      <c r="C45" s="305">
        <v>0</v>
      </c>
      <c r="D45" s="305">
        <v>29959.239999999998</v>
      </c>
      <c r="E45" s="305">
        <v>0</v>
      </c>
      <c r="F45" s="306">
        <f t="shared" si="4"/>
        <v>29959.239999999998</v>
      </c>
      <c r="G45" s="318"/>
      <c r="H45" s="305">
        <f>+ROUND(($D45/30)*10,2)</f>
        <v>9986.41</v>
      </c>
      <c r="I45" s="306">
        <f>+ROUND(($D45/30)*40,2)</f>
        <v>39945.65</v>
      </c>
      <c r="J45" s="306">
        <v>13800</v>
      </c>
      <c r="K45" s="305">
        <f t="shared" si="7"/>
        <v>63732.06</v>
      </c>
    </row>
    <row r="46" spans="1:11">
      <c r="A46" s="35" t="s">
        <v>2185</v>
      </c>
      <c r="B46" s="317" t="s">
        <v>2186</v>
      </c>
      <c r="C46" s="305">
        <v>10612.99</v>
      </c>
      <c r="D46" s="305">
        <v>11543.42</v>
      </c>
      <c r="E46" s="305">
        <v>0</v>
      </c>
      <c r="F46" s="306">
        <f t="shared" si="4"/>
        <v>22156.41</v>
      </c>
      <c r="G46" s="318"/>
      <c r="H46" s="305">
        <f t="shared" ref="H46:H109" si="8">+ROUND(($C46/30)*10,2)</f>
        <v>3537.66</v>
      </c>
      <c r="I46" s="306">
        <f t="shared" ref="I46:I109" si="9">+ROUND(($C46/30)*40,2)</f>
        <v>14150.65</v>
      </c>
      <c r="J46" s="306">
        <v>14910</v>
      </c>
      <c r="K46" s="305">
        <f t="shared" si="7"/>
        <v>32598.309999999998</v>
      </c>
    </row>
    <row r="47" spans="1:11" ht="22.5">
      <c r="A47" s="35" t="s">
        <v>2187</v>
      </c>
      <c r="B47" s="317" t="s">
        <v>2188</v>
      </c>
      <c r="C47" s="305">
        <v>10612.99</v>
      </c>
      <c r="D47" s="305">
        <v>11543.42</v>
      </c>
      <c r="E47" s="305">
        <v>0</v>
      </c>
      <c r="F47" s="306">
        <f t="shared" si="4"/>
        <v>22156.41</v>
      </c>
      <c r="G47" s="318"/>
      <c r="H47" s="305">
        <f t="shared" si="8"/>
        <v>3537.66</v>
      </c>
      <c r="I47" s="306">
        <f t="shared" si="9"/>
        <v>14150.65</v>
      </c>
      <c r="J47" s="306">
        <v>15210</v>
      </c>
      <c r="K47" s="305">
        <f t="shared" si="7"/>
        <v>32898.31</v>
      </c>
    </row>
    <row r="48" spans="1:11">
      <c r="A48" s="35" t="s">
        <v>2189</v>
      </c>
      <c r="B48" s="317" t="s">
        <v>2190</v>
      </c>
      <c r="C48" s="305">
        <v>5229</v>
      </c>
      <c r="D48" s="305">
        <v>11134.16</v>
      </c>
      <c r="E48" s="305">
        <v>785</v>
      </c>
      <c r="F48" s="306">
        <f t="shared" si="4"/>
        <v>17148.16</v>
      </c>
      <c r="G48" s="318"/>
      <c r="H48" s="305">
        <f t="shared" si="8"/>
        <v>1743</v>
      </c>
      <c r="I48" s="306">
        <f t="shared" si="9"/>
        <v>6972</v>
      </c>
      <c r="J48" s="306">
        <v>21930</v>
      </c>
      <c r="K48" s="305">
        <f t="shared" si="7"/>
        <v>30645</v>
      </c>
    </row>
    <row r="49" spans="1:11">
      <c r="A49" s="35" t="s">
        <v>2191</v>
      </c>
      <c r="B49" s="317" t="s">
        <v>2190</v>
      </c>
      <c r="C49" s="305">
        <v>5550</v>
      </c>
      <c r="D49" s="305">
        <v>5363.1</v>
      </c>
      <c r="E49" s="305">
        <v>785</v>
      </c>
      <c r="F49" s="306">
        <f t="shared" si="4"/>
        <v>11698.1</v>
      </c>
      <c r="G49" s="318"/>
      <c r="H49" s="305">
        <f t="shared" si="8"/>
        <v>1850</v>
      </c>
      <c r="I49" s="306">
        <f t="shared" si="9"/>
        <v>7400</v>
      </c>
      <c r="J49" s="306">
        <v>28710</v>
      </c>
      <c r="K49" s="305">
        <f t="shared" si="7"/>
        <v>37960</v>
      </c>
    </row>
    <row r="50" spans="1:11" ht="22.5">
      <c r="A50" s="35" t="s">
        <v>2192</v>
      </c>
      <c r="B50" s="317" t="s">
        <v>2193</v>
      </c>
      <c r="C50" s="305">
        <v>14519</v>
      </c>
      <c r="D50" s="305">
        <v>11439</v>
      </c>
      <c r="E50" s="305">
        <v>785</v>
      </c>
      <c r="F50" s="306">
        <f t="shared" si="4"/>
        <v>26743</v>
      </c>
      <c r="G50" s="318"/>
      <c r="H50" s="305">
        <f t="shared" si="8"/>
        <v>4839.67</v>
      </c>
      <c r="I50" s="306">
        <f t="shared" si="9"/>
        <v>19358.669999999998</v>
      </c>
      <c r="J50" s="306">
        <v>25050</v>
      </c>
      <c r="K50" s="305">
        <f t="shared" si="7"/>
        <v>49248.34</v>
      </c>
    </row>
    <row r="51" spans="1:11">
      <c r="A51" s="35" t="s">
        <v>2194</v>
      </c>
      <c r="B51" s="317" t="s">
        <v>2195</v>
      </c>
      <c r="C51" s="305">
        <v>4134</v>
      </c>
      <c r="D51" s="305">
        <v>9558.2800000000007</v>
      </c>
      <c r="E51" s="305">
        <v>785</v>
      </c>
      <c r="F51" s="306">
        <f t="shared" si="4"/>
        <v>14477.28</v>
      </c>
      <c r="G51" s="318"/>
      <c r="H51" s="305">
        <f t="shared" si="8"/>
        <v>1378</v>
      </c>
      <c r="I51" s="306">
        <f t="shared" si="9"/>
        <v>5512</v>
      </c>
      <c r="J51" s="306">
        <v>28710</v>
      </c>
      <c r="K51" s="305">
        <f t="shared" si="7"/>
        <v>35600</v>
      </c>
    </row>
    <row r="52" spans="1:11">
      <c r="A52" s="35" t="s">
        <v>2196</v>
      </c>
      <c r="B52" s="317" t="s">
        <v>2197</v>
      </c>
      <c r="C52" s="305">
        <v>5579</v>
      </c>
      <c r="D52" s="305">
        <v>10774.5</v>
      </c>
      <c r="E52" s="305">
        <v>785</v>
      </c>
      <c r="F52" s="306">
        <f t="shared" si="4"/>
        <v>17138.5</v>
      </c>
      <c r="G52" s="318"/>
      <c r="H52" s="305">
        <f t="shared" si="8"/>
        <v>1859.67</v>
      </c>
      <c r="I52" s="306">
        <f t="shared" si="9"/>
        <v>7438.67</v>
      </c>
      <c r="J52" s="306">
        <v>20820</v>
      </c>
      <c r="K52" s="305">
        <f t="shared" si="7"/>
        <v>30118.34</v>
      </c>
    </row>
    <row r="53" spans="1:11">
      <c r="A53" s="35" t="s">
        <v>2198</v>
      </c>
      <c r="B53" s="317" t="s">
        <v>2199</v>
      </c>
      <c r="C53" s="305">
        <v>9954</v>
      </c>
      <c r="D53" s="305">
        <v>13171</v>
      </c>
      <c r="E53" s="305">
        <v>0</v>
      </c>
      <c r="F53" s="306">
        <f t="shared" si="4"/>
        <v>23125</v>
      </c>
      <c r="G53" s="318"/>
      <c r="H53" s="305">
        <f t="shared" si="8"/>
        <v>3318</v>
      </c>
      <c r="I53" s="306">
        <f t="shared" si="9"/>
        <v>13272</v>
      </c>
      <c r="J53" s="306">
        <v>16170</v>
      </c>
      <c r="K53" s="305">
        <f t="shared" si="7"/>
        <v>32760</v>
      </c>
    </row>
    <row r="54" spans="1:11">
      <c r="A54" s="35" t="s">
        <v>2200</v>
      </c>
      <c r="B54" s="317" t="s">
        <v>2201</v>
      </c>
      <c r="C54" s="305">
        <v>6949</v>
      </c>
      <c r="D54" s="305">
        <v>13166</v>
      </c>
      <c r="E54" s="305">
        <v>785</v>
      </c>
      <c r="F54" s="306">
        <f t="shared" si="4"/>
        <v>20900</v>
      </c>
      <c r="G54" s="318"/>
      <c r="H54" s="305">
        <f t="shared" si="8"/>
        <v>2316.33</v>
      </c>
      <c r="I54" s="306">
        <f t="shared" si="9"/>
        <v>9265.33</v>
      </c>
      <c r="J54" s="306">
        <v>20820</v>
      </c>
      <c r="K54" s="305">
        <f t="shared" si="7"/>
        <v>32401.66</v>
      </c>
    </row>
    <row r="55" spans="1:11">
      <c r="A55" s="35" t="s">
        <v>2202</v>
      </c>
      <c r="B55" s="317" t="s">
        <v>2203</v>
      </c>
      <c r="C55" s="305">
        <v>6949</v>
      </c>
      <c r="D55" s="305">
        <v>13616</v>
      </c>
      <c r="E55" s="305">
        <v>785</v>
      </c>
      <c r="F55" s="306">
        <f t="shared" si="4"/>
        <v>21350</v>
      </c>
      <c r="G55" s="318"/>
      <c r="H55" s="305">
        <f t="shared" si="8"/>
        <v>2316.33</v>
      </c>
      <c r="I55" s="306">
        <f t="shared" si="9"/>
        <v>9265.33</v>
      </c>
      <c r="J55" s="306">
        <v>21930</v>
      </c>
      <c r="K55" s="305">
        <f t="shared" si="7"/>
        <v>33511.660000000003</v>
      </c>
    </row>
    <row r="56" spans="1:11">
      <c r="A56" s="35" t="s">
        <v>2204</v>
      </c>
      <c r="B56" s="317" t="s">
        <v>2205</v>
      </c>
      <c r="C56" s="305">
        <v>6379</v>
      </c>
      <c r="D56" s="305">
        <v>11383.32</v>
      </c>
      <c r="E56" s="305">
        <v>785</v>
      </c>
      <c r="F56" s="306">
        <f t="shared" si="4"/>
        <v>18547.32</v>
      </c>
      <c r="G56" s="318"/>
      <c r="H56" s="305">
        <f t="shared" si="8"/>
        <v>2126.33</v>
      </c>
      <c r="I56" s="306">
        <f t="shared" si="9"/>
        <v>8505.33</v>
      </c>
      <c r="J56" s="306">
        <v>21930</v>
      </c>
      <c r="K56" s="305">
        <f t="shared" si="7"/>
        <v>32561.66</v>
      </c>
    </row>
    <row r="57" spans="1:11" ht="22.5">
      <c r="A57" s="35" t="s">
        <v>2206</v>
      </c>
      <c r="B57" s="317" t="s">
        <v>2207</v>
      </c>
      <c r="C57" s="305">
        <v>10303</v>
      </c>
      <c r="D57" s="305">
        <v>7322</v>
      </c>
      <c r="E57" s="305">
        <v>785</v>
      </c>
      <c r="F57" s="306">
        <f t="shared" si="4"/>
        <v>18410</v>
      </c>
      <c r="G57" s="318"/>
      <c r="H57" s="305">
        <f t="shared" si="8"/>
        <v>3434.33</v>
      </c>
      <c r="I57" s="306">
        <f t="shared" si="9"/>
        <v>13737.33</v>
      </c>
      <c r="J57" s="306">
        <v>24300</v>
      </c>
      <c r="K57" s="305">
        <f t="shared" si="7"/>
        <v>41471.660000000003</v>
      </c>
    </row>
    <row r="58" spans="1:11" ht="22.5">
      <c r="A58" s="35" t="s">
        <v>2208</v>
      </c>
      <c r="B58" s="317" t="s">
        <v>2209</v>
      </c>
      <c r="C58" s="305">
        <v>12468</v>
      </c>
      <c r="D58" s="305">
        <v>9740</v>
      </c>
      <c r="E58" s="305">
        <v>785</v>
      </c>
      <c r="F58" s="306">
        <f t="shared" si="4"/>
        <v>22993</v>
      </c>
      <c r="G58" s="318"/>
      <c r="H58" s="305">
        <f t="shared" si="8"/>
        <v>4156</v>
      </c>
      <c r="I58" s="306">
        <f t="shared" si="9"/>
        <v>16624</v>
      </c>
      <c r="J58" s="306">
        <v>28590</v>
      </c>
      <c r="K58" s="305">
        <f t="shared" si="7"/>
        <v>49370</v>
      </c>
    </row>
    <row r="59" spans="1:11" ht="22.5">
      <c r="A59" s="35" t="s">
        <v>2210</v>
      </c>
      <c r="B59" s="317" t="s">
        <v>2211</v>
      </c>
      <c r="C59" s="305">
        <v>16478</v>
      </c>
      <c r="D59" s="305">
        <v>17755</v>
      </c>
      <c r="E59" s="305">
        <v>785</v>
      </c>
      <c r="F59" s="306">
        <f t="shared" si="4"/>
        <v>35018</v>
      </c>
      <c r="G59" s="318"/>
      <c r="H59" s="305">
        <f t="shared" si="8"/>
        <v>5492.67</v>
      </c>
      <c r="I59" s="306">
        <f t="shared" si="9"/>
        <v>21970.67</v>
      </c>
      <c r="J59" s="306">
        <v>22230</v>
      </c>
      <c r="K59" s="305">
        <f t="shared" si="7"/>
        <v>49693.34</v>
      </c>
    </row>
    <row r="60" spans="1:11">
      <c r="A60" s="35" t="s">
        <v>2212</v>
      </c>
      <c r="B60" s="317" t="s">
        <v>2213</v>
      </c>
      <c r="C60" s="305">
        <v>5605</v>
      </c>
      <c r="D60" s="305">
        <v>6841</v>
      </c>
      <c r="E60" s="305">
        <v>785</v>
      </c>
      <c r="F60" s="306">
        <f t="shared" si="4"/>
        <v>13231</v>
      </c>
      <c r="G60" s="318"/>
      <c r="H60" s="305">
        <f t="shared" si="8"/>
        <v>1868.33</v>
      </c>
      <c r="I60" s="306">
        <f t="shared" si="9"/>
        <v>7473.33</v>
      </c>
      <c r="J60" s="306">
        <v>29010</v>
      </c>
      <c r="K60" s="305">
        <f t="shared" si="7"/>
        <v>38351.660000000003</v>
      </c>
    </row>
    <row r="61" spans="1:11" ht="22.5">
      <c r="A61" s="35" t="s">
        <v>2214</v>
      </c>
      <c r="B61" s="317" t="s">
        <v>2215</v>
      </c>
      <c r="C61" s="305">
        <v>7574</v>
      </c>
      <c r="D61" s="305">
        <v>13008.6</v>
      </c>
      <c r="E61" s="305">
        <v>785</v>
      </c>
      <c r="F61" s="306">
        <f t="shared" si="4"/>
        <v>21367.599999999999</v>
      </c>
      <c r="G61" s="318"/>
      <c r="H61" s="305">
        <f t="shared" si="8"/>
        <v>2524.67</v>
      </c>
      <c r="I61" s="306">
        <f t="shared" si="9"/>
        <v>10098.67</v>
      </c>
      <c r="J61" s="306">
        <v>22230</v>
      </c>
      <c r="K61" s="305">
        <f t="shared" si="7"/>
        <v>34853.339999999997</v>
      </c>
    </row>
    <row r="62" spans="1:11">
      <c r="A62" s="35" t="s">
        <v>2216</v>
      </c>
      <c r="B62" s="317" t="s">
        <v>2217</v>
      </c>
      <c r="C62" s="305">
        <v>9923</v>
      </c>
      <c r="D62" s="305">
        <v>6807.86</v>
      </c>
      <c r="E62" s="305">
        <v>785</v>
      </c>
      <c r="F62" s="306">
        <f t="shared" si="4"/>
        <v>17515.86</v>
      </c>
      <c r="G62" s="318"/>
      <c r="H62" s="305">
        <f t="shared" si="8"/>
        <v>3307.67</v>
      </c>
      <c r="I62" s="306">
        <f t="shared" si="9"/>
        <v>13230.67</v>
      </c>
      <c r="J62" s="306">
        <v>29520</v>
      </c>
      <c r="K62" s="305">
        <f t="shared" si="7"/>
        <v>46058.34</v>
      </c>
    </row>
    <row r="63" spans="1:11">
      <c r="A63" s="35" t="s">
        <v>2218</v>
      </c>
      <c r="B63" s="317" t="s">
        <v>2217</v>
      </c>
      <c r="C63" s="305">
        <v>8901</v>
      </c>
      <c r="D63" s="305">
        <v>18899.900000000001</v>
      </c>
      <c r="E63" s="305">
        <v>0</v>
      </c>
      <c r="F63" s="306">
        <f t="shared" si="4"/>
        <v>27800.9</v>
      </c>
      <c r="G63" s="318"/>
      <c r="H63" s="305">
        <f t="shared" si="8"/>
        <v>2967</v>
      </c>
      <c r="I63" s="306">
        <f t="shared" si="9"/>
        <v>11868</v>
      </c>
      <c r="J63" s="306">
        <v>13800</v>
      </c>
      <c r="K63" s="305">
        <f t="shared" si="7"/>
        <v>28635</v>
      </c>
    </row>
    <row r="64" spans="1:11" ht="22.5">
      <c r="A64" s="35" t="s">
        <v>2219</v>
      </c>
      <c r="B64" s="317" t="s">
        <v>2220</v>
      </c>
      <c r="C64" s="305">
        <v>8345</v>
      </c>
      <c r="D64" s="305">
        <v>15971</v>
      </c>
      <c r="E64" s="305">
        <v>785</v>
      </c>
      <c r="F64" s="306">
        <f t="shared" si="4"/>
        <v>25101</v>
      </c>
      <c r="G64" s="318"/>
      <c r="H64" s="305">
        <f t="shared" si="8"/>
        <v>2781.67</v>
      </c>
      <c r="I64" s="306">
        <f t="shared" si="9"/>
        <v>11126.67</v>
      </c>
      <c r="J64" s="306">
        <v>43950</v>
      </c>
      <c r="K64" s="305">
        <f t="shared" si="7"/>
        <v>57858.34</v>
      </c>
    </row>
    <row r="65" spans="1:11" ht="22.5">
      <c r="A65" s="35" t="s">
        <v>2221</v>
      </c>
      <c r="B65" s="317" t="s">
        <v>2220</v>
      </c>
      <c r="C65" s="305">
        <v>8345</v>
      </c>
      <c r="D65" s="305">
        <v>14957</v>
      </c>
      <c r="E65" s="305">
        <v>785</v>
      </c>
      <c r="F65" s="306">
        <f t="shared" si="4"/>
        <v>24087</v>
      </c>
      <c r="G65" s="318"/>
      <c r="H65" s="305">
        <f t="shared" si="8"/>
        <v>2781.67</v>
      </c>
      <c r="I65" s="306">
        <f t="shared" si="9"/>
        <v>11126.67</v>
      </c>
      <c r="J65" s="306">
        <v>32550</v>
      </c>
      <c r="K65" s="305">
        <f t="shared" si="7"/>
        <v>46458.34</v>
      </c>
    </row>
    <row r="66" spans="1:11" ht="22.5">
      <c r="A66" s="35" t="s">
        <v>2222</v>
      </c>
      <c r="B66" s="317" t="s">
        <v>2220</v>
      </c>
      <c r="C66" s="305">
        <v>8345</v>
      </c>
      <c r="D66" s="305">
        <v>17647</v>
      </c>
      <c r="E66" s="305">
        <v>785</v>
      </c>
      <c r="F66" s="306">
        <f t="shared" si="4"/>
        <v>26777</v>
      </c>
      <c r="G66" s="318"/>
      <c r="H66" s="305">
        <f t="shared" si="8"/>
        <v>2781.67</v>
      </c>
      <c r="I66" s="306">
        <f t="shared" si="9"/>
        <v>11126.67</v>
      </c>
      <c r="J66" s="306">
        <v>29520</v>
      </c>
      <c r="K66" s="305">
        <f t="shared" si="7"/>
        <v>43428.34</v>
      </c>
    </row>
    <row r="67" spans="1:11" ht="22.5">
      <c r="A67" s="35" t="s">
        <v>2223</v>
      </c>
      <c r="B67" s="317" t="s">
        <v>2220</v>
      </c>
      <c r="C67" s="305">
        <v>8345</v>
      </c>
      <c r="D67" s="305">
        <v>22423</v>
      </c>
      <c r="E67" s="305">
        <v>785</v>
      </c>
      <c r="F67" s="306">
        <f t="shared" si="4"/>
        <v>31553</v>
      </c>
      <c r="G67" s="318"/>
      <c r="H67" s="305">
        <f t="shared" si="8"/>
        <v>2781.67</v>
      </c>
      <c r="I67" s="306">
        <f t="shared" si="9"/>
        <v>11126.67</v>
      </c>
      <c r="J67" s="306">
        <v>28560</v>
      </c>
      <c r="K67" s="305">
        <f t="shared" si="7"/>
        <v>42468.34</v>
      </c>
    </row>
    <row r="68" spans="1:11" ht="22.5">
      <c r="A68" s="35" t="s">
        <v>2224</v>
      </c>
      <c r="B68" s="317" t="s">
        <v>2220</v>
      </c>
      <c r="C68" s="305">
        <v>8345</v>
      </c>
      <c r="D68" s="305">
        <v>18275.82</v>
      </c>
      <c r="E68" s="305">
        <v>785</v>
      </c>
      <c r="F68" s="306">
        <f t="shared" si="4"/>
        <v>27405.82</v>
      </c>
      <c r="G68" s="318"/>
      <c r="H68" s="305">
        <f t="shared" si="8"/>
        <v>2781.67</v>
      </c>
      <c r="I68" s="306">
        <f t="shared" si="9"/>
        <v>11126.67</v>
      </c>
      <c r="J68" s="306">
        <v>28560</v>
      </c>
      <c r="K68" s="305">
        <f t="shared" si="7"/>
        <v>42468.34</v>
      </c>
    </row>
    <row r="69" spans="1:11" ht="22.5">
      <c r="A69" s="35" t="s">
        <v>2225</v>
      </c>
      <c r="B69" s="317" t="s">
        <v>2220</v>
      </c>
      <c r="C69" s="305">
        <v>8355</v>
      </c>
      <c r="D69" s="305">
        <v>18586.060000000001</v>
      </c>
      <c r="E69" s="305">
        <v>785</v>
      </c>
      <c r="F69" s="306">
        <f t="shared" si="4"/>
        <v>27726.06</v>
      </c>
      <c r="G69" s="318"/>
      <c r="H69" s="305">
        <f t="shared" si="8"/>
        <v>2785</v>
      </c>
      <c r="I69" s="306">
        <f t="shared" si="9"/>
        <v>11140</v>
      </c>
      <c r="J69" s="306">
        <v>30120</v>
      </c>
      <c r="K69" s="305">
        <f t="shared" si="7"/>
        <v>44045</v>
      </c>
    </row>
    <row r="70" spans="1:11" ht="22.5">
      <c r="A70" s="35" t="s">
        <v>2226</v>
      </c>
      <c r="B70" s="317" t="s">
        <v>2227</v>
      </c>
      <c r="C70" s="305">
        <v>8245</v>
      </c>
      <c r="D70" s="305">
        <v>6373</v>
      </c>
      <c r="E70" s="305">
        <v>785</v>
      </c>
      <c r="F70" s="306">
        <f t="shared" si="4"/>
        <v>15403</v>
      </c>
      <c r="G70" s="318"/>
      <c r="H70" s="305">
        <f t="shared" si="8"/>
        <v>2748.33</v>
      </c>
      <c r="I70" s="306">
        <f t="shared" si="9"/>
        <v>10993.33</v>
      </c>
      <c r="J70" s="306">
        <v>40320</v>
      </c>
      <c r="K70" s="305">
        <f t="shared" si="7"/>
        <v>54061.66</v>
      </c>
    </row>
    <row r="71" spans="1:11" ht="22.5">
      <c r="A71" s="35" t="s">
        <v>2228</v>
      </c>
      <c r="B71" s="317" t="s">
        <v>2227</v>
      </c>
      <c r="C71" s="305">
        <v>8245</v>
      </c>
      <c r="D71" s="305">
        <v>7573</v>
      </c>
      <c r="E71" s="305">
        <v>785</v>
      </c>
      <c r="F71" s="306">
        <f t="shared" si="4"/>
        <v>16603</v>
      </c>
      <c r="G71" s="318"/>
      <c r="H71" s="305">
        <f t="shared" si="8"/>
        <v>2748.33</v>
      </c>
      <c r="I71" s="306">
        <f t="shared" si="9"/>
        <v>10993.33</v>
      </c>
      <c r="J71" s="306">
        <v>36780</v>
      </c>
      <c r="K71" s="305">
        <f t="shared" si="7"/>
        <v>50521.66</v>
      </c>
    </row>
    <row r="72" spans="1:11" ht="22.5">
      <c r="A72" s="35" t="s">
        <v>2229</v>
      </c>
      <c r="B72" s="317" t="s">
        <v>2227</v>
      </c>
      <c r="C72" s="305">
        <v>8245</v>
      </c>
      <c r="D72" s="305">
        <v>10842</v>
      </c>
      <c r="E72" s="305">
        <v>785</v>
      </c>
      <c r="F72" s="306">
        <f t="shared" si="4"/>
        <v>19872</v>
      </c>
      <c r="G72" s="318"/>
      <c r="H72" s="305">
        <f t="shared" si="8"/>
        <v>2748.33</v>
      </c>
      <c r="I72" s="306">
        <f t="shared" si="9"/>
        <v>10993.33</v>
      </c>
      <c r="J72" s="306">
        <v>40770</v>
      </c>
      <c r="K72" s="305">
        <f t="shared" si="7"/>
        <v>54511.66</v>
      </c>
    </row>
    <row r="73" spans="1:11" ht="22.5">
      <c r="A73" s="35" t="s">
        <v>2230</v>
      </c>
      <c r="B73" s="317" t="s">
        <v>2227</v>
      </c>
      <c r="C73" s="305">
        <v>8245</v>
      </c>
      <c r="D73" s="305">
        <v>13393</v>
      </c>
      <c r="E73" s="305">
        <v>785</v>
      </c>
      <c r="F73" s="306">
        <f t="shared" si="4"/>
        <v>22423</v>
      </c>
      <c r="G73" s="318"/>
      <c r="H73" s="305">
        <f t="shared" si="8"/>
        <v>2748.33</v>
      </c>
      <c r="I73" s="306">
        <f t="shared" si="9"/>
        <v>10993.33</v>
      </c>
      <c r="J73" s="306">
        <v>30420</v>
      </c>
      <c r="K73" s="305">
        <f t="shared" si="7"/>
        <v>44161.66</v>
      </c>
    </row>
    <row r="74" spans="1:11" ht="22.5">
      <c r="A74" s="35" t="s">
        <v>2231</v>
      </c>
      <c r="B74" s="317" t="s">
        <v>2227</v>
      </c>
      <c r="C74" s="305">
        <v>8245</v>
      </c>
      <c r="D74" s="305">
        <v>13385.24</v>
      </c>
      <c r="E74" s="305">
        <v>785</v>
      </c>
      <c r="F74" s="306">
        <f t="shared" si="4"/>
        <v>22415.239999999998</v>
      </c>
      <c r="G74" s="318"/>
      <c r="H74" s="305">
        <f t="shared" si="8"/>
        <v>2748.33</v>
      </c>
      <c r="I74" s="306">
        <f t="shared" si="9"/>
        <v>10993.33</v>
      </c>
      <c r="J74" s="306">
        <v>28710</v>
      </c>
      <c r="K74" s="305">
        <f t="shared" si="7"/>
        <v>42451.66</v>
      </c>
    </row>
    <row r="75" spans="1:11" ht="22.5">
      <c r="A75" s="35" t="s">
        <v>2232</v>
      </c>
      <c r="B75" s="317" t="s">
        <v>2227</v>
      </c>
      <c r="C75" s="305">
        <v>8245</v>
      </c>
      <c r="D75" s="305">
        <v>15972.68</v>
      </c>
      <c r="E75" s="305">
        <v>785</v>
      </c>
      <c r="F75" s="306">
        <f t="shared" si="4"/>
        <v>25002.68</v>
      </c>
      <c r="G75" s="318"/>
      <c r="H75" s="305">
        <f t="shared" si="8"/>
        <v>2748.33</v>
      </c>
      <c r="I75" s="306">
        <f t="shared" si="9"/>
        <v>10993.33</v>
      </c>
      <c r="J75" s="306">
        <v>31380</v>
      </c>
      <c r="K75" s="305">
        <f t="shared" si="7"/>
        <v>45121.66</v>
      </c>
    </row>
    <row r="76" spans="1:11" ht="22.5">
      <c r="A76" s="35" t="s">
        <v>2233</v>
      </c>
      <c r="B76" s="317" t="s">
        <v>2234</v>
      </c>
      <c r="C76" s="305">
        <v>8145</v>
      </c>
      <c r="D76" s="305">
        <v>4751</v>
      </c>
      <c r="E76" s="305">
        <v>785</v>
      </c>
      <c r="F76" s="306">
        <f t="shared" si="4"/>
        <v>13681</v>
      </c>
      <c r="G76" s="318"/>
      <c r="H76" s="305">
        <f t="shared" si="8"/>
        <v>2715</v>
      </c>
      <c r="I76" s="306">
        <f t="shared" si="9"/>
        <v>10860</v>
      </c>
      <c r="J76" s="306">
        <v>30420</v>
      </c>
      <c r="K76" s="305">
        <f t="shared" si="7"/>
        <v>43995</v>
      </c>
    </row>
    <row r="77" spans="1:11" ht="22.5">
      <c r="A77" s="35" t="s">
        <v>2235</v>
      </c>
      <c r="B77" s="317" t="s">
        <v>2234</v>
      </c>
      <c r="C77" s="305">
        <v>8145</v>
      </c>
      <c r="D77" s="305">
        <v>6301</v>
      </c>
      <c r="E77" s="305">
        <v>785</v>
      </c>
      <c r="F77" s="306">
        <f t="shared" si="4"/>
        <v>15231</v>
      </c>
      <c r="G77" s="318"/>
      <c r="H77" s="305">
        <f t="shared" si="8"/>
        <v>2715</v>
      </c>
      <c r="I77" s="306">
        <f t="shared" si="9"/>
        <v>10860</v>
      </c>
      <c r="J77" s="306">
        <v>31080</v>
      </c>
      <c r="K77" s="305">
        <f t="shared" si="7"/>
        <v>44655</v>
      </c>
    </row>
    <row r="78" spans="1:11" ht="22.5">
      <c r="A78" s="35" t="s">
        <v>2236</v>
      </c>
      <c r="B78" s="317" t="s">
        <v>2234</v>
      </c>
      <c r="C78" s="305">
        <v>8145</v>
      </c>
      <c r="D78" s="305">
        <v>5801</v>
      </c>
      <c r="E78" s="305">
        <v>785</v>
      </c>
      <c r="F78" s="306">
        <f t="shared" si="4"/>
        <v>14731</v>
      </c>
      <c r="G78" s="318"/>
      <c r="H78" s="305">
        <f t="shared" si="8"/>
        <v>2715</v>
      </c>
      <c r="I78" s="306">
        <f t="shared" si="9"/>
        <v>10860</v>
      </c>
      <c r="J78" s="306">
        <v>33240</v>
      </c>
      <c r="K78" s="305">
        <f t="shared" si="7"/>
        <v>46815</v>
      </c>
    </row>
    <row r="79" spans="1:11" ht="22.5">
      <c r="A79" s="35" t="s">
        <v>2237</v>
      </c>
      <c r="B79" s="317" t="s">
        <v>2234</v>
      </c>
      <c r="C79" s="305">
        <v>8145</v>
      </c>
      <c r="D79" s="305">
        <v>4301</v>
      </c>
      <c r="E79" s="305">
        <v>785</v>
      </c>
      <c r="F79" s="306">
        <f t="shared" si="4"/>
        <v>13231</v>
      </c>
      <c r="G79" s="318"/>
      <c r="H79" s="305">
        <f t="shared" si="8"/>
        <v>2715</v>
      </c>
      <c r="I79" s="306">
        <f t="shared" si="9"/>
        <v>10860</v>
      </c>
      <c r="J79" s="306">
        <v>33750</v>
      </c>
      <c r="K79" s="305">
        <f t="shared" si="7"/>
        <v>47325</v>
      </c>
    </row>
    <row r="80" spans="1:11" ht="22.5">
      <c r="A80" s="35" t="s">
        <v>2238</v>
      </c>
      <c r="B80" s="317" t="s">
        <v>2234</v>
      </c>
      <c r="C80" s="305">
        <v>8145</v>
      </c>
      <c r="D80" s="305">
        <v>5911</v>
      </c>
      <c r="E80" s="305">
        <v>785</v>
      </c>
      <c r="F80" s="306">
        <f t="shared" si="4"/>
        <v>14841</v>
      </c>
      <c r="G80" s="318"/>
      <c r="H80" s="305">
        <f t="shared" si="8"/>
        <v>2715</v>
      </c>
      <c r="I80" s="306">
        <f t="shared" si="9"/>
        <v>10860</v>
      </c>
      <c r="J80" s="306">
        <v>29670</v>
      </c>
      <c r="K80" s="305">
        <f t="shared" si="7"/>
        <v>43245</v>
      </c>
    </row>
    <row r="81" spans="1:11" ht="22.5">
      <c r="A81" s="35" t="s">
        <v>2239</v>
      </c>
      <c r="B81" s="317" t="s">
        <v>2234</v>
      </c>
      <c r="C81" s="305">
        <v>8145</v>
      </c>
      <c r="D81" s="305">
        <v>9082</v>
      </c>
      <c r="E81" s="305">
        <v>785</v>
      </c>
      <c r="F81" s="306">
        <f t="shared" si="4"/>
        <v>18012</v>
      </c>
      <c r="G81" s="318"/>
      <c r="H81" s="305">
        <f t="shared" si="8"/>
        <v>2715</v>
      </c>
      <c r="I81" s="306">
        <f t="shared" si="9"/>
        <v>10860</v>
      </c>
      <c r="J81" s="306">
        <v>32190</v>
      </c>
      <c r="K81" s="305">
        <f t="shared" si="7"/>
        <v>45765</v>
      </c>
    </row>
    <row r="82" spans="1:11" ht="22.5">
      <c r="A82" s="35" t="s">
        <v>2240</v>
      </c>
      <c r="B82" s="317" t="s">
        <v>2234</v>
      </c>
      <c r="C82" s="305">
        <v>8145</v>
      </c>
      <c r="D82" s="305">
        <v>11625.24</v>
      </c>
      <c r="E82" s="305">
        <v>785</v>
      </c>
      <c r="F82" s="306">
        <f t="shared" si="4"/>
        <v>20555.239999999998</v>
      </c>
      <c r="G82" s="318"/>
      <c r="H82" s="305">
        <f t="shared" si="8"/>
        <v>2715</v>
      </c>
      <c r="I82" s="306">
        <f t="shared" si="9"/>
        <v>10860</v>
      </c>
      <c r="J82" s="306">
        <v>27600</v>
      </c>
      <c r="K82" s="305">
        <f t="shared" si="7"/>
        <v>41175</v>
      </c>
    </row>
    <row r="83" spans="1:11" ht="22.5">
      <c r="A83" s="35" t="s">
        <v>2241</v>
      </c>
      <c r="B83" s="317" t="s">
        <v>2242</v>
      </c>
      <c r="C83" s="305">
        <v>8045</v>
      </c>
      <c r="D83" s="305">
        <v>3468</v>
      </c>
      <c r="E83" s="305">
        <v>785</v>
      </c>
      <c r="F83" s="306">
        <f t="shared" si="4"/>
        <v>12298</v>
      </c>
      <c r="G83" s="318"/>
      <c r="H83" s="305">
        <f t="shared" si="8"/>
        <v>2681.67</v>
      </c>
      <c r="I83" s="306">
        <f t="shared" si="9"/>
        <v>10726.67</v>
      </c>
      <c r="J83" s="306">
        <v>108570</v>
      </c>
      <c r="K83" s="305">
        <f t="shared" si="7"/>
        <v>121978.34</v>
      </c>
    </row>
    <row r="84" spans="1:11" ht="22.5">
      <c r="A84" s="35" t="s">
        <v>2243</v>
      </c>
      <c r="B84" s="317" t="s">
        <v>2244</v>
      </c>
      <c r="C84" s="305">
        <v>8045</v>
      </c>
      <c r="D84" s="305">
        <v>12152</v>
      </c>
      <c r="E84" s="305">
        <v>785</v>
      </c>
      <c r="F84" s="306">
        <f t="shared" si="4"/>
        <v>20982</v>
      </c>
      <c r="G84" s="318"/>
      <c r="H84" s="305">
        <f t="shared" si="8"/>
        <v>2681.67</v>
      </c>
      <c r="I84" s="306">
        <f t="shared" si="9"/>
        <v>10726.67</v>
      </c>
      <c r="J84" s="306">
        <v>38190</v>
      </c>
      <c r="K84" s="305">
        <f t="shared" si="7"/>
        <v>51598.34</v>
      </c>
    </row>
    <row r="85" spans="1:11" ht="22.5">
      <c r="A85" s="35" t="s">
        <v>2245</v>
      </c>
      <c r="B85" s="317" t="s">
        <v>2246</v>
      </c>
      <c r="C85" s="305">
        <v>7845</v>
      </c>
      <c r="D85" s="305">
        <v>6379</v>
      </c>
      <c r="E85" s="305">
        <v>785</v>
      </c>
      <c r="F85" s="306">
        <f t="shared" si="4"/>
        <v>15009</v>
      </c>
      <c r="G85" s="318"/>
      <c r="H85" s="305">
        <f t="shared" si="8"/>
        <v>2615</v>
      </c>
      <c r="I85" s="306">
        <f t="shared" si="9"/>
        <v>10460</v>
      </c>
      <c r="J85" s="306">
        <v>28560</v>
      </c>
      <c r="K85" s="305">
        <f t="shared" si="7"/>
        <v>41635</v>
      </c>
    </row>
    <row r="86" spans="1:11" ht="22.5">
      <c r="A86" s="35" t="s">
        <v>2247</v>
      </c>
      <c r="B86" s="317" t="s">
        <v>2246</v>
      </c>
      <c r="C86" s="305">
        <v>7845</v>
      </c>
      <c r="D86" s="305">
        <v>3179</v>
      </c>
      <c r="E86" s="305">
        <v>785</v>
      </c>
      <c r="F86" s="306">
        <f t="shared" si="4"/>
        <v>11809</v>
      </c>
      <c r="G86" s="318"/>
      <c r="H86" s="305">
        <f t="shared" si="8"/>
        <v>2615</v>
      </c>
      <c r="I86" s="306">
        <f t="shared" si="9"/>
        <v>10460</v>
      </c>
      <c r="J86" s="306">
        <v>30120</v>
      </c>
      <c r="K86" s="305">
        <f t="shared" si="7"/>
        <v>43195</v>
      </c>
    </row>
    <row r="87" spans="1:11" ht="22.5">
      <c r="A87" s="35" t="s">
        <v>2248</v>
      </c>
      <c r="B87" s="317" t="s">
        <v>2246</v>
      </c>
      <c r="C87" s="305">
        <v>7845</v>
      </c>
      <c r="D87" s="305">
        <v>4379</v>
      </c>
      <c r="E87" s="305">
        <v>785</v>
      </c>
      <c r="F87" s="306">
        <f t="shared" si="4"/>
        <v>13009</v>
      </c>
      <c r="G87" s="318"/>
      <c r="H87" s="305">
        <f t="shared" si="8"/>
        <v>2615</v>
      </c>
      <c r="I87" s="306">
        <f t="shared" si="9"/>
        <v>10460</v>
      </c>
      <c r="J87" s="306">
        <v>58920</v>
      </c>
      <c r="K87" s="305">
        <f t="shared" si="7"/>
        <v>71995</v>
      </c>
    </row>
    <row r="88" spans="1:11" ht="22.5">
      <c r="A88" s="35" t="s">
        <v>2249</v>
      </c>
      <c r="B88" s="317" t="s">
        <v>2246</v>
      </c>
      <c r="C88" s="305">
        <v>7845</v>
      </c>
      <c r="D88" s="305">
        <v>10933</v>
      </c>
      <c r="E88" s="305">
        <v>785</v>
      </c>
      <c r="F88" s="306">
        <f t="shared" si="4"/>
        <v>19563</v>
      </c>
      <c r="G88" s="318"/>
      <c r="H88" s="305">
        <f t="shared" si="8"/>
        <v>2615</v>
      </c>
      <c r="I88" s="306">
        <f t="shared" si="9"/>
        <v>10460</v>
      </c>
      <c r="J88" s="306">
        <v>28560</v>
      </c>
      <c r="K88" s="305">
        <f t="shared" si="7"/>
        <v>41635</v>
      </c>
    </row>
    <row r="89" spans="1:11" ht="22.5">
      <c r="A89" s="35" t="s">
        <v>2250</v>
      </c>
      <c r="B89" s="317" t="s">
        <v>2251</v>
      </c>
      <c r="C89" s="305">
        <v>7795</v>
      </c>
      <c r="D89" s="305">
        <v>3070</v>
      </c>
      <c r="E89" s="305">
        <v>785</v>
      </c>
      <c r="F89" s="306">
        <f t="shared" si="4"/>
        <v>11650</v>
      </c>
      <c r="G89" s="318"/>
      <c r="H89" s="305">
        <f t="shared" si="8"/>
        <v>2598.33</v>
      </c>
      <c r="I89" s="306">
        <f t="shared" si="9"/>
        <v>10393.33</v>
      </c>
      <c r="J89" s="306">
        <v>56910</v>
      </c>
      <c r="K89" s="305">
        <f t="shared" si="7"/>
        <v>69901.66</v>
      </c>
    </row>
    <row r="90" spans="1:11" ht="22.5">
      <c r="A90" s="35" t="s">
        <v>2252</v>
      </c>
      <c r="B90" s="317" t="s">
        <v>2251</v>
      </c>
      <c r="C90" s="305">
        <v>7795</v>
      </c>
      <c r="D90" s="305">
        <v>3520</v>
      </c>
      <c r="E90" s="305">
        <v>785</v>
      </c>
      <c r="F90" s="306">
        <f t="shared" si="4"/>
        <v>12100</v>
      </c>
      <c r="G90" s="318"/>
      <c r="H90" s="305">
        <f t="shared" si="8"/>
        <v>2598.33</v>
      </c>
      <c r="I90" s="306">
        <f t="shared" si="9"/>
        <v>10393.33</v>
      </c>
      <c r="J90" s="306">
        <v>29970</v>
      </c>
      <c r="K90" s="305">
        <f t="shared" si="7"/>
        <v>42961.66</v>
      </c>
    </row>
    <row r="91" spans="1:11" ht="22.5">
      <c r="A91" s="35" t="s">
        <v>2253</v>
      </c>
      <c r="B91" s="317" t="s">
        <v>2251</v>
      </c>
      <c r="C91" s="305">
        <v>7795</v>
      </c>
      <c r="D91" s="305">
        <v>3070</v>
      </c>
      <c r="E91" s="305">
        <v>785</v>
      </c>
      <c r="F91" s="306">
        <f t="shared" si="4"/>
        <v>11650</v>
      </c>
      <c r="G91" s="318"/>
      <c r="H91" s="305">
        <f t="shared" si="8"/>
        <v>2598.33</v>
      </c>
      <c r="I91" s="306">
        <f t="shared" si="9"/>
        <v>10393.33</v>
      </c>
      <c r="J91" s="306">
        <v>33090</v>
      </c>
      <c r="K91" s="305">
        <f t="shared" si="7"/>
        <v>46081.66</v>
      </c>
    </row>
    <row r="92" spans="1:11" ht="22.5">
      <c r="A92" s="35" t="s">
        <v>2254</v>
      </c>
      <c r="B92" s="317" t="s">
        <v>2251</v>
      </c>
      <c r="C92" s="305">
        <v>7795</v>
      </c>
      <c r="D92" s="305">
        <v>5570</v>
      </c>
      <c r="E92" s="305">
        <v>785</v>
      </c>
      <c r="F92" s="306">
        <f t="shared" si="4"/>
        <v>14150</v>
      </c>
      <c r="G92" s="318"/>
      <c r="H92" s="305">
        <f t="shared" si="8"/>
        <v>2598.33</v>
      </c>
      <c r="I92" s="306">
        <f t="shared" si="9"/>
        <v>10393.33</v>
      </c>
      <c r="J92" s="306">
        <v>31530</v>
      </c>
      <c r="K92" s="305">
        <f t="shared" si="7"/>
        <v>44521.66</v>
      </c>
    </row>
    <row r="93" spans="1:11" ht="22.5">
      <c r="A93" s="35" t="s">
        <v>2255</v>
      </c>
      <c r="B93" s="317" t="s">
        <v>2251</v>
      </c>
      <c r="C93" s="305">
        <v>7795</v>
      </c>
      <c r="D93" s="305">
        <v>5070</v>
      </c>
      <c r="E93" s="305">
        <v>785</v>
      </c>
      <c r="F93" s="306">
        <f t="shared" si="4"/>
        <v>13650</v>
      </c>
      <c r="G93" s="318"/>
      <c r="H93" s="305">
        <f t="shared" si="8"/>
        <v>2598.33</v>
      </c>
      <c r="I93" s="306">
        <f t="shared" si="9"/>
        <v>10393.33</v>
      </c>
      <c r="J93" s="306">
        <v>33840</v>
      </c>
      <c r="K93" s="305">
        <f t="shared" si="7"/>
        <v>46831.66</v>
      </c>
    </row>
    <row r="94" spans="1:11" ht="22.5">
      <c r="A94" s="35" t="s">
        <v>2256</v>
      </c>
      <c r="B94" s="317" t="s">
        <v>2251</v>
      </c>
      <c r="C94" s="305">
        <v>7795</v>
      </c>
      <c r="D94" s="305">
        <v>5295</v>
      </c>
      <c r="E94" s="305">
        <v>785</v>
      </c>
      <c r="F94" s="306">
        <f t="shared" si="4"/>
        <v>13875</v>
      </c>
      <c r="G94" s="318"/>
      <c r="H94" s="305">
        <f t="shared" si="8"/>
        <v>2598.33</v>
      </c>
      <c r="I94" s="306">
        <f t="shared" si="9"/>
        <v>10393.33</v>
      </c>
      <c r="J94" s="306">
        <v>31680</v>
      </c>
      <c r="K94" s="305">
        <f t="shared" si="7"/>
        <v>44671.66</v>
      </c>
    </row>
    <row r="95" spans="1:11" ht="22.5">
      <c r="A95" s="35" t="s">
        <v>2257</v>
      </c>
      <c r="B95" s="317" t="s">
        <v>2251</v>
      </c>
      <c r="C95" s="305">
        <v>7795</v>
      </c>
      <c r="D95" s="305">
        <v>6030</v>
      </c>
      <c r="E95" s="305">
        <v>785</v>
      </c>
      <c r="F95" s="306">
        <f t="shared" ref="F95:F158" si="10">SUM(C95:E95)</f>
        <v>14610</v>
      </c>
      <c r="G95" s="318"/>
      <c r="H95" s="305">
        <f t="shared" si="8"/>
        <v>2598.33</v>
      </c>
      <c r="I95" s="306">
        <f t="shared" si="9"/>
        <v>10393.33</v>
      </c>
      <c r="J95" s="306">
        <v>35880</v>
      </c>
      <c r="K95" s="305">
        <f t="shared" ref="K95:K158" si="11">SUM(H95:J95)</f>
        <v>48871.66</v>
      </c>
    </row>
    <row r="96" spans="1:11" ht="22.5">
      <c r="A96" s="35" t="s">
        <v>2258</v>
      </c>
      <c r="B96" s="317" t="s">
        <v>2251</v>
      </c>
      <c r="C96" s="305">
        <v>7795</v>
      </c>
      <c r="D96" s="305">
        <v>4070</v>
      </c>
      <c r="E96" s="305">
        <v>785</v>
      </c>
      <c r="F96" s="306">
        <f t="shared" si="10"/>
        <v>12650</v>
      </c>
      <c r="G96" s="318"/>
      <c r="H96" s="305">
        <f t="shared" si="8"/>
        <v>2598.33</v>
      </c>
      <c r="I96" s="306">
        <f t="shared" si="9"/>
        <v>10393.33</v>
      </c>
      <c r="J96" s="306">
        <v>34320</v>
      </c>
      <c r="K96" s="305">
        <f t="shared" si="11"/>
        <v>47311.66</v>
      </c>
    </row>
    <row r="97" spans="1:11" ht="22.5">
      <c r="A97" s="35" t="s">
        <v>2259</v>
      </c>
      <c r="B97" s="317" t="s">
        <v>2260</v>
      </c>
      <c r="C97" s="305">
        <v>7745</v>
      </c>
      <c r="D97" s="305">
        <v>3501</v>
      </c>
      <c r="E97" s="305">
        <v>785</v>
      </c>
      <c r="F97" s="306">
        <f t="shared" si="10"/>
        <v>12031</v>
      </c>
      <c r="G97" s="318"/>
      <c r="H97" s="305">
        <f t="shared" si="8"/>
        <v>2581.67</v>
      </c>
      <c r="I97" s="306">
        <f t="shared" si="9"/>
        <v>10326.67</v>
      </c>
      <c r="J97" s="306">
        <v>29820</v>
      </c>
      <c r="K97" s="305">
        <f t="shared" si="11"/>
        <v>42728.34</v>
      </c>
    </row>
    <row r="98" spans="1:11" ht="22.5">
      <c r="A98" s="35" t="s">
        <v>2261</v>
      </c>
      <c r="B98" s="317" t="s">
        <v>2260</v>
      </c>
      <c r="C98" s="305">
        <v>7745</v>
      </c>
      <c r="D98" s="305">
        <v>3051</v>
      </c>
      <c r="E98" s="305">
        <v>785</v>
      </c>
      <c r="F98" s="306">
        <f t="shared" si="10"/>
        <v>11581</v>
      </c>
      <c r="G98" s="318"/>
      <c r="H98" s="305">
        <f t="shared" si="8"/>
        <v>2581.67</v>
      </c>
      <c r="I98" s="306">
        <f t="shared" si="9"/>
        <v>10326.67</v>
      </c>
      <c r="J98" s="306">
        <v>64860</v>
      </c>
      <c r="K98" s="305">
        <f t="shared" si="11"/>
        <v>77768.34</v>
      </c>
    </row>
    <row r="99" spans="1:11" ht="22.5">
      <c r="A99" s="35" t="s">
        <v>2262</v>
      </c>
      <c r="B99" s="317" t="s">
        <v>2260</v>
      </c>
      <c r="C99" s="305">
        <v>7745</v>
      </c>
      <c r="D99" s="305">
        <v>3051</v>
      </c>
      <c r="E99" s="305">
        <v>785</v>
      </c>
      <c r="F99" s="306">
        <f t="shared" si="10"/>
        <v>11581</v>
      </c>
      <c r="G99" s="318"/>
      <c r="H99" s="305">
        <f t="shared" si="8"/>
        <v>2581.67</v>
      </c>
      <c r="I99" s="306">
        <f t="shared" si="9"/>
        <v>10326.67</v>
      </c>
      <c r="J99" s="306">
        <v>63390</v>
      </c>
      <c r="K99" s="305">
        <f t="shared" si="11"/>
        <v>76298.34</v>
      </c>
    </row>
    <row r="100" spans="1:11" ht="22.5">
      <c r="A100" s="35" t="s">
        <v>2263</v>
      </c>
      <c r="B100" s="317" t="s">
        <v>2260</v>
      </c>
      <c r="C100" s="305">
        <v>7745</v>
      </c>
      <c r="D100" s="305">
        <v>5051</v>
      </c>
      <c r="E100" s="305">
        <v>785</v>
      </c>
      <c r="F100" s="306">
        <f t="shared" si="10"/>
        <v>13581</v>
      </c>
      <c r="G100" s="318"/>
      <c r="H100" s="305">
        <f t="shared" si="8"/>
        <v>2581.67</v>
      </c>
      <c r="I100" s="306">
        <f t="shared" si="9"/>
        <v>10326.67</v>
      </c>
      <c r="J100" s="306">
        <v>35670</v>
      </c>
      <c r="K100" s="305">
        <f t="shared" si="11"/>
        <v>48578.34</v>
      </c>
    </row>
    <row r="101" spans="1:11" ht="22.5">
      <c r="A101" s="35" t="s">
        <v>2264</v>
      </c>
      <c r="B101" s="317" t="s">
        <v>2260</v>
      </c>
      <c r="C101" s="305">
        <v>7745</v>
      </c>
      <c r="D101" s="305">
        <v>7051</v>
      </c>
      <c r="E101" s="305">
        <v>785</v>
      </c>
      <c r="F101" s="306">
        <f t="shared" si="10"/>
        <v>15581</v>
      </c>
      <c r="G101" s="318"/>
      <c r="H101" s="305">
        <f t="shared" si="8"/>
        <v>2581.67</v>
      </c>
      <c r="I101" s="306">
        <f t="shared" si="9"/>
        <v>10326.67</v>
      </c>
      <c r="J101" s="306">
        <v>29160</v>
      </c>
      <c r="K101" s="305">
        <f t="shared" si="11"/>
        <v>42068.34</v>
      </c>
    </row>
    <row r="102" spans="1:11" ht="22.5">
      <c r="A102" s="35" t="s">
        <v>2265</v>
      </c>
      <c r="B102" s="317" t="s">
        <v>2260</v>
      </c>
      <c r="C102" s="305">
        <v>7745</v>
      </c>
      <c r="D102" s="305">
        <v>8355</v>
      </c>
      <c r="E102" s="305">
        <v>785</v>
      </c>
      <c r="F102" s="306">
        <f t="shared" si="10"/>
        <v>16885</v>
      </c>
      <c r="G102" s="318"/>
      <c r="H102" s="305">
        <f t="shared" si="8"/>
        <v>2581.67</v>
      </c>
      <c r="I102" s="306">
        <f t="shared" si="9"/>
        <v>10326.67</v>
      </c>
      <c r="J102" s="306">
        <v>32280</v>
      </c>
      <c r="K102" s="305">
        <f t="shared" si="11"/>
        <v>45188.34</v>
      </c>
    </row>
    <row r="103" spans="1:11" ht="22.5">
      <c r="A103" s="35" t="s">
        <v>2266</v>
      </c>
      <c r="B103" s="317" t="s">
        <v>2260</v>
      </c>
      <c r="C103" s="305">
        <v>7745</v>
      </c>
      <c r="D103" s="305">
        <v>3051</v>
      </c>
      <c r="E103" s="305">
        <v>785</v>
      </c>
      <c r="F103" s="306">
        <f t="shared" si="10"/>
        <v>11581</v>
      </c>
      <c r="G103" s="318"/>
      <c r="H103" s="305">
        <f t="shared" si="8"/>
        <v>2581.67</v>
      </c>
      <c r="I103" s="306">
        <f t="shared" si="9"/>
        <v>10326.67</v>
      </c>
      <c r="J103" s="306">
        <v>27600</v>
      </c>
      <c r="K103" s="305">
        <f t="shared" si="11"/>
        <v>40508.339999999997</v>
      </c>
    </row>
    <row r="104" spans="1:11" ht="22.5">
      <c r="A104" s="35" t="s">
        <v>2267</v>
      </c>
      <c r="B104" s="317" t="s">
        <v>2260</v>
      </c>
      <c r="C104" s="305">
        <v>7470</v>
      </c>
      <c r="D104" s="305">
        <v>2701</v>
      </c>
      <c r="E104" s="305">
        <v>785</v>
      </c>
      <c r="F104" s="306">
        <f t="shared" si="10"/>
        <v>10956</v>
      </c>
      <c r="G104" s="318"/>
      <c r="H104" s="305">
        <f t="shared" si="8"/>
        <v>2490</v>
      </c>
      <c r="I104" s="306">
        <f t="shared" si="9"/>
        <v>9960</v>
      </c>
      <c r="J104" s="306">
        <v>28710</v>
      </c>
      <c r="K104" s="305">
        <f t="shared" si="11"/>
        <v>41160</v>
      </c>
    </row>
    <row r="105" spans="1:11" ht="22.5">
      <c r="A105" s="35" t="s">
        <v>2268</v>
      </c>
      <c r="B105" s="317" t="s">
        <v>2260</v>
      </c>
      <c r="C105" s="305">
        <v>7745</v>
      </c>
      <c r="D105" s="305">
        <v>5691.36</v>
      </c>
      <c r="E105" s="305">
        <v>785</v>
      </c>
      <c r="F105" s="306">
        <f t="shared" si="10"/>
        <v>14221.36</v>
      </c>
      <c r="G105" s="318"/>
      <c r="H105" s="305">
        <f t="shared" si="8"/>
        <v>2581.67</v>
      </c>
      <c r="I105" s="306">
        <f t="shared" si="9"/>
        <v>10326.67</v>
      </c>
      <c r="J105" s="306">
        <v>29670</v>
      </c>
      <c r="K105" s="305">
        <f t="shared" si="11"/>
        <v>42578.34</v>
      </c>
    </row>
    <row r="106" spans="1:11" ht="22.5">
      <c r="A106" s="35" t="s">
        <v>2269</v>
      </c>
      <c r="B106" s="317" t="s">
        <v>2260</v>
      </c>
      <c r="C106" s="305">
        <v>7595</v>
      </c>
      <c r="D106" s="305">
        <v>3702</v>
      </c>
      <c r="E106" s="305">
        <v>785</v>
      </c>
      <c r="F106" s="306">
        <f t="shared" si="10"/>
        <v>12082</v>
      </c>
      <c r="G106" s="318"/>
      <c r="H106" s="305">
        <f t="shared" si="8"/>
        <v>2531.67</v>
      </c>
      <c r="I106" s="306">
        <f t="shared" si="9"/>
        <v>10126.67</v>
      </c>
      <c r="J106" s="306">
        <v>27600</v>
      </c>
      <c r="K106" s="305">
        <f t="shared" si="11"/>
        <v>40258.339999999997</v>
      </c>
    </row>
    <row r="107" spans="1:11" ht="22.5">
      <c r="A107" s="35" t="s">
        <v>2270</v>
      </c>
      <c r="B107" s="317" t="s">
        <v>2260</v>
      </c>
      <c r="C107" s="305">
        <v>7595</v>
      </c>
      <c r="D107" s="305">
        <v>1514</v>
      </c>
      <c r="E107" s="305">
        <v>785</v>
      </c>
      <c r="F107" s="306">
        <f t="shared" si="10"/>
        <v>9894</v>
      </c>
      <c r="G107" s="318"/>
      <c r="H107" s="305">
        <f t="shared" si="8"/>
        <v>2531.67</v>
      </c>
      <c r="I107" s="306">
        <f t="shared" si="9"/>
        <v>10126.67</v>
      </c>
      <c r="J107" s="306">
        <v>27600</v>
      </c>
      <c r="K107" s="305">
        <f t="shared" si="11"/>
        <v>40258.339999999997</v>
      </c>
    </row>
    <row r="108" spans="1:11">
      <c r="A108" s="35" t="s">
        <v>2271</v>
      </c>
      <c r="B108" s="317" t="s">
        <v>2272</v>
      </c>
      <c r="C108" s="305">
        <v>4950</v>
      </c>
      <c r="D108" s="305">
        <v>4099.7</v>
      </c>
      <c r="E108" s="305">
        <v>785</v>
      </c>
      <c r="F108" s="306">
        <f t="shared" si="10"/>
        <v>9834.7000000000007</v>
      </c>
      <c r="G108" s="318"/>
      <c r="H108" s="305">
        <f t="shared" si="8"/>
        <v>1650</v>
      </c>
      <c r="I108" s="306">
        <f t="shared" si="9"/>
        <v>6600</v>
      </c>
      <c r="J108" s="306">
        <v>31440</v>
      </c>
      <c r="K108" s="305">
        <f t="shared" si="11"/>
        <v>39690</v>
      </c>
    </row>
    <row r="109" spans="1:11">
      <c r="A109" s="35" t="s">
        <v>2273</v>
      </c>
      <c r="B109" s="317" t="s">
        <v>2274</v>
      </c>
      <c r="C109" s="305">
        <v>7949</v>
      </c>
      <c r="D109" s="305">
        <v>4443</v>
      </c>
      <c r="E109" s="305">
        <v>785</v>
      </c>
      <c r="F109" s="306">
        <f t="shared" si="10"/>
        <v>13177</v>
      </c>
      <c r="G109" s="318"/>
      <c r="H109" s="305">
        <f t="shared" si="8"/>
        <v>2649.67</v>
      </c>
      <c r="I109" s="306">
        <f t="shared" si="9"/>
        <v>10598.67</v>
      </c>
      <c r="J109" s="306">
        <v>49140</v>
      </c>
      <c r="K109" s="305">
        <f t="shared" si="11"/>
        <v>62388.34</v>
      </c>
    </row>
    <row r="110" spans="1:11">
      <c r="A110" s="35" t="s">
        <v>2275</v>
      </c>
      <c r="B110" s="317" t="s">
        <v>2276</v>
      </c>
      <c r="C110" s="305">
        <v>9583</v>
      </c>
      <c r="D110" s="305">
        <v>9243</v>
      </c>
      <c r="E110" s="305">
        <v>785</v>
      </c>
      <c r="F110" s="306">
        <f t="shared" si="10"/>
        <v>19611</v>
      </c>
      <c r="G110" s="318"/>
      <c r="H110" s="305">
        <f t="shared" ref="H110:H173" si="12">+ROUND(($C110/30)*10,2)</f>
        <v>3194.33</v>
      </c>
      <c r="I110" s="306">
        <f t="shared" ref="I110:I173" si="13">+ROUND(($C110/30)*40,2)</f>
        <v>12777.33</v>
      </c>
      <c r="J110" s="306">
        <v>85980</v>
      </c>
      <c r="K110" s="305">
        <f t="shared" si="11"/>
        <v>101951.66</v>
      </c>
    </row>
    <row r="111" spans="1:11">
      <c r="A111" s="35" t="s">
        <v>2277</v>
      </c>
      <c r="B111" s="317" t="s">
        <v>2276</v>
      </c>
      <c r="C111" s="305">
        <v>9583</v>
      </c>
      <c r="D111" s="305">
        <v>11243</v>
      </c>
      <c r="E111" s="305">
        <v>785</v>
      </c>
      <c r="F111" s="306">
        <f t="shared" si="10"/>
        <v>21611</v>
      </c>
      <c r="G111" s="318"/>
      <c r="H111" s="305">
        <f t="shared" si="12"/>
        <v>3194.33</v>
      </c>
      <c r="I111" s="306">
        <f t="shared" si="13"/>
        <v>12777.33</v>
      </c>
      <c r="J111" s="306">
        <v>58410</v>
      </c>
      <c r="K111" s="305">
        <f t="shared" si="11"/>
        <v>74381.66</v>
      </c>
    </row>
    <row r="112" spans="1:11">
      <c r="A112" s="35" t="s">
        <v>2278</v>
      </c>
      <c r="B112" s="317" t="s">
        <v>2279</v>
      </c>
      <c r="C112" s="305">
        <v>8444</v>
      </c>
      <c r="D112" s="305">
        <v>4951</v>
      </c>
      <c r="E112" s="305">
        <v>785</v>
      </c>
      <c r="F112" s="306">
        <f t="shared" si="10"/>
        <v>14180</v>
      </c>
      <c r="G112" s="318"/>
      <c r="H112" s="305">
        <f t="shared" si="12"/>
        <v>2814.67</v>
      </c>
      <c r="I112" s="306">
        <f t="shared" si="13"/>
        <v>11258.67</v>
      </c>
      <c r="J112" s="306">
        <v>28560</v>
      </c>
      <c r="K112" s="305">
        <f t="shared" si="11"/>
        <v>42633.34</v>
      </c>
    </row>
    <row r="113" spans="1:11">
      <c r="A113" s="35" t="s">
        <v>2280</v>
      </c>
      <c r="B113" s="317" t="s">
        <v>2279</v>
      </c>
      <c r="C113" s="305">
        <v>8444</v>
      </c>
      <c r="D113" s="305">
        <v>6281</v>
      </c>
      <c r="E113" s="305">
        <v>785</v>
      </c>
      <c r="F113" s="306">
        <f t="shared" si="10"/>
        <v>15510</v>
      </c>
      <c r="G113" s="318"/>
      <c r="H113" s="305">
        <f t="shared" si="12"/>
        <v>2814.67</v>
      </c>
      <c r="I113" s="306">
        <f t="shared" si="13"/>
        <v>11258.67</v>
      </c>
      <c r="J113" s="306">
        <v>30570</v>
      </c>
      <c r="K113" s="305">
        <f t="shared" si="11"/>
        <v>44643.34</v>
      </c>
    </row>
    <row r="114" spans="1:11">
      <c r="A114" s="35" t="s">
        <v>2281</v>
      </c>
      <c r="B114" s="317" t="s">
        <v>2282</v>
      </c>
      <c r="C114" s="305">
        <v>8010</v>
      </c>
      <c r="D114" s="305">
        <v>4388</v>
      </c>
      <c r="E114" s="305">
        <v>785</v>
      </c>
      <c r="F114" s="306">
        <f t="shared" si="10"/>
        <v>13183</v>
      </c>
      <c r="G114" s="318"/>
      <c r="H114" s="305">
        <f t="shared" si="12"/>
        <v>2670</v>
      </c>
      <c r="I114" s="306">
        <f t="shared" si="13"/>
        <v>10680</v>
      </c>
      <c r="J114" s="306">
        <v>38520</v>
      </c>
      <c r="K114" s="305">
        <f t="shared" si="11"/>
        <v>51870</v>
      </c>
    </row>
    <row r="115" spans="1:11">
      <c r="A115" s="35" t="s">
        <v>2283</v>
      </c>
      <c r="B115" s="317" t="s">
        <v>2284</v>
      </c>
      <c r="C115" s="305">
        <v>9923</v>
      </c>
      <c r="D115" s="305">
        <v>6170</v>
      </c>
      <c r="E115" s="305">
        <v>785</v>
      </c>
      <c r="F115" s="306">
        <f t="shared" si="10"/>
        <v>16878</v>
      </c>
      <c r="G115" s="318"/>
      <c r="H115" s="305">
        <f t="shared" si="12"/>
        <v>3307.67</v>
      </c>
      <c r="I115" s="306">
        <f t="shared" si="13"/>
        <v>13230.67</v>
      </c>
      <c r="J115" s="306">
        <v>30720</v>
      </c>
      <c r="K115" s="305">
        <f t="shared" si="11"/>
        <v>47258.34</v>
      </c>
    </row>
    <row r="116" spans="1:11">
      <c r="A116" s="35" t="s">
        <v>2285</v>
      </c>
      <c r="B116" s="317" t="s">
        <v>2286</v>
      </c>
      <c r="C116" s="305">
        <v>10312</v>
      </c>
      <c r="D116" s="305">
        <v>6878</v>
      </c>
      <c r="E116" s="305">
        <v>785</v>
      </c>
      <c r="F116" s="306">
        <f t="shared" si="10"/>
        <v>17975</v>
      </c>
      <c r="G116" s="318"/>
      <c r="H116" s="305">
        <f t="shared" si="12"/>
        <v>3437.33</v>
      </c>
      <c r="I116" s="306">
        <f t="shared" si="13"/>
        <v>13749.33</v>
      </c>
      <c r="J116" s="306">
        <v>34800</v>
      </c>
      <c r="K116" s="305">
        <f t="shared" si="11"/>
        <v>51986.66</v>
      </c>
    </row>
    <row r="117" spans="1:11" ht="22.5">
      <c r="A117" s="35" t="s">
        <v>2287</v>
      </c>
      <c r="B117" s="317" t="s">
        <v>2288</v>
      </c>
      <c r="C117" s="305">
        <v>9923</v>
      </c>
      <c r="D117" s="305">
        <v>6170</v>
      </c>
      <c r="E117" s="305">
        <v>785</v>
      </c>
      <c r="F117" s="306">
        <f t="shared" si="10"/>
        <v>16878</v>
      </c>
      <c r="G117" s="318"/>
      <c r="H117" s="305">
        <f t="shared" si="12"/>
        <v>3307.67</v>
      </c>
      <c r="I117" s="306">
        <f t="shared" si="13"/>
        <v>13230.67</v>
      </c>
      <c r="J117" s="306">
        <v>40500</v>
      </c>
      <c r="K117" s="305">
        <f t="shared" si="11"/>
        <v>57038.34</v>
      </c>
    </row>
    <row r="118" spans="1:11">
      <c r="A118" s="35" t="s">
        <v>2289</v>
      </c>
      <c r="B118" s="317" t="s">
        <v>2290</v>
      </c>
      <c r="C118" s="305">
        <v>9923</v>
      </c>
      <c r="D118" s="305">
        <v>6170</v>
      </c>
      <c r="E118" s="305">
        <v>785</v>
      </c>
      <c r="F118" s="306">
        <f t="shared" si="10"/>
        <v>16878</v>
      </c>
      <c r="G118" s="318"/>
      <c r="H118" s="305">
        <f t="shared" si="12"/>
        <v>3307.67</v>
      </c>
      <c r="I118" s="306">
        <f t="shared" si="13"/>
        <v>13230.67</v>
      </c>
      <c r="J118" s="306">
        <v>30120</v>
      </c>
      <c r="K118" s="305">
        <f t="shared" si="11"/>
        <v>46658.34</v>
      </c>
    </row>
    <row r="119" spans="1:11">
      <c r="A119" s="35" t="s">
        <v>2291</v>
      </c>
      <c r="B119" s="317" t="s">
        <v>2292</v>
      </c>
      <c r="C119" s="305">
        <v>8444</v>
      </c>
      <c r="D119" s="305">
        <v>4951</v>
      </c>
      <c r="E119" s="305">
        <v>785</v>
      </c>
      <c r="F119" s="306">
        <f t="shared" si="10"/>
        <v>14180</v>
      </c>
      <c r="G119" s="318"/>
      <c r="H119" s="305">
        <f t="shared" si="12"/>
        <v>2814.67</v>
      </c>
      <c r="I119" s="306">
        <f t="shared" si="13"/>
        <v>11258.67</v>
      </c>
      <c r="J119" s="306">
        <v>29160</v>
      </c>
      <c r="K119" s="305">
        <f t="shared" si="11"/>
        <v>43233.34</v>
      </c>
    </row>
    <row r="120" spans="1:11">
      <c r="A120" s="35" t="s">
        <v>2293</v>
      </c>
      <c r="B120" s="317" t="s">
        <v>2294</v>
      </c>
      <c r="C120" s="305">
        <v>9923</v>
      </c>
      <c r="D120" s="305">
        <v>10674</v>
      </c>
      <c r="E120" s="305">
        <v>785</v>
      </c>
      <c r="F120" s="306">
        <f t="shared" si="10"/>
        <v>21382</v>
      </c>
      <c r="G120" s="318"/>
      <c r="H120" s="305">
        <f t="shared" si="12"/>
        <v>3307.67</v>
      </c>
      <c r="I120" s="306">
        <f t="shared" si="13"/>
        <v>13230.67</v>
      </c>
      <c r="J120" s="306">
        <v>29160</v>
      </c>
      <c r="K120" s="305">
        <f t="shared" si="11"/>
        <v>45698.34</v>
      </c>
    </row>
    <row r="121" spans="1:11">
      <c r="A121" s="35" t="s">
        <v>2295</v>
      </c>
      <c r="B121" s="317" t="s">
        <v>2296</v>
      </c>
      <c r="C121" s="305">
        <v>10913</v>
      </c>
      <c r="D121" s="305">
        <v>10798</v>
      </c>
      <c r="E121" s="305">
        <v>785</v>
      </c>
      <c r="F121" s="306">
        <f t="shared" si="10"/>
        <v>22496</v>
      </c>
      <c r="G121" s="318"/>
      <c r="H121" s="305">
        <f t="shared" si="12"/>
        <v>3637.67</v>
      </c>
      <c r="I121" s="306">
        <f t="shared" si="13"/>
        <v>14550.67</v>
      </c>
      <c r="J121" s="306">
        <v>101490</v>
      </c>
      <c r="K121" s="305">
        <f t="shared" si="11"/>
        <v>119678.34</v>
      </c>
    </row>
    <row r="122" spans="1:11">
      <c r="A122" s="35" t="s">
        <v>2297</v>
      </c>
      <c r="B122" s="317" t="s">
        <v>2296</v>
      </c>
      <c r="C122" s="305">
        <v>10913</v>
      </c>
      <c r="D122" s="305">
        <v>21215</v>
      </c>
      <c r="E122" s="305">
        <v>785</v>
      </c>
      <c r="F122" s="306">
        <f t="shared" si="10"/>
        <v>32913</v>
      </c>
      <c r="G122" s="318"/>
      <c r="H122" s="305">
        <f t="shared" si="12"/>
        <v>3637.67</v>
      </c>
      <c r="I122" s="306">
        <f t="shared" si="13"/>
        <v>14550.67</v>
      </c>
      <c r="J122" s="306">
        <v>46740</v>
      </c>
      <c r="K122" s="305">
        <f t="shared" si="11"/>
        <v>64928.34</v>
      </c>
    </row>
    <row r="123" spans="1:11" ht="22.5">
      <c r="A123" s="35" t="s">
        <v>2298</v>
      </c>
      <c r="B123" s="317" t="s">
        <v>2299</v>
      </c>
      <c r="C123" s="305">
        <v>10038</v>
      </c>
      <c r="D123" s="305">
        <v>9058</v>
      </c>
      <c r="E123" s="305">
        <v>785</v>
      </c>
      <c r="F123" s="306">
        <f t="shared" si="10"/>
        <v>19881</v>
      </c>
      <c r="G123" s="318"/>
      <c r="H123" s="305">
        <f t="shared" si="12"/>
        <v>3346</v>
      </c>
      <c r="I123" s="306">
        <f t="shared" si="13"/>
        <v>13384</v>
      </c>
      <c r="J123" s="306">
        <v>48840</v>
      </c>
      <c r="K123" s="305">
        <f t="shared" si="11"/>
        <v>65570</v>
      </c>
    </row>
    <row r="124" spans="1:11" ht="22.5">
      <c r="A124" s="35" t="s">
        <v>2300</v>
      </c>
      <c r="B124" s="317" t="s">
        <v>2299</v>
      </c>
      <c r="C124" s="305">
        <v>10038</v>
      </c>
      <c r="D124" s="305">
        <v>16860.54</v>
      </c>
      <c r="E124" s="305">
        <v>785</v>
      </c>
      <c r="F124" s="306">
        <f t="shared" si="10"/>
        <v>27683.54</v>
      </c>
      <c r="G124" s="318"/>
      <c r="H124" s="305">
        <f t="shared" si="12"/>
        <v>3346</v>
      </c>
      <c r="I124" s="306">
        <f t="shared" si="13"/>
        <v>13384</v>
      </c>
      <c r="J124" s="306">
        <v>30120</v>
      </c>
      <c r="K124" s="305">
        <f t="shared" si="11"/>
        <v>46850</v>
      </c>
    </row>
    <row r="125" spans="1:11">
      <c r="A125" s="35" t="s">
        <v>2301</v>
      </c>
      <c r="B125" s="317" t="s">
        <v>2302</v>
      </c>
      <c r="C125" s="305">
        <v>9923</v>
      </c>
      <c r="D125" s="305">
        <v>6170</v>
      </c>
      <c r="E125" s="305">
        <v>785</v>
      </c>
      <c r="F125" s="306">
        <f t="shared" si="10"/>
        <v>16878</v>
      </c>
      <c r="G125" s="318"/>
      <c r="H125" s="305">
        <f t="shared" si="12"/>
        <v>3307.67</v>
      </c>
      <c r="I125" s="306">
        <f t="shared" si="13"/>
        <v>13230.67</v>
      </c>
      <c r="J125" s="306">
        <v>31080</v>
      </c>
      <c r="K125" s="305">
        <f t="shared" si="11"/>
        <v>47618.34</v>
      </c>
    </row>
    <row r="126" spans="1:11">
      <c r="A126" s="35" t="s">
        <v>2303</v>
      </c>
      <c r="B126" s="317" t="s">
        <v>2304</v>
      </c>
      <c r="C126" s="305">
        <v>16312</v>
      </c>
      <c r="D126" s="305">
        <v>17032</v>
      </c>
      <c r="E126" s="305">
        <v>785</v>
      </c>
      <c r="F126" s="306">
        <f t="shared" si="10"/>
        <v>34129</v>
      </c>
      <c r="G126" s="318"/>
      <c r="H126" s="305">
        <f t="shared" si="12"/>
        <v>5437.33</v>
      </c>
      <c r="I126" s="306">
        <f t="shared" si="13"/>
        <v>21749.33</v>
      </c>
      <c r="J126" s="306">
        <v>60660</v>
      </c>
      <c r="K126" s="305">
        <f t="shared" si="11"/>
        <v>87846.66</v>
      </c>
    </row>
    <row r="127" spans="1:11">
      <c r="A127" s="35" t="s">
        <v>2305</v>
      </c>
      <c r="B127" s="317" t="s">
        <v>2304</v>
      </c>
      <c r="C127" s="305">
        <v>16312</v>
      </c>
      <c r="D127" s="305">
        <v>21510.02</v>
      </c>
      <c r="E127" s="305">
        <v>785</v>
      </c>
      <c r="F127" s="306">
        <f t="shared" si="10"/>
        <v>38607.020000000004</v>
      </c>
      <c r="G127" s="318"/>
      <c r="H127" s="305">
        <f t="shared" si="12"/>
        <v>5437.33</v>
      </c>
      <c r="I127" s="306">
        <f t="shared" si="13"/>
        <v>21749.33</v>
      </c>
      <c r="J127" s="306">
        <v>28560</v>
      </c>
      <c r="K127" s="305">
        <f t="shared" si="11"/>
        <v>55746.66</v>
      </c>
    </row>
    <row r="128" spans="1:11">
      <c r="A128" s="35" t="s">
        <v>2306</v>
      </c>
      <c r="B128" s="317" t="s">
        <v>2307</v>
      </c>
      <c r="C128" s="305">
        <v>14633</v>
      </c>
      <c r="D128" s="305">
        <v>13046</v>
      </c>
      <c r="E128" s="305">
        <v>785</v>
      </c>
      <c r="F128" s="306">
        <f t="shared" si="10"/>
        <v>28464</v>
      </c>
      <c r="G128" s="318"/>
      <c r="H128" s="305">
        <f t="shared" si="12"/>
        <v>4877.67</v>
      </c>
      <c r="I128" s="306">
        <f t="shared" si="13"/>
        <v>19510.669999999998</v>
      </c>
      <c r="J128" s="306">
        <v>78990</v>
      </c>
      <c r="K128" s="305">
        <f t="shared" si="11"/>
        <v>103378.34</v>
      </c>
    </row>
    <row r="129" spans="1:11">
      <c r="A129" s="35" t="s">
        <v>2308</v>
      </c>
      <c r="B129" s="317" t="s">
        <v>2309</v>
      </c>
      <c r="C129" s="305">
        <v>15690</v>
      </c>
      <c r="D129" s="305">
        <v>14953</v>
      </c>
      <c r="E129" s="305">
        <v>785</v>
      </c>
      <c r="F129" s="306">
        <f t="shared" si="10"/>
        <v>31428</v>
      </c>
      <c r="G129" s="318"/>
      <c r="H129" s="305">
        <f t="shared" si="12"/>
        <v>5230</v>
      </c>
      <c r="I129" s="306">
        <f t="shared" si="13"/>
        <v>20920</v>
      </c>
      <c r="J129" s="306">
        <v>54540</v>
      </c>
      <c r="K129" s="305">
        <f t="shared" si="11"/>
        <v>80690</v>
      </c>
    </row>
    <row r="130" spans="1:11">
      <c r="A130" s="35" t="s">
        <v>2310</v>
      </c>
      <c r="B130" s="317" t="s">
        <v>2311</v>
      </c>
      <c r="C130" s="305">
        <v>17051</v>
      </c>
      <c r="D130" s="305">
        <v>18106</v>
      </c>
      <c r="E130" s="305">
        <v>785</v>
      </c>
      <c r="F130" s="306">
        <f t="shared" si="10"/>
        <v>35942</v>
      </c>
      <c r="G130" s="318"/>
      <c r="H130" s="305">
        <f t="shared" si="12"/>
        <v>5683.67</v>
      </c>
      <c r="I130" s="306">
        <f t="shared" si="13"/>
        <v>22734.67</v>
      </c>
      <c r="J130" s="306">
        <v>112710</v>
      </c>
      <c r="K130" s="305">
        <f t="shared" si="11"/>
        <v>141128.34</v>
      </c>
    </row>
    <row r="131" spans="1:11">
      <c r="A131" s="35" t="s">
        <v>2312</v>
      </c>
      <c r="B131" s="317" t="s">
        <v>2311</v>
      </c>
      <c r="C131" s="305">
        <v>17051</v>
      </c>
      <c r="D131" s="305">
        <v>20996.02</v>
      </c>
      <c r="E131" s="305">
        <v>785</v>
      </c>
      <c r="F131" s="306">
        <f t="shared" si="10"/>
        <v>38832.020000000004</v>
      </c>
      <c r="G131" s="318"/>
      <c r="H131" s="305">
        <f t="shared" si="12"/>
        <v>5683.67</v>
      </c>
      <c r="I131" s="306">
        <f t="shared" si="13"/>
        <v>22734.67</v>
      </c>
      <c r="J131" s="306">
        <v>39990</v>
      </c>
      <c r="K131" s="305">
        <f t="shared" si="11"/>
        <v>68408.34</v>
      </c>
    </row>
    <row r="132" spans="1:11">
      <c r="A132" s="35" t="s">
        <v>2313</v>
      </c>
      <c r="B132" s="317" t="s">
        <v>2311</v>
      </c>
      <c r="C132" s="305">
        <v>17051</v>
      </c>
      <c r="D132" s="305">
        <v>22106.02</v>
      </c>
      <c r="E132" s="305">
        <v>785</v>
      </c>
      <c r="F132" s="306">
        <f t="shared" si="10"/>
        <v>39942.020000000004</v>
      </c>
      <c r="G132" s="318"/>
      <c r="H132" s="305">
        <f t="shared" si="12"/>
        <v>5683.67</v>
      </c>
      <c r="I132" s="306">
        <f t="shared" si="13"/>
        <v>22734.67</v>
      </c>
      <c r="J132" s="306">
        <v>30270</v>
      </c>
      <c r="K132" s="305">
        <f t="shared" si="11"/>
        <v>58688.34</v>
      </c>
    </row>
    <row r="133" spans="1:11">
      <c r="A133" s="35" t="s">
        <v>2314</v>
      </c>
      <c r="B133" s="317" t="s">
        <v>2311</v>
      </c>
      <c r="C133" s="305">
        <v>17051</v>
      </c>
      <c r="D133" s="305">
        <v>33653.020000000004</v>
      </c>
      <c r="E133" s="305">
        <v>785</v>
      </c>
      <c r="F133" s="306">
        <f t="shared" si="10"/>
        <v>51489.020000000004</v>
      </c>
      <c r="G133" s="318"/>
      <c r="H133" s="305">
        <f t="shared" si="12"/>
        <v>5683.67</v>
      </c>
      <c r="I133" s="306">
        <f t="shared" si="13"/>
        <v>22734.67</v>
      </c>
      <c r="J133" s="306">
        <v>28560</v>
      </c>
      <c r="K133" s="305">
        <f t="shared" si="11"/>
        <v>56978.34</v>
      </c>
    </row>
    <row r="134" spans="1:11">
      <c r="A134" s="35" t="s">
        <v>2315</v>
      </c>
      <c r="B134" s="317" t="s">
        <v>2316</v>
      </c>
      <c r="C134" s="305">
        <v>8444</v>
      </c>
      <c r="D134" s="305">
        <v>7170.94</v>
      </c>
      <c r="E134" s="305">
        <v>785</v>
      </c>
      <c r="F134" s="306">
        <f t="shared" si="10"/>
        <v>16399.939999999999</v>
      </c>
      <c r="G134" s="318"/>
      <c r="H134" s="305">
        <f t="shared" si="12"/>
        <v>2814.67</v>
      </c>
      <c r="I134" s="306">
        <f t="shared" si="13"/>
        <v>11258.67</v>
      </c>
      <c r="J134" s="306">
        <v>29160</v>
      </c>
      <c r="K134" s="305">
        <f t="shared" si="11"/>
        <v>43233.34</v>
      </c>
    </row>
    <row r="135" spans="1:11">
      <c r="A135" s="35" t="s">
        <v>2317</v>
      </c>
      <c r="B135" s="317" t="s">
        <v>2318</v>
      </c>
      <c r="C135" s="305">
        <v>19769</v>
      </c>
      <c r="D135" s="305">
        <v>21966</v>
      </c>
      <c r="E135" s="305">
        <v>785</v>
      </c>
      <c r="F135" s="306">
        <f t="shared" si="10"/>
        <v>42520</v>
      </c>
      <c r="G135" s="318"/>
      <c r="H135" s="305">
        <f t="shared" si="12"/>
        <v>6589.67</v>
      </c>
      <c r="I135" s="306">
        <f t="shared" si="13"/>
        <v>26358.67</v>
      </c>
      <c r="J135" s="306">
        <v>75000</v>
      </c>
      <c r="K135" s="305">
        <f t="shared" si="11"/>
        <v>107948.34</v>
      </c>
    </row>
    <row r="136" spans="1:11">
      <c r="A136" s="35" t="s">
        <v>2319</v>
      </c>
      <c r="B136" s="317" t="s">
        <v>2318</v>
      </c>
      <c r="C136" s="305">
        <v>19769</v>
      </c>
      <c r="D136" s="305">
        <v>26966</v>
      </c>
      <c r="E136" s="305">
        <v>785</v>
      </c>
      <c r="F136" s="306">
        <f t="shared" si="10"/>
        <v>47520</v>
      </c>
      <c r="G136" s="318"/>
      <c r="H136" s="305">
        <f t="shared" si="12"/>
        <v>6589.67</v>
      </c>
      <c r="I136" s="306">
        <f t="shared" si="13"/>
        <v>26358.67</v>
      </c>
      <c r="J136" s="306">
        <v>36120</v>
      </c>
      <c r="K136" s="305">
        <f t="shared" si="11"/>
        <v>69068.34</v>
      </c>
    </row>
    <row r="137" spans="1:11">
      <c r="A137" s="35" t="s">
        <v>2320</v>
      </c>
      <c r="B137" s="317" t="s">
        <v>2318</v>
      </c>
      <c r="C137" s="305">
        <v>19769</v>
      </c>
      <c r="D137" s="305">
        <v>25966</v>
      </c>
      <c r="E137" s="305">
        <v>785</v>
      </c>
      <c r="F137" s="306">
        <f t="shared" si="10"/>
        <v>46520</v>
      </c>
      <c r="G137" s="318"/>
      <c r="H137" s="305">
        <f t="shared" si="12"/>
        <v>6589.67</v>
      </c>
      <c r="I137" s="306">
        <f t="shared" si="13"/>
        <v>26358.67</v>
      </c>
      <c r="J137" s="306">
        <v>33450</v>
      </c>
      <c r="K137" s="305">
        <f t="shared" si="11"/>
        <v>66398.34</v>
      </c>
    </row>
    <row r="138" spans="1:11">
      <c r="A138" s="35" t="s">
        <v>2321</v>
      </c>
      <c r="B138" s="317" t="s">
        <v>2322</v>
      </c>
      <c r="C138" s="305">
        <v>9923</v>
      </c>
      <c r="D138" s="305">
        <v>6170</v>
      </c>
      <c r="E138" s="305">
        <v>785</v>
      </c>
      <c r="F138" s="306">
        <f t="shared" si="10"/>
        <v>16878</v>
      </c>
      <c r="G138" s="318"/>
      <c r="H138" s="305">
        <f t="shared" si="12"/>
        <v>3307.67</v>
      </c>
      <c r="I138" s="306">
        <f t="shared" si="13"/>
        <v>13230.67</v>
      </c>
      <c r="J138" s="306">
        <v>29670</v>
      </c>
      <c r="K138" s="305">
        <f t="shared" si="11"/>
        <v>46208.34</v>
      </c>
    </row>
    <row r="139" spans="1:11">
      <c r="A139" s="35" t="s">
        <v>2323</v>
      </c>
      <c r="B139" s="317" t="s">
        <v>2324</v>
      </c>
      <c r="C139" s="305">
        <v>10237</v>
      </c>
      <c r="D139" s="305">
        <v>8333</v>
      </c>
      <c r="E139" s="305">
        <v>785</v>
      </c>
      <c r="F139" s="306">
        <f t="shared" si="10"/>
        <v>19355</v>
      </c>
      <c r="G139" s="318"/>
      <c r="H139" s="305">
        <f t="shared" si="12"/>
        <v>3412.33</v>
      </c>
      <c r="I139" s="306">
        <f t="shared" si="13"/>
        <v>13649.33</v>
      </c>
      <c r="J139" s="306">
        <v>29010</v>
      </c>
      <c r="K139" s="305">
        <f t="shared" si="11"/>
        <v>46071.66</v>
      </c>
    </row>
    <row r="140" spans="1:11">
      <c r="A140" s="35" t="s">
        <v>2325</v>
      </c>
      <c r="B140" s="317" t="s">
        <v>2324</v>
      </c>
      <c r="C140" s="305">
        <v>10237</v>
      </c>
      <c r="D140" s="305">
        <v>7653.32</v>
      </c>
      <c r="E140" s="305">
        <v>785</v>
      </c>
      <c r="F140" s="306">
        <f t="shared" si="10"/>
        <v>18675.32</v>
      </c>
      <c r="G140" s="318"/>
      <c r="H140" s="305">
        <f t="shared" si="12"/>
        <v>3412.33</v>
      </c>
      <c r="I140" s="306">
        <f t="shared" si="13"/>
        <v>13649.33</v>
      </c>
      <c r="J140" s="306">
        <v>28560</v>
      </c>
      <c r="K140" s="305">
        <f t="shared" si="11"/>
        <v>45621.66</v>
      </c>
    </row>
    <row r="141" spans="1:11">
      <c r="A141" s="35" t="s">
        <v>2326</v>
      </c>
      <c r="B141" s="317" t="s">
        <v>2327</v>
      </c>
      <c r="C141" s="305">
        <v>15690</v>
      </c>
      <c r="D141" s="305">
        <v>14953</v>
      </c>
      <c r="E141" s="305">
        <v>785</v>
      </c>
      <c r="F141" s="306">
        <f t="shared" si="10"/>
        <v>31428</v>
      </c>
      <c r="G141" s="318"/>
      <c r="H141" s="305">
        <f t="shared" si="12"/>
        <v>5230</v>
      </c>
      <c r="I141" s="306">
        <f t="shared" si="13"/>
        <v>20920</v>
      </c>
      <c r="J141" s="306">
        <v>30270</v>
      </c>
      <c r="K141" s="305">
        <f t="shared" si="11"/>
        <v>56420</v>
      </c>
    </row>
    <row r="142" spans="1:11">
      <c r="A142" s="35" t="s">
        <v>2328</v>
      </c>
      <c r="B142" s="317" t="s">
        <v>2329</v>
      </c>
      <c r="C142" s="305">
        <v>11191</v>
      </c>
      <c r="D142" s="305">
        <v>14715</v>
      </c>
      <c r="E142" s="305">
        <v>785</v>
      </c>
      <c r="F142" s="306">
        <f t="shared" si="10"/>
        <v>26691</v>
      </c>
      <c r="G142" s="318"/>
      <c r="H142" s="305">
        <f t="shared" si="12"/>
        <v>3730.33</v>
      </c>
      <c r="I142" s="306">
        <f t="shared" si="13"/>
        <v>14921.33</v>
      </c>
      <c r="J142" s="306">
        <v>19520</v>
      </c>
      <c r="K142" s="305">
        <f t="shared" si="11"/>
        <v>38171.660000000003</v>
      </c>
    </row>
    <row r="143" spans="1:11">
      <c r="A143" s="35" t="s">
        <v>2330</v>
      </c>
      <c r="B143" s="317" t="s">
        <v>2069</v>
      </c>
      <c r="C143" s="305">
        <v>9978</v>
      </c>
      <c r="D143" s="305">
        <v>13585</v>
      </c>
      <c r="E143" s="305">
        <v>785</v>
      </c>
      <c r="F143" s="306">
        <f t="shared" si="10"/>
        <v>24348</v>
      </c>
      <c r="G143" s="318"/>
      <c r="H143" s="305">
        <f t="shared" si="12"/>
        <v>3326</v>
      </c>
      <c r="I143" s="306">
        <f t="shared" si="13"/>
        <v>13304</v>
      </c>
      <c r="J143" s="306">
        <v>21230</v>
      </c>
      <c r="K143" s="305">
        <f t="shared" si="11"/>
        <v>37860</v>
      </c>
    </row>
    <row r="144" spans="1:11">
      <c r="A144" s="35" t="s">
        <v>2331</v>
      </c>
      <c r="B144" s="317" t="s">
        <v>2071</v>
      </c>
      <c r="C144" s="305">
        <v>9947</v>
      </c>
      <c r="D144" s="305">
        <v>10348</v>
      </c>
      <c r="E144" s="305">
        <v>785</v>
      </c>
      <c r="F144" s="306">
        <f t="shared" si="10"/>
        <v>21080</v>
      </c>
      <c r="G144" s="318"/>
      <c r="H144" s="305">
        <f t="shared" si="12"/>
        <v>3315.67</v>
      </c>
      <c r="I144" s="306">
        <f t="shared" si="13"/>
        <v>13262.67</v>
      </c>
      <c r="J144" s="306">
        <v>19520</v>
      </c>
      <c r="K144" s="305">
        <f t="shared" si="11"/>
        <v>36098.339999999997</v>
      </c>
    </row>
    <row r="145" spans="1:11">
      <c r="A145" s="35" t="s">
        <v>2332</v>
      </c>
      <c r="B145" s="317" t="s">
        <v>2073</v>
      </c>
      <c r="C145" s="305">
        <v>9125</v>
      </c>
      <c r="D145" s="305">
        <v>8735</v>
      </c>
      <c r="E145" s="305">
        <v>785</v>
      </c>
      <c r="F145" s="306">
        <f t="shared" si="10"/>
        <v>18645</v>
      </c>
      <c r="G145" s="318"/>
      <c r="H145" s="305">
        <f t="shared" si="12"/>
        <v>3041.67</v>
      </c>
      <c r="I145" s="306">
        <f t="shared" si="13"/>
        <v>12166.67</v>
      </c>
      <c r="J145" s="306">
        <v>21230</v>
      </c>
      <c r="K145" s="305">
        <f t="shared" si="11"/>
        <v>36438.339999999997</v>
      </c>
    </row>
    <row r="146" spans="1:11" ht="22.5">
      <c r="A146" s="35" t="s">
        <v>2333</v>
      </c>
      <c r="B146" s="317" t="s">
        <v>2334</v>
      </c>
      <c r="C146" s="305">
        <v>20867</v>
      </c>
      <c r="D146" s="305">
        <v>22951</v>
      </c>
      <c r="E146" s="305">
        <v>785</v>
      </c>
      <c r="F146" s="306">
        <f t="shared" si="10"/>
        <v>44603</v>
      </c>
      <c r="G146" s="318"/>
      <c r="H146" s="305">
        <f t="shared" si="12"/>
        <v>6955.67</v>
      </c>
      <c r="I146" s="306">
        <f t="shared" si="13"/>
        <v>27822.67</v>
      </c>
      <c r="J146" s="306">
        <v>22040</v>
      </c>
      <c r="K146" s="305">
        <f t="shared" si="11"/>
        <v>56818.34</v>
      </c>
    </row>
    <row r="147" spans="1:11" ht="22.5">
      <c r="A147" s="35" t="s">
        <v>2335</v>
      </c>
      <c r="B147" s="317" t="s">
        <v>2336</v>
      </c>
      <c r="C147" s="305">
        <v>21273</v>
      </c>
      <c r="D147" s="305">
        <v>24066</v>
      </c>
      <c r="E147" s="305">
        <v>785</v>
      </c>
      <c r="F147" s="306">
        <f t="shared" si="10"/>
        <v>46124</v>
      </c>
      <c r="G147" s="318"/>
      <c r="H147" s="305">
        <f t="shared" si="12"/>
        <v>7091</v>
      </c>
      <c r="I147" s="306">
        <f t="shared" si="13"/>
        <v>28364</v>
      </c>
      <c r="J147" s="306">
        <v>19520</v>
      </c>
      <c r="K147" s="305">
        <f t="shared" si="11"/>
        <v>54975</v>
      </c>
    </row>
    <row r="148" spans="1:11" ht="22.5">
      <c r="A148" s="35" t="s">
        <v>2337</v>
      </c>
      <c r="B148" s="317" t="s">
        <v>2338</v>
      </c>
      <c r="C148" s="305">
        <v>22379</v>
      </c>
      <c r="D148" s="305">
        <v>23492</v>
      </c>
      <c r="E148" s="305">
        <v>785</v>
      </c>
      <c r="F148" s="306">
        <f t="shared" si="10"/>
        <v>46656</v>
      </c>
      <c r="G148" s="318"/>
      <c r="H148" s="305">
        <f t="shared" si="12"/>
        <v>7459.67</v>
      </c>
      <c r="I148" s="306">
        <f t="shared" si="13"/>
        <v>29838.67</v>
      </c>
      <c r="J148" s="306">
        <v>21230</v>
      </c>
      <c r="K148" s="305">
        <f t="shared" si="11"/>
        <v>58528.34</v>
      </c>
    </row>
    <row r="149" spans="1:11" ht="22.5">
      <c r="A149" s="35" t="s">
        <v>2339</v>
      </c>
      <c r="B149" s="317" t="s">
        <v>2340</v>
      </c>
      <c r="C149" s="305">
        <v>23496</v>
      </c>
      <c r="D149" s="305">
        <v>24725</v>
      </c>
      <c r="E149" s="305">
        <v>785</v>
      </c>
      <c r="F149" s="306">
        <f t="shared" si="10"/>
        <v>49006</v>
      </c>
      <c r="G149" s="318"/>
      <c r="H149" s="305">
        <f t="shared" si="12"/>
        <v>7832</v>
      </c>
      <c r="I149" s="306">
        <f t="shared" si="13"/>
        <v>31328</v>
      </c>
      <c r="J149" s="306">
        <v>19520</v>
      </c>
      <c r="K149" s="305">
        <f t="shared" si="11"/>
        <v>58680</v>
      </c>
    </row>
    <row r="150" spans="1:11">
      <c r="A150" s="35" t="s">
        <v>2341</v>
      </c>
      <c r="B150" s="317" t="s">
        <v>2342</v>
      </c>
      <c r="C150" s="305">
        <v>23928</v>
      </c>
      <c r="D150" s="305">
        <v>25068</v>
      </c>
      <c r="E150" s="305">
        <v>785</v>
      </c>
      <c r="F150" s="306">
        <f t="shared" si="10"/>
        <v>49781</v>
      </c>
      <c r="G150" s="318"/>
      <c r="H150" s="305">
        <f t="shared" si="12"/>
        <v>7976</v>
      </c>
      <c r="I150" s="306">
        <f t="shared" si="13"/>
        <v>31904</v>
      </c>
      <c r="J150" s="306">
        <v>19520</v>
      </c>
      <c r="K150" s="305">
        <f t="shared" si="11"/>
        <v>59400</v>
      </c>
    </row>
    <row r="151" spans="1:11">
      <c r="A151" s="35" t="s">
        <v>2343</v>
      </c>
      <c r="B151" s="317" t="s">
        <v>2344</v>
      </c>
      <c r="C151" s="305">
        <v>26045</v>
      </c>
      <c r="D151" s="305">
        <v>27425</v>
      </c>
      <c r="E151" s="305">
        <v>785</v>
      </c>
      <c r="F151" s="306">
        <f t="shared" si="10"/>
        <v>54255</v>
      </c>
      <c r="G151" s="318"/>
      <c r="H151" s="305">
        <f t="shared" si="12"/>
        <v>8681.67</v>
      </c>
      <c r="I151" s="306">
        <f t="shared" si="13"/>
        <v>34726.67</v>
      </c>
      <c r="J151" s="306">
        <v>20930</v>
      </c>
      <c r="K151" s="305">
        <f t="shared" si="11"/>
        <v>64338.34</v>
      </c>
    </row>
    <row r="152" spans="1:11">
      <c r="A152" s="35" t="s">
        <v>2345</v>
      </c>
      <c r="B152" s="317" t="s">
        <v>2346</v>
      </c>
      <c r="C152" s="305">
        <v>29533</v>
      </c>
      <c r="D152" s="305">
        <v>36215</v>
      </c>
      <c r="E152" s="305">
        <v>785</v>
      </c>
      <c r="F152" s="306">
        <f t="shared" si="10"/>
        <v>66533</v>
      </c>
      <c r="G152" s="318"/>
      <c r="H152" s="305">
        <f t="shared" si="12"/>
        <v>9844.33</v>
      </c>
      <c r="I152" s="306">
        <f t="shared" si="13"/>
        <v>39377.33</v>
      </c>
      <c r="J152" s="306">
        <v>19520</v>
      </c>
      <c r="K152" s="305">
        <f t="shared" si="11"/>
        <v>68741.66</v>
      </c>
    </row>
    <row r="153" spans="1:11">
      <c r="A153" s="35" t="s">
        <v>2347</v>
      </c>
      <c r="B153" s="317" t="s">
        <v>2348</v>
      </c>
      <c r="C153" s="305">
        <v>29533</v>
      </c>
      <c r="D153" s="305">
        <v>36215</v>
      </c>
      <c r="E153" s="305">
        <v>785</v>
      </c>
      <c r="F153" s="306">
        <f t="shared" si="10"/>
        <v>66533</v>
      </c>
      <c r="G153" s="318"/>
      <c r="H153" s="305">
        <f t="shared" si="12"/>
        <v>9844.33</v>
      </c>
      <c r="I153" s="306">
        <f t="shared" si="13"/>
        <v>39377.33</v>
      </c>
      <c r="J153" s="306">
        <v>19520</v>
      </c>
      <c r="K153" s="305">
        <f t="shared" si="11"/>
        <v>68741.66</v>
      </c>
    </row>
    <row r="154" spans="1:11">
      <c r="A154" s="35" t="s">
        <v>2349</v>
      </c>
      <c r="B154" s="317" t="s">
        <v>2350</v>
      </c>
      <c r="C154" s="305">
        <v>33137</v>
      </c>
      <c r="D154" s="305">
        <v>35915</v>
      </c>
      <c r="E154" s="305">
        <v>785</v>
      </c>
      <c r="F154" s="306">
        <f t="shared" si="10"/>
        <v>69837</v>
      </c>
      <c r="G154" s="318"/>
      <c r="H154" s="305">
        <f t="shared" si="12"/>
        <v>11045.67</v>
      </c>
      <c r="I154" s="306">
        <f t="shared" si="13"/>
        <v>44182.67</v>
      </c>
      <c r="J154" s="306">
        <v>19520</v>
      </c>
      <c r="K154" s="305">
        <f t="shared" si="11"/>
        <v>74748.34</v>
      </c>
    </row>
    <row r="155" spans="1:11" ht="22.5">
      <c r="A155" s="35" t="s">
        <v>2351</v>
      </c>
      <c r="B155" s="317" t="s">
        <v>2352</v>
      </c>
      <c r="C155" s="305">
        <v>20867</v>
      </c>
      <c r="D155" s="305">
        <v>22951</v>
      </c>
      <c r="E155" s="305">
        <v>785</v>
      </c>
      <c r="F155" s="306">
        <f t="shared" si="10"/>
        <v>44603</v>
      </c>
      <c r="G155" s="318"/>
      <c r="H155" s="305">
        <f t="shared" si="12"/>
        <v>6955.67</v>
      </c>
      <c r="I155" s="306">
        <f t="shared" si="13"/>
        <v>27822.67</v>
      </c>
      <c r="J155" s="306">
        <v>20480</v>
      </c>
      <c r="K155" s="305">
        <f t="shared" si="11"/>
        <v>55258.34</v>
      </c>
    </row>
    <row r="156" spans="1:11">
      <c r="A156" s="35" t="s">
        <v>2353</v>
      </c>
      <c r="B156" s="317" t="s">
        <v>1748</v>
      </c>
      <c r="C156" s="305">
        <v>26045</v>
      </c>
      <c r="D156" s="305">
        <v>27425</v>
      </c>
      <c r="E156" s="305">
        <v>785</v>
      </c>
      <c r="F156" s="306">
        <f t="shared" si="10"/>
        <v>54255</v>
      </c>
      <c r="G156" s="318"/>
      <c r="H156" s="305">
        <f t="shared" si="12"/>
        <v>8681.67</v>
      </c>
      <c r="I156" s="306">
        <f t="shared" si="13"/>
        <v>34726.67</v>
      </c>
      <c r="J156" s="306">
        <v>24110</v>
      </c>
      <c r="K156" s="305">
        <f t="shared" si="11"/>
        <v>67518.34</v>
      </c>
    </row>
    <row r="157" spans="1:11">
      <c r="A157" s="35" t="s">
        <v>2354</v>
      </c>
      <c r="B157" s="317" t="s">
        <v>2355</v>
      </c>
      <c r="C157" s="305">
        <v>23928</v>
      </c>
      <c r="D157" s="305">
        <v>25068</v>
      </c>
      <c r="E157" s="305">
        <v>785</v>
      </c>
      <c r="F157" s="306">
        <f t="shared" si="10"/>
        <v>49781</v>
      </c>
      <c r="G157" s="318"/>
      <c r="H157" s="305">
        <f t="shared" si="12"/>
        <v>7976</v>
      </c>
      <c r="I157" s="306">
        <f t="shared" si="13"/>
        <v>31904</v>
      </c>
      <c r="J157" s="306">
        <v>24710</v>
      </c>
      <c r="K157" s="305">
        <f t="shared" si="11"/>
        <v>64590</v>
      </c>
    </row>
    <row r="158" spans="1:11">
      <c r="A158" s="35" t="s">
        <v>2356</v>
      </c>
      <c r="B158" s="317" t="s">
        <v>2357</v>
      </c>
      <c r="C158" s="305">
        <v>22379</v>
      </c>
      <c r="D158" s="305">
        <v>23492</v>
      </c>
      <c r="E158" s="305">
        <v>785</v>
      </c>
      <c r="F158" s="306">
        <f t="shared" si="10"/>
        <v>46656</v>
      </c>
      <c r="G158" s="318"/>
      <c r="H158" s="305">
        <f t="shared" si="12"/>
        <v>7459.67</v>
      </c>
      <c r="I158" s="306">
        <f t="shared" si="13"/>
        <v>29838.67</v>
      </c>
      <c r="J158" s="306">
        <v>22190</v>
      </c>
      <c r="K158" s="305">
        <f t="shared" si="11"/>
        <v>59488.34</v>
      </c>
    </row>
    <row r="159" spans="1:11" ht="22.5">
      <c r="A159" s="35" t="s">
        <v>2358</v>
      </c>
      <c r="B159" s="317" t="s">
        <v>2359</v>
      </c>
      <c r="C159" s="305">
        <v>17035</v>
      </c>
      <c r="D159" s="305">
        <v>17991</v>
      </c>
      <c r="E159" s="305">
        <v>785</v>
      </c>
      <c r="F159" s="306">
        <f t="shared" ref="F159:F222" si="14">SUM(C159:E159)</f>
        <v>35811</v>
      </c>
      <c r="G159" s="318"/>
      <c r="H159" s="305">
        <f t="shared" si="12"/>
        <v>5678.33</v>
      </c>
      <c r="I159" s="306">
        <f t="shared" si="13"/>
        <v>22713.33</v>
      </c>
      <c r="J159" s="306">
        <v>30500</v>
      </c>
      <c r="K159" s="305">
        <f t="shared" ref="K159:K222" si="15">SUM(H159:J159)</f>
        <v>58891.66</v>
      </c>
    </row>
    <row r="160" spans="1:11" ht="22.5">
      <c r="A160" s="35" t="s">
        <v>2360</v>
      </c>
      <c r="B160" s="317" t="s">
        <v>2361</v>
      </c>
      <c r="C160" s="305">
        <v>16567</v>
      </c>
      <c r="D160" s="305">
        <v>17516</v>
      </c>
      <c r="E160" s="305">
        <v>785</v>
      </c>
      <c r="F160" s="306">
        <f t="shared" si="14"/>
        <v>34868</v>
      </c>
      <c r="G160" s="318"/>
      <c r="H160" s="305">
        <f t="shared" si="12"/>
        <v>5522.33</v>
      </c>
      <c r="I160" s="306">
        <f t="shared" si="13"/>
        <v>22089.33</v>
      </c>
      <c r="J160" s="306">
        <v>19520</v>
      </c>
      <c r="K160" s="305">
        <f t="shared" si="15"/>
        <v>47131.66</v>
      </c>
    </row>
    <row r="161" spans="1:11">
      <c r="A161" s="35" t="s">
        <v>2362</v>
      </c>
      <c r="B161" s="317" t="s">
        <v>2363</v>
      </c>
      <c r="C161" s="305">
        <v>17717</v>
      </c>
      <c r="D161" s="305">
        <v>18153</v>
      </c>
      <c r="E161" s="305">
        <v>785</v>
      </c>
      <c r="F161" s="306">
        <f t="shared" si="14"/>
        <v>36655</v>
      </c>
      <c r="G161" s="318"/>
      <c r="H161" s="305">
        <f t="shared" si="12"/>
        <v>5905.67</v>
      </c>
      <c r="I161" s="306">
        <f t="shared" si="13"/>
        <v>23622.67</v>
      </c>
      <c r="J161" s="306">
        <v>19520</v>
      </c>
      <c r="K161" s="305">
        <f t="shared" si="15"/>
        <v>49048.34</v>
      </c>
    </row>
    <row r="162" spans="1:11">
      <c r="A162" s="35" t="s">
        <v>2364</v>
      </c>
      <c r="B162" s="317" t="s">
        <v>2365</v>
      </c>
      <c r="C162" s="305">
        <v>17536</v>
      </c>
      <c r="D162" s="305">
        <v>19628</v>
      </c>
      <c r="E162" s="305">
        <v>785</v>
      </c>
      <c r="F162" s="306">
        <f t="shared" si="14"/>
        <v>37949</v>
      </c>
      <c r="G162" s="318"/>
      <c r="H162" s="305">
        <f t="shared" si="12"/>
        <v>5845.33</v>
      </c>
      <c r="I162" s="306">
        <f t="shared" si="13"/>
        <v>23381.33</v>
      </c>
      <c r="J162" s="306">
        <v>19520</v>
      </c>
      <c r="K162" s="305">
        <f t="shared" si="15"/>
        <v>48746.66</v>
      </c>
    </row>
    <row r="163" spans="1:11">
      <c r="A163" s="35" t="s">
        <v>2366</v>
      </c>
      <c r="B163" s="317" t="s">
        <v>2367</v>
      </c>
      <c r="C163" s="305">
        <v>16296</v>
      </c>
      <c r="D163" s="305">
        <v>14835</v>
      </c>
      <c r="E163" s="305">
        <v>785</v>
      </c>
      <c r="F163" s="306">
        <f t="shared" si="14"/>
        <v>31916</v>
      </c>
      <c r="G163" s="318"/>
      <c r="H163" s="305">
        <f t="shared" si="12"/>
        <v>5432</v>
      </c>
      <c r="I163" s="306">
        <f t="shared" si="13"/>
        <v>21728</v>
      </c>
      <c r="J163" s="306">
        <v>19520</v>
      </c>
      <c r="K163" s="305">
        <f t="shared" si="15"/>
        <v>46680</v>
      </c>
    </row>
    <row r="164" spans="1:11">
      <c r="A164" s="35" t="s">
        <v>2368</v>
      </c>
      <c r="B164" s="317" t="s">
        <v>2369</v>
      </c>
      <c r="C164" s="305">
        <v>16567</v>
      </c>
      <c r="D164" s="305">
        <v>17512</v>
      </c>
      <c r="E164" s="305">
        <v>785</v>
      </c>
      <c r="F164" s="306">
        <f t="shared" si="14"/>
        <v>34864</v>
      </c>
      <c r="G164" s="318"/>
      <c r="H164" s="305">
        <f t="shared" si="12"/>
        <v>5522.33</v>
      </c>
      <c r="I164" s="306">
        <f t="shared" si="13"/>
        <v>22089.33</v>
      </c>
      <c r="J164" s="306">
        <v>19520</v>
      </c>
      <c r="K164" s="305">
        <f t="shared" si="15"/>
        <v>47131.66</v>
      </c>
    </row>
    <row r="165" spans="1:11">
      <c r="A165" s="35" t="s">
        <v>2370</v>
      </c>
      <c r="B165" s="317" t="s">
        <v>2371</v>
      </c>
      <c r="C165" s="305">
        <v>17554</v>
      </c>
      <c r="D165" s="305">
        <v>18959</v>
      </c>
      <c r="E165" s="305">
        <v>785</v>
      </c>
      <c r="F165" s="306">
        <f t="shared" si="14"/>
        <v>37298</v>
      </c>
      <c r="G165" s="318"/>
      <c r="H165" s="305">
        <f t="shared" si="12"/>
        <v>5851.33</v>
      </c>
      <c r="I165" s="306">
        <f t="shared" si="13"/>
        <v>23405.33</v>
      </c>
      <c r="J165" s="306">
        <v>24350</v>
      </c>
      <c r="K165" s="305">
        <f t="shared" si="15"/>
        <v>53606.66</v>
      </c>
    </row>
    <row r="166" spans="1:11">
      <c r="A166" s="35" t="s">
        <v>2372</v>
      </c>
      <c r="B166" s="317" t="s">
        <v>2373</v>
      </c>
      <c r="C166" s="305">
        <v>18272</v>
      </c>
      <c r="D166" s="305">
        <v>19855</v>
      </c>
      <c r="E166" s="305">
        <v>785</v>
      </c>
      <c r="F166" s="306">
        <f t="shared" si="14"/>
        <v>38912</v>
      </c>
      <c r="G166" s="318"/>
      <c r="H166" s="305">
        <f t="shared" si="12"/>
        <v>6090.67</v>
      </c>
      <c r="I166" s="306">
        <f t="shared" si="13"/>
        <v>24362.67</v>
      </c>
      <c r="J166" s="306">
        <v>19520</v>
      </c>
      <c r="K166" s="305">
        <f t="shared" si="15"/>
        <v>49973.34</v>
      </c>
    </row>
    <row r="167" spans="1:11">
      <c r="A167" s="35" t="s">
        <v>2374</v>
      </c>
      <c r="B167" s="317" t="s">
        <v>2375</v>
      </c>
      <c r="C167" s="305">
        <v>18878</v>
      </c>
      <c r="D167" s="305">
        <v>20492</v>
      </c>
      <c r="E167" s="305">
        <v>785</v>
      </c>
      <c r="F167" s="306">
        <f t="shared" si="14"/>
        <v>40155</v>
      </c>
      <c r="G167" s="318"/>
      <c r="H167" s="305">
        <f t="shared" si="12"/>
        <v>6292.67</v>
      </c>
      <c r="I167" s="306">
        <f t="shared" si="13"/>
        <v>25170.67</v>
      </c>
      <c r="J167" s="306">
        <v>19520</v>
      </c>
      <c r="K167" s="305">
        <f t="shared" si="15"/>
        <v>50983.34</v>
      </c>
    </row>
    <row r="168" spans="1:11">
      <c r="A168" s="35" t="s">
        <v>2376</v>
      </c>
      <c r="B168" s="317" t="s">
        <v>2377</v>
      </c>
      <c r="C168" s="305">
        <v>19697</v>
      </c>
      <c r="D168" s="305">
        <v>21012</v>
      </c>
      <c r="E168" s="305">
        <v>785</v>
      </c>
      <c r="F168" s="306">
        <f t="shared" si="14"/>
        <v>41494</v>
      </c>
      <c r="G168" s="318"/>
      <c r="H168" s="305">
        <f t="shared" si="12"/>
        <v>6565.67</v>
      </c>
      <c r="I168" s="306">
        <f t="shared" si="13"/>
        <v>26262.67</v>
      </c>
      <c r="J168" s="306">
        <v>19520</v>
      </c>
      <c r="K168" s="305">
        <f t="shared" si="15"/>
        <v>52348.34</v>
      </c>
    </row>
    <row r="169" spans="1:11">
      <c r="A169" s="35" t="s">
        <v>2378</v>
      </c>
      <c r="B169" s="317" t="s">
        <v>2379</v>
      </c>
      <c r="C169" s="305">
        <v>20532</v>
      </c>
      <c r="D169" s="305">
        <v>21779</v>
      </c>
      <c r="E169" s="305">
        <v>785</v>
      </c>
      <c r="F169" s="306">
        <f t="shared" si="14"/>
        <v>43096</v>
      </c>
      <c r="G169" s="318"/>
      <c r="H169" s="305">
        <f t="shared" si="12"/>
        <v>6844</v>
      </c>
      <c r="I169" s="306">
        <f t="shared" si="13"/>
        <v>27376</v>
      </c>
      <c r="J169" s="306">
        <v>19520</v>
      </c>
      <c r="K169" s="305">
        <f t="shared" si="15"/>
        <v>53740</v>
      </c>
    </row>
    <row r="170" spans="1:11">
      <c r="A170" s="35" t="s">
        <v>2380</v>
      </c>
      <c r="B170" s="317" t="s">
        <v>2381</v>
      </c>
      <c r="C170" s="305">
        <v>10422</v>
      </c>
      <c r="D170" s="305">
        <v>7024</v>
      </c>
      <c r="E170" s="305">
        <v>785</v>
      </c>
      <c r="F170" s="306">
        <f t="shared" si="14"/>
        <v>18231</v>
      </c>
      <c r="G170" s="318"/>
      <c r="H170" s="305">
        <f t="shared" si="12"/>
        <v>3474</v>
      </c>
      <c r="I170" s="306">
        <f t="shared" si="13"/>
        <v>13896</v>
      </c>
      <c r="J170" s="306">
        <v>20930</v>
      </c>
      <c r="K170" s="305">
        <f t="shared" si="15"/>
        <v>38300</v>
      </c>
    </row>
    <row r="171" spans="1:11">
      <c r="A171" s="35" t="s">
        <v>2382</v>
      </c>
      <c r="B171" s="317" t="s">
        <v>2383</v>
      </c>
      <c r="C171" s="305">
        <v>15674</v>
      </c>
      <c r="D171" s="305">
        <v>14922</v>
      </c>
      <c r="E171" s="305">
        <v>785</v>
      </c>
      <c r="F171" s="306">
        <f t="shared" si="14"/>
        <v>31381</v>
      </c>
      <c r="G171" s="318"/>
      <c r="H171" s="305">
        <f t="shared" si="12"/>
        <v>5224.67</v>
      </c>
      <c r="I171" s="306">
        <f t="shared" si="13"/>
        <v>20898.669999999998</v>
      </c>
      <c r="J171" s="306">
        <v>20480</v>
      </c>
      <c r="K171" s="305">
        <f t="shared" si="15"/>
        <v>46603.34</v>
      </c>
    </row>
    <row r="172" spans="1:11">
      <c r="A172" s="35" t="s">
        <v>2384</v>
      </c>
      <c r="B172" s="317" t="s">
        <v>2385</v>
      </c>
      <c r="C172" s="305">
        <v>10422</v>
      </c>
      <c r="D172" s="305">
        <v>7024</v>
      </c>
      <c r="E172" s="305">
        <v>785</v>
      </c>
      <c r="F172" s="306">
        <f t="shared" si="14"/>
        <v>18231</v>
      </c>
      <c r="G172" s="318"/>
      <c r="H172" s="305">
        <f t="shared" si="12"/>
        <v>3474</v>
      </c>
      <c r="I172" s="306">
        <f t="shared" si="13"/>
        <v>13896</v>
      </c>
      <c r="J172" s="306">
        <v>21230</v>
      </c>
      <c r="K172" s="305">
        <f t="shared" si="15"/>
        <v>38600</v>
      </c>
    </row>
    <row r="173" spans="1:11" ht="22.5">
      <c r="A173" s="35" t="s">
        <v>2386</v>
      </c>
      <c r="B173" s="317" t="s">
        <v>2387</v>
      </c>
      <c r="C173" s="305">
        <v>13680</v>
      </c>
      <c r="D173" s="305">
        <v>8172</v>
      </c>
      <c r="E173" s="305">
        <v>785</v>
      </c>
      <c r="F173" s="306">
        <f t="shared" si="14"/>
        <v>22637</v>
      </c>
      <c r="G173" s="318"/>
      <c r="H173" s="305">
        <f t="shared" si="12"/>
        <v>4560</v>
      </c>
      <c r="I173" s="306">
        <f t="shared" si="13"/>
        <v>18240</v>
      </c>
      <c r="J173" s="306">
        <v>19520</v>
      </c>
      <c r="K173" s="305">
        <f t="shared" si="15"/>
        <v>42320</v>
      </c>
    </row>
    <row r="174" spans="1:11">
      <c r="A174" s="35" t="s">
        <v>2388</v>
      </c>
      <c r="B174" s="317" t="s">
        <v>2389</v>
      </c>
      <c r="C174" s="305">
        <v>13979</v>
      </c>
      <c r="D174" s="305">
        <v>8201</v>
      </c>
      <c r="E174" s="305">
        <v>785</v>
      </c>
      <c r="F174" s="306">
        <f t="shared" si="14"/>
        <v>22965</v>
      </c>
      <c r="G174" s="318"/>
      <c r="H174" s="305">
        <f t="shared" ref="H174:H237" si="16">+ROUND(($C174/30)*10,2)</f>
        <v>4659.67</v>
      </c>
      <c r="I174" s="306">
        <f t="shared" ref="I174:I237" si="17">+ROUND(($C174/30)*40,2)</f>
        <v>18638.669999999998</v>
      </c>
      <c r="J174" s="306">
        <v>19520</v>
      </c>
      <c r="K174" s="305">
        <f t="shared" si="15"/>
        <v>42818.34</v>
      </c>
    </row>
    <row r="175" spans="1:11" ht="22.5">
      <c r="A175" s="35" t="s">
        <v>2390</v>
      </c>
      <c r="B175" s="317" t="s">
        <v>2391</v>
      </c>
      <c r="C175" s="305">
        <v>10303</v>
      </c>
      <c r="D175" s="305">
        <v>6934</v>
      </c>
      <c r="E175" s="305">
        <v>785</v>
      </c>
      <c r="F175" s="306">
        <f t="shared" si="14"/>
        <v>18022</v>
      </c>
      <c r="G175" s="318"/>
      <c r="H175" s="305">
        <f t="shared" si="16"/>
        <v>3434.33</v>
      </c>
      <c r="I175" s="306">
        <f t="shared" si="17"/>
        <v>13737.33</v>
      </c>
      <c r="J175" s="306">
        <v>23450</v>
      </c>
      <c r="K175" s="305">
        <f t="shared" si="15"/>
        <v>40621.660000000003</v>
      </c>
    </row>
    <row r="176" spans="1:11">
      <c r="A176" s="35" t="s">
        <v>2392</v>
      </c>
      <c r="B176" s="317" t="s">
        <v>2393</v>
      </c>
      <c r="C176" s="305">
        <v>21273</v>
      </c>
      <c r="D176" s="305">
        <v>23976</v>
      </c>
      <c r="E176" s="305">
        <v>785</v>
      </c>
      <c r="F176" s="306">
        <f t="shared" si="14"/>
        <v>46034</v>
      </c>
      <c r="G176" s="318"/>
      <c r="H176" s="305">
        <f t="shared" si="16"/>
        <v>7091</v>
      </c>
      <c r="I176" s="306">
        <f t="shared" si="17"/>
        <v>28364</v>
      </c>
      <c r="J176" s="306">
        <v>19520</v>
      </c>
      <c r="K176" s="305">
        <f t="shared" si="15"/>
        <v>54975</v>
      </c>
    </row>
    <row r="177" spans="1:11">
      <c r="A177" s="35" t="s">
        <v>2394</v>
      </c>
      <c r="B177" s="317" t="s">
        <v>2395</v>
      </c>
      <c r="C177" s="305">
        <v>19221</v>
      </c>
      <c r="D177" s="305">
        <v>20069</v>
      </c>
      <c r="E177" s="305">
        <v>785</v>
      </c>
      <c r="F177" s="306">
        <f t="shared" si="14"/>
        <v>40075</v>
      </c>
      <c r="G177" s="318"/>
      <c r="H177" s="305">
        <f t="shared" si="16"/>
        <v>6407</v>
      </c>
      <c r="I177" s="306">
        <f t="shared" si="17"/>
        <v>25628</v>
      </c>
      <c r="J177" s="306">
        <v>20480</v>
      </c>
      <c r="K177" s="305">
        <f t="shared" si="15"/>
        <v>52515</v>
      </c>
    </row>
    <row r="178" spans="1:11" ht="22.5">
      <c r="A178" s="35" t="s">
        <v>2396</v>
      </c>
      <c r="B178" s="317" t="s">
        <v>2397</v>
      </c>
      <c r="C178" s="305">
        <v>19811</v>
      </c>
      <c r="D178" s="305">
        <v>22069</v>
      </c>
      <c r="E178" s="305">
        <v>785</v>
      </c>
      <c r="F178" s="306">
        <f t="shared" si="14"/>
        <v>42665</v>
      </c>
      <c r="G178" s="318"/>
      <c r="H178" s="305">
        <f t="shared" si="16"/>
        <v>6603.67</v>
      </c>
      <c r="I178" s="306">
        <f t="shared" si="17"/>
        <v>26414.67</v>
      </c>
      <c r="J178" s="306">
        <v>19520</v>
      </c>
      <c r="K178" s="305">
        <f t="shared" si="15"/>
        <v>52538.34</v>
      </c>
    </row>
    <row r="179" spans="1:11" ht="22.5">
      <c r="A179" s="35" t="s">
        <v>2398</v>
      </c>
      <c r="B179" s="317" t="s">
        <v>2399</v>
      </c>
      <c r="C179" s="305">
        <v>21327</v>
      </c>
      <c r="D179" s="305">
        <v>22461</v>
      </c>
      <c r="E179" s="305">
        <v>785</v>
      </c>
      <c r="F179" s="306">
        <f t="shared" si="14"/>
        <v>44573</v>
      </c>
      <c r="G179" s="318"/>
      <c r="H179" s="305">
        <f t="shared" si="16"/>
        <v>7109</v>
      </c>
      <c r="I179" s="306">
        <f t="shared" si="17"/>
        <v>28436</v>
      </c>
      <c r="J179" s="306">
        <v>19520</v>
      </c>
      <c r="K179" s="305">
        <f t="shared" si="15"/>
        <v>55065</v>
      </c>
    </row>
    <row r="180" spans="1:11" ht="22.5">
      <c r="A180" s="35" t="s">
        <v>2400</v>
      </c>
      <c r="B180" s="317" t="s">
        <v>2401</v>
      </c>
      <c r="C180" s="305">
        <v>24670</v>
      </c>
      <c r="D180" s="305">
        <v>23525</v>
      </c>
      <c r="E180" s="305">
        <v>785</v>
      </c>
      <c r="F180" s="306">
        <f t="shared" si="14"/>
        <v>48980</v>
      </c>
      <c r="G180" s="318"/>
      <c r="H180" s="305">
        <f t="shared" si="16"/>
        <v>8223.33</v>
      </c>
      <c r="I180" s="306">
        <f t="shared" si="17"/>
        <v>32893.33</v>
      </c>
      <c r="J180" s="306">
        <v>19520</v>
      </c>
      <c r="K180" s="305">
        <f t="shared" si="15"/>
        <v>60636.66</v>
      </c>
    </row>
    <row r="181" spans="1:11" ht="22.5">
      <c r="A181" s="35" t="s">
        <v>2402</v>
      </c>
      <c r="B181" s="317" t="s">
        <v>2403</v>
      </c>
      <c r="C181" s="305">
        <v>16567</v>
      </c>
      <c r="D181" s="305">
        <v>17512</v>
      </c>
      <c r="E181" s="305">
        <v>785</v>
      </c>
      <c r="F181" s="306">
        <f t="shared" si="14"/>
        <v>34864</v>
      </c>
      <c r="G181" s="318"/>
      <c r="H181" s="305">
        <f t="shared" si="16"/>
        <v>5522.33</v>
      </c>
      <c r="I181" s="306">
        <f t="shared" si="17"/>
        <v>22089.33</v>
      </c>
      <c r="J181" s="306">
        <v>19520</v>
      </c>
      <c r="K181" s="305">
        <f t="shared" si="15"/>
        <v>47131.66</v>
      </c>
    </row>
    <row r="182" spans="1:11" ht="22.5">
      <c r="A182" s="35" t="s">
        <v>2404</v>
      </c>
      <c r="B182" s="317" t="s">
        <v>2405</v>
      </c>
      <c r="C182" s="305">
        <v>17610</v>
      </c>
      <c r="D182" s="305">
        <v>19745</v>
      </c>
      <c r="E182" s="305">
        <v>785</v>
      </c>
      <c r="F182" s="306">
        <f t="shared" si="14"/>
        <v>38140</v>
      </c>
      <c r="G182" s="318"/>
      <c r="H182" s="305">
        <f t="shared" si="16"/>
        <v>5870</v>
      </c>
      <c r="I182" s="306">
        <f t="shared" si="17"/>
        <v>23480</v>
      </c>
      <c r="J182" s="306">
        <v>19520</v>
      </c>
      <c r="K182" s="305">
        <f t="shared" si="15"/>
        <v>48870</v>
      </c>
    </row>
    <row r="183" spans="1:11" ht="22.5">
      <c r="A183" s="35" t="s">
        <v>2406</v>
      </c>
      <c r="B183" s="317" t="s">
        <v>2407</v>
      </c>
      <c r="C183" s="305">
        <v>19323</v>
      </c>
      <c r="D183" s="305">
        <v>21976</v>
      </c>
      <c r="E183" s="305">
        <v>785</v>
      </c>
      <c r="F183" s="306">
        <f t="shared" si="14"/>
        <v>42084</v>
      </c>
      <c r="G183" s="318"/>
      <c r="H183" s="305">
        <f t="shared" si="16"/>
        <v>6441</v>
      </c>
      <c r="I183" s="306">
        <f t="shared" si="17"/>
        <v>25764</v>
      </c>
      <c r="J183" s="306">
        <v>19520</v>
      </c>
      <c r="K183" s="305">
        <f t="shared" si="15"/>
        <v>51725</v>
      </c>
    </row>
    <row r="184" spans="1:11" ht="22.5">
      <c r="A184" s="35" t="s">
        <v>2408</v>
      </c>
      <c r="B184" s="317" t="s">
        <v>2409</v>
      </c>
      <c r="C184" s="305">
        <v>9426</v>
      </c>
      <c r="D184" s="305">
        <v>5821</v>
      </c>
      <c r="E184" s="305">
        <v>785</v>
      </c>
      <c r="F184" s="306">
        <f t="shared" si="14"/>
        <v>16032</v>
      </c>
      <c r="G184" s="318"/>
      <c r="H184" s="305">
        <f t="shared" si="16"/>
        <v>3142</v>
      </c>
      <c r="I184" s="306">
        <f t="shared" si="17"/>
        <v>12568</v>
      </c>
      <c r="J184" s="306">
        <v>19520</v>
      </c>
      <c r="K184" s="305">
        <f t="shared" si="15"/>
        <v>35230</v>
      </c>
    </row>
    <row r="185" spans="1:11" ht="22.5">
      <c r="A185" s="35" t="s">
        <v>2410</v>
      </c>
      <c r="B185" s="317" t="s">
        <v>2411</v>
      </c>
      <c r="C185" s="305">
        <v>9701</v>
      </c>
      <c r="D185" s="305">
        <v>5997</v>
      </c>
      <c r="E185" s="305">
        <v>785</v>
      </c>
      <c r="F185" s="306">
        <f t="shared" si="14"/>
        <v>16483</v>
      </c>
      <c r="G185" s="318"/>
      <c r="H185" s="305">
        <f t="shared" si="16"/>
        <v>3233.67</v>
      </c>
      <c r="I185" s="306">
        <f t="shared" si="17"/>
        <v>12934.67</v>
      </c>
      <c r="J185" s="306">
        <v>19520</v>
      </c>
      <c r="K185" s="305">
        <f t="shared" si="15"/>
        <v>35688.339999999997</v>
      </c>
    </row>
    <row r="186" spans="1:11" ht="22.5">
      <c r="A186" s="35" t="s">
        <v>2412</v>
      </c>
      <c r="B186" s="317" t="s">
        <v>2413</v>
      </c>
      <c r="C186" s="305">
        <v>10222</v>
      </c>
      <c r="D186" s="305">
        <v>6376</v>
      </c>
      <c r="E186" s="305">
        <v>785</v>
      </c>
      <c r="F186" s="306">
        <f t="shared" si="14"/>
        <v>17383</v>
      </c>
      <c r="G186" s="318"/>
      <c r="H186" s="305">
        <f t="shared" si="16"/>
        <v>3407.33</v>
      </c>
      <c r="I186" s="306">
        <f t="shared" si="17"/>
        <v>13629.33</v>
      </c>
      <c r="J186" s="306">
        <v>19520</v>
      </c>
      <c r="K186" s="305">
        <f t="shared" si="15"/>
        <v>36556.660000000003</v>
      </c>
    </row>
    <row r="187" spans="1:11" ht="22.5">
      <c r="A187" s="35" t="s">
        <v>2414</v>
      </c>
      <c r="B187" s="317" t="s">
        <v>2415</v>
      </c>
      <c r="C187" s="305">
        <v>12468</v>
      </c>
      <c r="D187" s="305">
        <v>9296</v>
      </c>
      <c r="E187" s="305">
        <v>785</v>
      </c>
      <c r="F187" s="306">
        <f t="shared" si="14"/>
        <v>22549</v>
      </c>
      <c r="G187" s="318"/>
      <c r="H187" s="305">
        <f t="shared" si="16"/>
        <v>4156</v>
      </c>
      <c r="I187" s="306">
        <f t="shared" si="17"/>
        <v>16624</v>
      </c>
      <c r="J187" s="306">
        <v>19520</v>
      </c>
      <c r="K187" s="305">
        <f t="shared" si="15"/>
        <v>40300</v>
      </c>
    </row>
    <row r="188" spans="1:11">
      <c r="A188" s="35" t="s">
        <v>2416</v>
      </c>
      <c r="B188" s="317" t="s">
        <v>2417</v>
      </c>
      <c r="C188" s="305">
        <v>16748</v>
      </c>
      <c r="D188" s="305">
        <v>17955</v>
      </c>
      <c r="E188" s="305">
        <v>785</v>
      </c>
      <c r="F188" s="306">
        <f t="shared" si="14"/>
        <v>35488</v>
      </c>
      <c r="G188" s="318"/>
      <c r="H188" s="305">
        <f t="shared" si="16"/>
        <v>5582.67</v>
      </c>
      <c r="I188" s="306">
        <f t="shared" si="17"/>
        <v>22330.67</v>
      </c>
      <c r="J188" s="306">
        <v>27470</v>
      </c>
      <c r="K188" s="305">
        <f t="shared" si="15"/>
        <v>55383.34</v>
      </c>
    </row>
    <row r="189" spans="1:11" ht="22.5">
      <c r="A189" s="35" t="s">
        <v>2418</v>
      </c>
      <c r="B189" s="317" t="s">
        <v>2419</v>
      </c>
      <c r="C189" s="305">
        <v>14519</v>
      </c>
      <c r="D189" s="305">
        <v>10923</v>
      </c>
      <c r="E189" s="305">
        <v>785</v>
      </c>
      <c r="F189" s="306">
        <f t="shared" si="14"/>
        <v>26227</v>
      </c>
      <c r="G189" s="318"/>
      <c r="H189" s="305">
        <f t="shared" si="16"/>
        <v>4839.67</v>
      </c>
      <c r="I189" s="306">
        <f t="shared" si="17"/>
        <v>19358.669999999998</v>
      </c>
      <c r="J189" s="306">
        <v>20480</v>
      </c>
      <c r="K189" s="305">
        <f t="shared" si="15"/>
        <v>44678.34</v>
      </c>
    </row>
    <row r="190" spans="1:11">
      <c r="A190" s="35" t="s">
        <v>2420</v>
      </c>
      <c r="B190" s="317" t="s">
        <v>2421</v>
      </c>
      <c r="C190" s="305">
        <v>8437</v>
      </c>
      <c r="D190" s="305">
        <v>4971</v>
      </c>
      <c r="E190" s="305">
        <v>785</v>
      </c>
      <c r="F190" s="306">
        <f t="shared" si="14"/>
        <v>14193</v>
      </c>
      <c r="G190" s="318"/>
      <c r="H190" s="305">
        <f t="shared" si="16"/>
        <v>2812.33</v>
      </c>
      <c r="I190" s="306">
        <f t="shared" si="17"/>
        <v>11249.33</v>
      </c>
      <c r="J190" s="306">
        <v>19520</v>
      </c>
      <c r="K190" s="305">
        <f t="shared" si="15"/>
        <v>33581.660000000003</v>
      </c>
    </row>
    <row r="191" spans="1:11" ht="22.5">
      <c r="A191" s="35" t="s">
        <v>2422</v>
      </c>
      <c r="B191" s="317" t="s">
        <v>2423</v>
      </c>
      <c r="C191" s="305">
        <v>10303</v>
      </c>
      <c r="D191" s="305">
        <v>6934</v>
      </c>
      <c r="E191" s="305">
        <v>785</v>
      </c>
      <c r="F191" s="306">
        <f t="shared" si="14"/>
        <v>18022</v>
      </c>
      <c r="G191" s="318"/>
      <c r="H191" s="305">
        <f t="shared" si="16"/>
        <v>3434.33</v>
      </c>
      <c r="I191" s="306">
        <f t="shared" si="17"/>
        <v>13737.33</v>
      </c>
      <c r="J191" s="306">
        <v>37040</v>
      </c>
      <c r="K191" s="305">
        <f t="shared" si="15"/>
        <v>54211.66</v>
      </c>
    </row>
    <row r="192" spans="1:11" ht="22.5">
      <c r="A192" s="35" t="s">
        <v>2424</v>
      </c>
      <c r="B192" s="317" t="s">
        <v>2425</v>
      </c>
      <c r="C192" s="305">
        <v>10419</v>
      </c>
      <c r="D192" s="305">
        <v>9756</v>
      </c>
      <c r="E192" s="305">
        <v>785</v>
      </c>
      <c r="F192" s="306">
        <f t="shared" si="14"/>
        <v>20960</v>
      </c>
      <c r="G192" s="318"/>
      <c r="H192" s="305">
        <f t="shared" si="16"/>
        <v>3473</v>
      </c>
      <c r="I192" s="306">
        <f t="shared" si="17"/>
        <v>13892</v>
      </c>
      <c r="J192" s="306">
        <v>29690</v>
      </c>
      <c r="K192" s="305">
        <f t="shared" si="15"/>
        <v>47055</v>
      </c>
    </row>
    <row r="193" spans="1:11">
      <c r="A193" s="35" t="s">
        <v>2426</v>
      </c>
      <c r="B193" s="317" t="s">
        <v>2427</v>
      </c>
      <c r="C193" s="305">
        <v>14094</v>
      </c>
      <c r="D193" s="305">
        <v>10820</v>
      </c>
      <c r="E193" s="305">
        <v>785</v>
      </c>
      <c r="F193" s="306">
        <f t="shared" si="14"/>
        <v>25699</v>
      </c>
      <c r="G193" s="318"/>
      <c r="H193" s="305">
        <f t="shared" si="16"/>
        <v>4698</v>
      </c>
      <c r="I193" s="306">
        <f t="shared" si="17"/>
        <v>18792</v>
      </c>
      <c r="J193" s="306">
        <v>19520</v>
      </c>
      <c r="K193" s="305">
        <f t="shared" si="15"/>
        <v>43010</v>
      </c>
    </row>
    <row r="194" spans="1:11">
      <c r="A194" s="35" t="s">
        <v>2428</v>
      </c>
      <c r="B194" s="317" t="s">
        <v>2429</v>
      </c>
      <c r="C194" s="305">
        <v>14519</v>
      </c>
      <c r="D194" s="305">
        <v>10925</v>
      </c>
      <c r="E194" s="305">
        <v>785</v>
      </c>
      <c r="F194" s="306">
        <f t="shared" si="14"/>
        <v>26229</v>
      </c>
      <c r="G194" s="318"/>
      <c r="H194" s="305">
        <f t="shared" si="16"/>
        <v>4839.67</v>
      </c>
      <c r="I194" s="306">
        <f t="shared" si="17"/>
        <v>19358.669999999998</v>
      </c>
      <c r="J194" s="306">
        <v>22340</v>
      </c>
      <c r="K194" s="305">
        <f t="shared" si="15"/>
        <v>46538.34</v>
      </c>
    </row>
    <row r="195" spans="1:11">
      <c r="A195" s="35" t="s">
        <v>2430</v>
      </c>
      <c r="B195" s="317" t="s">
        <v>2431</v>
      </c>
      <c r="C195" s="305">
        <v>16186</v>
      </c>
      <c r="D195" s="305">
        <v>17457</v>
      </c>
      <c r="E195" s="305">
        <v>785</v>
      </c>
      <c r="F195" s="306">
        <f t="shared" si="14"/>
        <v>34428</v>
      </c>
      <c r="G195" s="318"/>
      <c r="H195" s="305">
        <f t="shared" si="16"/>
        <v>5395.33</v>
      </c>
      <c r="I195" s="306">
        <f t="shared" si="17"/>
        <v>21581.33</v>
      </c>
      <c r="J195" s="306">
        <v>20930</v>
      </c>
      <c r="K195" s="305">
        <f t="shared" si="15"/>
        <v>47906.66</v>
      </c>
    </row>
    <row r="196" spans="1:11" ht="22.5">
      <c r="A196" s="35" t="s">
        <v>2432</v>
      </c>
      <c r="B196" s="317" t="s">
        <v>2433</v>
      </c>
      <c r="C196" s="305">
        <v>16478</v>
      </c>
      <c r="D196" s="305">
        <v>17312</v>
      </c>
      <c r="E196" s="305">
        <v>785</v>
      </c>
      <c r="F196" s="306">
        <f t="shared" si="14"/>
        <v>34575</v>
      </c>
      <c r="G196" s="318"/>
      <c r="H196" s="305">
        <f t="shared" si="16"/>
        <v>5492.67</v>
      </c>
      <c r="I196" s="306">
        <f t="shared" si="17"/>
        <v>21970.67</v>
      </c>
      <c r="J196" s="306">
        <v>51170</v>
      </c>
      <c r="K196" s="305">
        <f t="shared" si="15"/>
        <v>78633.34</v>
      </c>
    </row>
    <row r="197" spans="1:11" ht="22.5">
      <c r="A197" s="35" t="s">
        <v>2434</v>
      </c>
      <c r="B197" s="317" t="s">
        <v>2435</v>
      </c>
      <c r="C197" s="305">
        <v>17035</v>
      </c>
      <c r="D197" s="305">
        <v>17991</v>
      </c>
      <c r="E197" s="305">
        <v>785</v>
      </c>
      <c r="F197" s="306">
        <f t="shared" si="14"/>
        <v>35811</v>
      </c>
      <c r="G197" s="318"/>
      <c r="H197" s="305">
        <f t="shared" si="16"/>
        <v>5678.33</v>
      </c>
      <c r="I197" s="306">
        <f t="shared" si="17"/>
        <v>22713.33</v>
      </c>
      <c r="J197" s="306">
        <v>20930</v>
      </c>
      <c r="K197" s="305">
        <f t="shared" si="15"/>
        <v>49321.66</v>
      </c>
    </row>
    <row r="198" spans="1:11" ht="22.5">
      <c r="A198" s="35" t="s">
        <v>2436</v>
      </c>
      <c r="B198" s="317" t="s">
        <v>2437</v>
      </c>
      <c r="C198" s="305">
        <v>17536</v>
      </c>
      <c r="D198" s="305">
        <v>19629</v>
      </c>
      <c r="E198" s="305">
        <v>785</v>
      </c>
      <c r="F198" s="306">
        <f t="shared" si="14"/>
        <v>37950</v>
      </c>
      <c r="G198" s="318"/>
      <c r="H198" s="305">
        <f t="shared" si="16"/>
        <v>5845.33</v>
      </c>
      <c r="I198" s="306">
        <f t="shared" si="17"/>
        <v>23381.33</v>
      </c>
      <c r="J198" s="306">
        <v>20930</v>
      </c>
      <c r="K198" s="305">
        <f t="shared" si="15"/>
        <v>50156.66</v>
      </c>
    </row>
    <row r="199" spans="1:11" ht="22.5">
      <c r="A199" s="35" t="s">
        <v>2438</v>
      </c>
      <c r="B199" s="317" t="s">
        <v>2439</v>
      </c>
      <c r="C199" s="305">
        <v>18750</v>
      </c>
      <c r="D199" s="305">
        <v>19133</v>
      </c>
      <c r="E199" s="305">
        <v>785</v>
      </c>
      <c r="F199" s="306">
        <f t="shared" si="14"/>
        <v>38668</v>
      </c>
      <c r="G199" s="318"/>
      <c r="H199" s="305">
        <f t="shared" si="16"/>
        <v>6250</v>
      </c>
      <c r="I199" s="306">
        <f t="shared" si="17"/>
        <v>25000</v>
      </c>
      <c r="J199" s="306">
        <v>19520</v>
      </c>
      <c r="K199" s="305">
        <f t="shared" si="15"/>
        <v>50770</v>
      </c>
    </row>
    <row r="200" spans="1:11" ht="22.5">
      <c r="A200" s="35" t="s">
        <v>2440</v>
      </c>
      <c r="B200" s="317" t="s">
        <v>2441</v>
      </c>
      <c r="C200" s="305">
        <v>13083</v>
      </c>
      <c r="D200" s="305">
        <v>7713</v>
      </c>
      <c r="E200" s="305">
        <v>785</v>
      </c>
      <c r="F200" s="306">
        <f t="shared" si="14"/>
        <v>21581</v>
      </c>
      <c r="G200" s="318"/>
      <c r="H200" s="305">
        <f t="shared" si="16"/>
        <v>4361</v>
      </c>
      <c r="I200" s="306">
        <f t="shared" si="17"/>
        <v>17444</v>
      </c>
      <c r="J200" s="306">
        <v>19520</v>
      </c>
      <c r="K200" s="305">
        <f t="shared" si="15"/>
        <v>41325</v>
      </c>
    </row>
    <row r="201" spans="1:11" ht="22.5">
      <c r="A201" s="35" t="s">
        <v>2442</v>
      </c>
      <c r="B201" s="317" t="s">
        <v>2443</v>
      </c>
      <c r="C201" s="305">
        <v>13680</v>
      </c>
      <c r="D201" s="305">
        <v>8172</v>
      </c>
      <c r="E201" s="305">
        <v>785</v>
      </c>
      <c r="F201" s="306">
        <f t="shared" si="14"/>
        <v>22637</v>
      </c>
      <c r="G201" s="318"/>
      <c r="H201" s="305">
        <f t="shared" si="16"/>
        <v>4560</v>
      </c>
      <c r="I201" s="306">
        <f t="shared" si="17"/>
        <v>18240</v>
      </c>
      <c r="J201" s="306">
        <v>22340</v>
      </c>
      <c r="K201" s="305">
        <f t="shared" si="15"/>
        <v>45140</v>
      </c>
    </row>
    <row r="202" spans="1:11" ht="22.5">
      <c r="A202" s="35" t="s">
        <v>2444</v>
      </c>
      <c r="B202" s="317" t="s">
        <v>2445</v>
      </c>
      <c r="C202" s="305">
        <v>12468</v>
      </c>
      <c r="D202" s="305">
        <v>9296</v>
      </c>
      <c r="E202" s="305">
        <v>785</v>
      </c>
      <c r="F202" s="306">
        <f t="shared" si="14"/>
        <v>22549</v>
      </c>
      <c r="G202" s="318"/>
      <c r="H202" s="305">
        <f t="shared" si="16"/>
        <v>4156</v>
      </c>
      <c r="I202" s="306">
        <f t="shared" si="17"/>
        <v>16624</v>
      </c>
      <c r="J202" s="306">
        <v>21230</v>
      </c>
      <c r="K202" s="305">
        <f t="shared" si="15"/>
        <v>42010</v>
      </c>
    </row>
    <row r="203" spans="1:11" ht="22.5">
      <c r="A203" s="35" t="s">
        <v>2446</v>
      </c>
      <c r="B203" s="317" t="s">
        <v>2447</v>
      </c>
      <c r="C203" s="305">
        <v>15949</v>
      </c>
      <c r="D203" s="305">
        <v>14365</v>
      </c>
      <c r="E203" s="305">
        <v>785</v>
      </c>
      <c r="F203" s="306">
        <f t="shared" si="14"/>
        <v>31099</v>
      </c>
      <c r="G203" s="318"/>
      <c r="H203" s="305">
        <f t="shared" si="16"/>
        <v>5316.33</v>
      </c>
      <c r="I203" s="306">
        <f t="shared" si="17"/>
        <v>21265.33</v>
      </c>
      <c r="J203" s="306">
        <v>19520</v>
      </c>
      <c r="K203" s="305">
        <f t="shared" si="15"/>
        <v>46101.66</v>
      </c>
    </row>
    <row r="204" spans="1:11" ht="22.5">
      <c r="A204" s="35" t="s">
        <v>2448</v>
      </c>
      <c r="B204" s="317" t="s">
        <v>2449</v>
      </c>
      <c r="C204" s="305">
        <v>17536</v>
      </c>
      <c r="D204" s="305">
        <v>18655</v>
      </c>
      <c r="E204" s="305">
        <v>785</v>
      </c>
      <c r="F204" s="306">
        <f t="shared" si="14"/>
        <v>36976</v>
      </c>
      <c r="G204" s="318"/>
      <c r="H204" s="305">
        <f t="shared" si="16"/>
        <v>5845.33</v>
      </c>
      <c r="I204" s="306">
        <f t="shared" si="17"/>
        <v>23381.33</v>
      </c>
      <c r="J204" s="306">
        <v>21080</v>
      </c>
      <c r="K204" s="305">
        <f t="shared" si="15"/>
        <v>50306.66</v>
      </c>
    </row>
    <row r="205" spans="1:11" ht="22.5">
      <c r="A205" s="35" t="s">
        <v>2450</v>
      </c>
      <c r="B205" s="317" t="s">
        <v>2451</v>
      </c>
      <c r="C205" s="305">
        <v>14918</v>
      </c>
      <c r="D205" s="305">
        <v>15858</v>
      </c>
      <c r="E205" s="305">
        <v>785</v>
      </c>
      <c r="F205" s="306">
        <f t="shared" si="14"/>
        <v>31561</v>
      </c>
      <c r="G205" s="318"/>
      <c r="H205" s="305">
        <f t="shared" si="16"/>
        <v>4972.67</v>
      </c>
      <c r="I205" s="306">
        <f t="shared" si="17"/>
        <v>19890.669999999998</v>
      </c>
      <c r="J205" s="306">
        <v>19520</v>
      </c>
      <c r="K205" s="305">
        <f t="shared" si="15"/>
        <v>44383.34</v>
      </c>
    </row>
    <row r="206" spans="1:11" ht="22.5">
      <c r="A206" s="35" t="s">
        <v>2452</v>
      </c>
      <c r="B206" s="317" t="s">
        <v>2453</v>
      </c>
      <c r="C206" s="305">
        <v>14918</v>
      </c>
      <c r="D206" s="305">
        <v>15858</v>
      </c>
      <c r="E206" s="305">
        <v>785</v>
      </c>
      <c r="F206" s="306">
        <f t="shared" si="14"/>
        <v>31561</v>
      </c>
      <c r="G206" s="318"/>
      <c r="H206" s="305">
        <f t="shared" si="16"/>
        <v>4972.67</v>
      </c>
      <c r="I206" s="306">
        <f t="shared" si="17"/>
        <v>19890.669999999998</v>
      </c>
      <c r="J206" s="306">
        <v>19520</v>
      </c>
      <c r="K206" s="305">
        <f t="shared" si="15"/>
        <v>44383.34</v>
      </c>
    </row>
    <row r="207" spans="1:11">
      <c r="A207" s="35" t="s">
        <v>2454</v>
      </c>
      <c r="B207" s="317" t="s">
        <v>2455</v>
      </c>
      <c r="C207" s="305">
        <v>21909</v>
      </c>
      <c r="D207" s="305">
        <v>20886</v>
      </c>
      <c r="E207" s="305">
        <v>785</v>
      </c>
      <c r="F207" s="306">
        <f t="shared" si="14"/>
        <v>43580</v>
      </c>
      <c r="G207" s="318"/>
      <c r="H207" s="305">
        <f t="shared" si="16"/>
        <v>7303</v>
      </c>
      <c r="I207" s="306">
        <f t="shared" si="17"/>
        <v>29212</v>
      </c>
      <c r="J207" s="306">
        <v>19520</v>
      </c>
      <c r="K207" s="305">
        <f t="shared" si="15"/>
        <v>56035</v>
      </c>
    </row>
    <row r="208" spans="1:11" ht="22.5">
      <c r="A208" s="35" t="s">
        <v>2456</v>
      </c>
      <c r="B208" s="317" t="s">
        <v>2457</v>
      </c>
      <c r="C208" s="305">
        <v>21026</v>
      </c>
      <c r="D208" s="305">
        <v>20665</v>
      </c>
      <c r="E208" s="305">
        <v>785</v>
      </c>
      <c r="F208" s="306">
        <f t="shared" si="14"/>
        <v>42476</v>
      </c>
      <c r="G208" s="318"/>
      <c r="H208" s="305">
        <f t="shared" si="16"/>
        <v>7008.67</v>
      </c>
      <c r="I208" s="306">
        <f t="shared" si="17"/>
        <v>28034.67</v>
      </c>
      <c r="J208" s="306">
        <v>19520</v>
      </c>
      <c r="K208" s="305">
        <f t="shared" si="15"/>
        <v>54563.34</v>
      </c>
    </row>
    <row r="209" spans="1:11" ht="22.5">
      <c r="A209" s="35" t="s">
        <v>2458</v>
      </c>
      <c r="B209" s="317" t="s">
        <v>2459</v>
      </c>
      <c r="C209" s="305">
        <v>22968</v>
      </c>
      <c r="D209" s="305">
        <v>24808</v>
      </c>
      <c r="E209" s="305">
        <v>785</v>
      </c>
      <c r="F209" s="306">
        <f t="shared" si="14"/>
        <v>48561</v>
      </c>
      <c r="G209" s="318"/>
      <c r="H209" s="305">
        <f t="shared" si="16"/>
        <v>7656</v>
      </c>
      <c r="I209" s="306">
        <f t="shared" si="17"/>
        <v>30624</v>
      </c>
      <c r="J209" s="306">
        <v>19520</v>
      </c>
      <c r="K209" s="305">
        <f t="shared" si="15"/>
        <v>57800</v>
      </c>
    </row>
    <row r="210" spans="1:11" ht="22.5">
      <c r="A210" s="35" t="s">
        <v>2460</v>
      </c>
      <c r="B210" s="317" t="s">
        <v>2461</v>
      </c>
      <c r="C210" s="305">
        <v>21657</v>
      </c>
      <c r="D210" s="305">
        <v>21285</v>
      </c>
      <c r="E210" s="305">
        <v>785</v>
      </c>
      <c r="F210" s="306">
        <f t="shared" si="14"/>
        <v>43727</v>
      </c>
      <c r="G210" s="318"/>
      <c r="H210" s="305">
        <f t="shared" si="16"/>
        <v>7219</v>
      </c>
      <c r="I210" s="306">
        <f t="shared" si="17"/>
        <v>28876</v>
      </c>
      <c r="J210" s="306">
        <v>19520</v>
      </c>
      <c r="K210" s="305">
        <f t="shared" si="15"/>
        <v>55615</v>
      </c>
    </row>
    <row r="211" spans="1:11" ht="22.5">
      <c r="A211" s="35" t="s">
        <v>2462</v>
      </c>
      <c r="B211" s="317" t="s">
        <v>2463</v>
      </c>
      <c r="C211" s="305">
        <v>19769</v>
      </c>
      <c r="D211" s="305">
        <v>21916</v>
      </c>
      <c r="E211" s="305">
        <v>785</v>
      </c>
      <c r="F211" s="306">
        <f t="shared" si="14"/>
        <v>42470</v>
      </c>
      <c r="G211" s="318"/>
      <c r="H211" s="305">
        <f t="shared" si="16"/>
        <v>6589.67</v>
      </c>
      <c r="I211" s="306">
        <f t="shared" si="17"/>
        <v>26358.67</v>
      </c>
      <c r="J211" s="306">
        <v>27600</v>
      </c>
      <c r="K211" s="305">
        <f t="shared" si="15"/>
        <v>60548.34</v>
      </c>
    </row>
    <row r="212" spans="1:11" ht="22.5">
      <c r="A212" s="35" t="s">
        <v>2464</v>
      </c>
      <c r="B212" s="317" t="s">
        <v>2465</v>
      </c>
      <c r="C212" s="305">
        <v>17051</v>
      </c>
      <c r="D212" s="305">
        <v>18101</v>
      </c>
      <c r="E212" s="305">
        <v>785</v>
      </c>
      <c r="F212" s="306">
        <f t="shared" si="14"/>
        <v>35937</v>
      </c>
      <c r="G212" s="318"/>
      <c r="H212" s="305">
        <f t="shared" si="16"/>
        <v>5683.67</v>
      </c>
      <c r="I212" s="306">
        <f t="shared" si="17"/>
        <v>22734.67</v>
      </c>
      <c r="J212" s="306">
        <v>27600</v>
      </c>
      <c r="K212" s="305">
        <f t="shared" si="15"/>
        <v>56018.34</v>
      </c>
    </row>
    <row r="213" spans="1:11">
      <c r="A213" s="35" t="s">
        <v>2466</v>
      </c>
      <c r="B213" s="317" t="s">
        <v>2467</v>
      </c>
      <c r="C213" s="305">
        <v>19769</v>
      </c>
      <c r="D213" s="305">
        <v>21915</v>
      </c>
      <c r="E213" s="305">
        <v>785</v>
      </c>
      <c r="F213" s="306">
        <f t="shared" si="14"/>
        <v>42469</v>
      </c>
      <c r="G213" s="318"/>
      <c r="H213" s="305">
        <f t="shared" si="16"/>
        <v>6589.67</v>
      </c>
      <c r="I213" s="306">
        <f t="shared" si="17"/>
        <v>26358.67</v>
      </c>
      <c r="J213" s="306">
        <v>266370</v>
      </c>
      <c r="K213" s="305">
        <f t="shared" si="15"/>
        <v>299318.33999999997</v>
      </c>
    </row>
    <row r="214" spans="1:11">
      <c r="A214" s="35" t="s">
        <v>2468</v>
      </c>
      <c r="B214" s="317" t="s">
        <v>2469</v>
      </c>
      <c r="C214" s="305">
        <v>19341</v>
      </c>
      <c r="D214" s="305">
        <v>21999</v>
      </c>
      <c r="E214" s="305">
        <v>785</v>
      </c>
      <c r="F214" s="306">
        <f t="shared" si="14"/>
        <v>42125</v>
      </c>
      <c r="G214" s="318"/>
      <c r="H214" s="305">
        <f t="shared" si="16"/>
        <v>6447</v>
      </c>
      <c r="I214" s="306">
        <f t="shared" si="17"/>
        <v>25788</v>
      </c>
      <c r="J214" s="306">
        <v>30870</v>
      </c>
      <c r="K214" s="305">
        <f t="shared" si="15"/>
        <v>63105</v>
      </c>
    </row>
    <row r="215" spans="1:11">
      <c r="A215" s="35" t="s">
        <v>2470</v>
      </c>
      <c r="B215" s="317" t="s">
        <v>2471</v>
      </c>
      <c r="C215" s="305">
        <v>17051</v>
      </c>
      <c r="D215" s="305">
        <v>18101</v>
      </c>
      <c r="E215" s="305">
        <v>785</v>
      </c>
      <c r="F215" s="306">
        <f t="shared" si="14"/>
        <v>35937</v>
      </c>
      <c r="G215" s="318"/>
      <c r="H215" s="305">
        <f t="shared" si="16"/>
        <v>5683.67</v>
      </c>
      <c r="I215" s="306">
        <f t="shared" si="17"/>
        <v>22734.67</v>
      </c>
      <c r="J215" s="306">
        <v>409590</v>
      </c>
      <c r="K215" s="305">
        <f t="shared" si="15"/>
        <v>438008.33999999997</v>
      </c>
    </row>
    <row r="216" spans="1:11">
      <c r="A216" s="35" t="s">
        <v>2472</v>
      </c>
      <c r="B216" s="317" t="s">
        <v>2473</v>
      </c>
      <c r="C216" s="305">
        <v>16312</v>
      </c>
      <c r="D216" s="305">
        <v>17039</v>
      </c>
      <c r="E216" s="305">
        <v>785</v>
      </c>
      <c r="F216" s="306">
        <f t="shared" si="14"/>
        <v>34136</v>
      </c>
      <c r="G216" s="318"/>
      <c r="H216" s="305">
        <f t="shared" si="16"/>
        <v>5437.33</v>
      </c>
      <c r="I216" s="306">
        <f t="shared" si="17"/>
        <v>21749.33</v>
      </c>
      <c r="J216" s="306">
        <v>80520</v>
      </c>
      <c r="K216" s="305">
        <f t="shared" si="15"/>
        <v>107706.66</v>
      </c>
    </row>
    <row r="217" spans="1:11">
      <c r="A217" s="35" t="s">
        <v>2474</v>
      </c>
      <c r="B217" s="317" t="s">
        <v>2475</v>
      </c>
      <c r="C217" s="305">
        <v>17627</v>
      </c>
      <c r="D217" s="305">
        <v>19763</v>
      </c>
      <c r="E217" s="305">
        <v>785</v>
      </c>
      <c r="F217" s="306">
        <f t="shared" si="14"/>
        <v>38175</v>
      </c>
      <c r="G217" s="318"/>
      <c r="H217" s="305">
        <f t="shared" si="16"/>
        <v>5875.67</v>
      </c>
      <c r="I217" s="306">
        <f t="shared" si="17"/>
        <v>23502.67</v>
      </c>
      <c r="J217" s="306">
        <v>75900</v>
      </c>
      <c r="K217" s="305">
        <f t="shared" si="15"/>
        <v>105278.34</v>
      </c>
    </row>
    <row r="218" spans="1:11">
      <c r="A218" s="35" t="s">
        <v>2476</v>
      </c>
      <c r="B218" s="317" t="s">
        <v>2477</v>
      </c>
      <c r="C218" s="305">
        <v>19341</v>
      </c>
      <c r="D218" s="305">
        <v>21999</v>
      </c>
      <c r="E218" s="305">
        <v>785</v>
      </c>
      <c r="F218" s="306">
        <f t="shared" si="14"/>
        <v>42125</v>
      </c>
      <c r="G218" s="318"/>
      <c r="H218" s="305">
        <f t="shared" si="16"/>
        <v>6447</v>
      </c>
      <c r="I218" s="306">
        <f t="shared" si="17"/>
        <v>25788</v>
      </c>
      <c r="J218" s="306">
        <v>62220</v>
      </c>
      <c r="K218" s="305">
        <f t="shared" si="15"/>
        <v>94455</v>
      </c>
    </row>
    <row r="219" spans="1:11">
      <c r="A219" s="35" t="s">
        <v>2478</v>
      </c>
      <c r="B219" s="317" t="s">
        <v>2479</v>
      </c>
      <c r="C219" s="305">
        <v>20887</v>
      </c>
      <c r="D219" s="305">
        <v>22973</v>
      </c>
      <c r="E219" s="305">
        <v>785</v>
      </c>
      <c r="F219" s="306">
        <f t="shared" si="14"/>
        <v>44645</v>
      </c>
      <c r="G219" s="318"/>
      <c r="H219" s="305">
        <f t="shared" si="16"/>
        <v>6962.33</v>
      </c>
      <c r="I219" s="306">
        <f t="shared" si="17"/>
        <v>27849.33</v>
      </c>
      <c r="J219" s="306">
        <v>96480</v>
      </c>
      <c r="K219" s="305">
        <f t="shared" si="15"/>
        <v>131291.66</v>
      </c>
    </row>
    <row r="220" spans="1:11">
      <c r="A220" s="35" t="s">
        <v>2480</v>
      </c>
      <c r="B220" s="317" t="s">
        <v>2481</v>
      </c>
      <c r="C220" s="305">
        <v>23519</v>
      </c>
      <c r="D220" s="305">
        <v>24749</v>
      </c>
      <c r="E220" s="305">
        <v>785</v>
      </c>
      <c r="F220" s="306">
        <f t="shared" si="14"/>
        <v>49053</v>
      </c>
      <c r="G220" s="318"/>
      <c r="H220" s="305">
        <f t="shared" si="16"/>
        <v>7839.67</v>
      </c>
      <c r="I220" s="306">
        <f t="shared" si="17"/>
        <v>31358.67</v>
      </c>
      <c r="J220" s="306">
        <v>86730</v>
      </c>
      <c r="K220" s="305">
        <f t="shared" si="15"/>
        <v>125928.34</v>
      </c>
    </row>
    <row r="221" spans="1:11">
      <c r="A221" s="35" t="s">
        <v>2482</v>
      </c>
      <c r="B221" s="317" t="s">
        <v>2483</v>
      </c>
      <c r="C221" s="305">
        <v>19769</v>
      </c>
      <c r="D221" s="305">
        <v>21914</v>
      </c>
      <c r="E221" s="305">
        <v>785</v>
      </c>
      <c r="F221" s="306">
        <f t="shared" si="14"/>
        <v>42468</v>
      </c>
      <c r="G221" s="318"/>
      <c r="H221" s="305">
        <f t="shared" si="16"/>
        <v>6589.67</v>
      </c>
      <c r="I221" s="306">
        <f t="shared" si="17"/>
        <v>26358.67</v>
      </c>
      <c r="J221" s="306">
        <v>29160</v>
      </c>
      <c r="K221" s="305">
        <f t="shared" si="15"/>
        <v>62108.34</v>
      </c>
    </row>
    <row r="222" spans="1:11">
      <c r="A222" s="35" t="s">
        <v>2484</v>
      </c>
      <c r="B222" s="317" t="s">
        <v>2485</v>
      </c>
      <c r="C222" s="305">
        <v>17092</v>
      </c>
      <c r="D222" s="305">
        <v>17308</v>
      </c>
      <c r="E222" s="305">
        <v>785</v>
      </c>
      <c r="F222" s="306">
        <f t="shared" si="14"/>
        <v>35185</v>
      </c>
      <c r="G222" s="318"/>
      <c r="H222" s="305">
        <f t="shared" si="16"/>
        <v>5697.33</v>
      </c>
      <c r="I222" s="306">
        <f t="shared" si="17"/>
        <v>22789.33</v>
      </c>
      <c r="J222" s="306">
        <v>36360</v>
      </c>
      <c r="K222" s="305">
        <f t="shared" si="15"/>
        <v>64846.66</v>
      </c>
    </row>
    <row r="223" spans="1:11">
      <c r="A223" s="35" t="s">
        <v>2486</v>
      </c>
      <c r="B223" s="317" t="s">
        <v>2487</v>
      </c>
      <c r="C223" s="305">
        <v>17977</v>
      </c>
      <c r="D223" s="305">
        <v>19266</v>
      </c>
      <c r="E223" s="305">
        <v>785</v>
      </c>
      <c r="F223" s="306">
        <f t="shared" ref="F223:F286" si="18">SUM(C223:E223)</f>
        <v>38028</v>
      </c>
      <c r="G223" s="318"/>
      <c r="H223" s="305">
        <f t="shared" si="16"/>
        <v>5992.33</v>
      </c>
      <c r="I223" s="306">
        <f t="shared" si="17"/>
        <v>23969.33</v>
      </c>
      <c r="J223" s="306">
        <v>34140</v>
      </c>
      <c r="K223" s="305">
        <f t="shared" ref="K223:K286" si="19">SUM(H223:J223)</f>
        <v>64101.66</v>
      </c>
    </row>
    <row r="224" spans="1:11">
      <c r="A224" s="35" t="s">
        <v>2488</v>
      </c>
      <c r="B224" s="317" t="s">
        <v>2489</v>
      </c>
      <c r="C224" s="305">
        <v>23519</v>
      </c>
      <c r="D224" s="305">
        <v>24749</v>
      </c>
      <c r="E224" s="305">
        <v>785</v>
      </c>
      <c r="F224" s="306">
        <f t="shared" si="18"/>
        <v>49053</v>
      </c>
      <c r="G224" s="318"/>
      <c r="H224" s="305">
        <f t="shared" si="16"/>
        <v>7839.67</v>
      </c>
      <c r="I224" s="306">
        <f t="shared" si="17"/>
        <v>31358.67</v>
      </c>
      <c r="J224" s="306">
        <v>27600</v>
      </c>
      <c r="K224" s="305">
        <f t="shared" si="19"/>
        <v>66798.34</v>
      </c>
    </row>
    <row r="225" spans="1:11">
      <c r="A225" s="35" t="s">
        <v>2490</v>
      </c>
      <c r="B225" s="317" t="s">
        <v>2491</v>
      </c>
      <c r="C225" s="305">
        <v>15690</v>
      </c>
      <c r="D225" s="305">
        <v>14936</v>
      </c>
      <c r="E225" s="305">
        <v>785</v>
      </c>
      <c r="F225" s="306">
        <f t="shared" si="18"/>
        <v>31411</v>
      </c>
      <c r="G225" s="318"/>
      <c r="H225" s="305">
        <f t="shared" si="16"/>
        <v>5230</v>
      </c>
      <c r="I225" s="306">
        <f t="shared" si="17"/>
        <v>20920</v>
      </c>
      <c r="J225" s="306">
        <v>120570</v>
      </c>
      <c r="K225" s="305">
        <f t="shared" si="19"/>
        <v>146720</v>
      </c>
    </row>
    <row r="226" spans="1:11">
      <c r="A226" s="35" t="s">
        <v>2492</v>
      </c>
      <c r="B226" s="317" t="s">
        <v>2493</v>
      </c>
      <c r="C226" s="305">
        <v>15690</v>
      </c>
      <c r="D226" s="305">
        <v>14936</v>
      </c>
      <c r="E226" s="305">
        <v>785</v>
      </c>
      <c r="F226" s="306">
        <f t="shared" si="18"/>
        <v>31411</v>
      </c>
      <c r="G226" s="318"/>
      <c r="H226" s="305">
        <f t="shared" si="16"/>
        <v>5230</v>
      </c>
      <c r="I226" s="306">
        <f t="shared" si="17"/>
        <v>20920</v>
      </c>
      <c r="J226" s="306">
        <v>29310</v>
      </c>
      <c r="K226" s="305">
        <f t="shared" si="19"/>
        <v>55460</v>
      </c>
    </row>
    <row r="227" spans="1:11">
      <c r="A227" s="35" t="s">
        <v>2494</v>
      </c>
      <c r="B227" s="317" t="s">
        <v>2495</v>
      </c>
      <c r="C227" s="305">
        <v>9923</v>
      </c>
      <c r="D227" s="305">
        <v>6235</v>
      </c>
      <c r="E227" s="305">
        <v>785</v>
      </c>
      <c r="F227" s="306">
        <f t="shared" si="18"/>
        <v>16943</v>
      </c>
      <c r="G227" s="318"/>
      <c r="H227" s="305">
        <f t="shared" si="16"/>
        <v>3307.67</v>
      </c>
      <c r="I227" s="306">
        <f t="shared" si="17"/>
        <v>13230.67</v>
      </c>
      <c r="J227" s="306">
        <v>68700</v>
      </c>
      <c r="K227" s="305">
        <f t="shared" si="19"/>
        <v>85238.34</v>
      </c>
    </row>
    <row r="228" spans="1:11">
      <c r="A228" s="35" t="s">
        <v>2496</v>
      </c>
      <c r="B228" s="317" t="s">
        <v>2497</v>
      </c>
      <c r="C228" s="305">
        <v>9923</v>
      </c>
      <c r="D228" s="305">
        <v>6235</v>
      </c>
      <c r="E228" s="305">
        <v>785</v>
      </c>
      <c r="F228" s="306">
        <f t="shared" si="18"/>
        <v>16943</v>
      </c>
      <c r="G228" s="318"/>
      <c r="H228" s="305">
        <f t="shared" si="16"/>
        <v>3307.67</v>
      </c>
      <c r="I228" s="306">
        <f t="shared" si="17"/>
        <v>13230.67</v>
      </c>
      <c r="J228" s="306">
        <v>27600</v>
      </c>
      <c r="K228" s="305">
        <f t="shared" si="19"/>
        <v>44138.34</v>
      </c>
    </row>
    <row r="229" spans="1:11" ht="22.5">
      <c r="A229" s="35" t="s">
        <v>2498</v>
      </c>
      <c r="B229" s="317" t="s">
        <v>2499</v>
      </c>
      <c r="C229" s="305">
        <v>8444</v>
      </c>
      <c r="D229" s="305">
        <v>5066</v>
      </c>
      <c r="E229" s="305">
        <v>785</v>
      </c>
      <c r="F229" s="306">
        <f t="shared" si="18"/>
        <v>14295</v>
      </c>
      <c r="G229" s="318"/>
      <c r="H229" s="305">
        <f t="shared" si="16"/>
        <v>2814.67</v>
      </c>
      <c r="I229" s="306">
        <f t="shared" si="17"/>
        <v>11258.67</v>
      </c>
      <c r="J229" s="306">
        <v>29160</v>
      </c>
      <c r="K229" s="305">
        <f t="shared" si="19"/>
        <v>43233.34</v>
      </c>
    </row>
    <row r="230" spans="1:11" ht="22.5">
      <c r="A230" s="35" t="s">
        <v>2500</v>
      </c>
      <c r="B230" s="317" t="s">
        <v>2501</v>
      </c>
      <c r="C230" s="305">
        <v>10237</v>
      </c>
      <c r="D230" s="305">
        <v>6384</v>
      </c>
      <c r="E230" s="305">
        <v>785</v>
      </c>
      <c r="F230" s="306">
        <f t="shared" si="18"/>
        <v>17406</v>
      </c>
      <c r="G230" s="318"/>
      <c r="H230" s="305">
        <f t="shared" si="16"/>
        <v>3412.33</v>
      </c>
      <c r="I230" s="306">
        <f t="shared" si="17"/>
        <v>13649.33</v>
      </c>
      <c r="J230" s="306">
        <v>72630</v>
      </c>
      <c r="K230" s="305">
        <f t="shared" si="19"/>
        <v>89691.66</v>
      </c>
    </row>
    <row r="231" spans="1:11">
      <c r="A231" s="35" t="s">
        <v>2502</v>
      </c>
      <c r="B231" s="317" t="s">
        <v>2503</v>
      </c>
      <c r="C231" s="305">
        <v>9923</v>
      </c>
      <c r="D231" s="305">
        <v>6235</v>
      </c>
      <c r="E231" s="305">
        <v>785</v>
      </c>
      <c r="F231" s="306">
        <f t="shared" si="18"/>
        <v>16943</v>
      </c>
      <c r="G231" s="318"/>
      <c r="H231" s="305">
        <f t="shared" si="16"/>
        <v>3307.67</v>
      </c>
      <c r="I231" s="306">
        <f t="shared" si="17"/>
        <v>13230.67</v>
      </c>
      <c r="J231" s="306">
        <v>30270</v>
      </c>
      <c r="K231" s="305">
        <f t="shared" si="19"/>
        <v>46808.34</v>
      </c>
    </row>
    <row r="232" spans="1:11" ht="22.5">
      <c r="A232" s="35" t="s">
        <v>2504</v>
      </c>
      <c r="B232" s="317" t="s">
        <v>2505</v>
      </c>
      <c r="C232" s="305">
        <v>13095</v>
      </c>
      <c r="D232" s="305">
        <v>7720</v>
      </c>
      <c r="E232" s="305">
        <v>785</v>
      </c>
      <c r="F232" s="306">
        <f t="shared" si="18"/>
        <v>21600</v>
      </c>
      <c r="G232" s="318"/>
      <c r="H232" s="305">
        <f t="shared" si="16"/>
        <v>4365</v>
      </c>
      <c r="I232" s="306">
        <f t="shared" si="17"/>
        <v>17460</v>
      </c>
      <c r="J232" s="306">
        <v>27600</v>
      </c>
      <c r="K232" s="305">
        <f t="shared" si="19"/>
        <v>49425</v>
      </c>
    </row>
    <row r="233" spans="1:11">
      <c r="A233" s="35" t="s">
        <v>2506</v>
      </c>
      <c r="B233" s="317" t="s">
        <v>2507</v>
      </c>
      <c r="C233" s="305">
        <v>9923</v>
      </c>
      <c r="D233" s="305">
        <v>6235</v>
      </c>
      <c r="E233" s="305">
        <v>785</v>
      </c>
      <c r="F233" s="306">
        <f t="shared" si="18"/>
        <v>16943</v>
      </c>
      <c r="G233" s="318"/>
      <c r="H233" s="305">
        <f t="shared" si="16"/>
        <v>3307.67</v>
      </c>
      <c r="I233" s="306">
        <f t="shared" si="17"/>
        <v>13230.67</v>
      </c>
      <c r="J233" s="306">
        <v>27600</v>
      </c>
      <c r="K233" s="305">
        <f t="shared" si="19"/>
        <v>44138.34</v>
      </c>
    </row>
    <row r="234" spans="1:11">
      <c r="A234" s="35" t="s">
        <v>2508</v>
      </c>
      <c r="B234" s="317" t="s">
        <v>2509</v>
      </c>
      <c r="C234" s="305">
        <v>10038</v>
      </c>
      <c r="D234" s="305">
        <v>9199</v>
      </c>
      <c r="E234" s="305">
        <v>785</v>
      </c>
      <c r="F234" s="306">
        <f t="shared" si="18"/>
        <v>20022</v>
      </c>
      <c r="G234" s="318"/>
      <c r="H234" s="305">
        <f t="shared" si="16"/>
        <v>3346</v>
      </c>
      <c r="I234" s="306">
        <f t="shared" si="17"/>
        <v>13384</v>
      </c>
      <c r="J234" s="306">
        <v>27600</v>
      </c>
      <c r="K234" s="305">
        <f t="shared" si="19"/>
        <v>44330</v>
      </c>
    </row>
    <row r="235" spans="1:11">
      <c r="A235" s="35" t="s">
        <v>2510</v>
      </c>
      <c r="B235" s="317" t="s">
        <v>2511</v>
      </c>
      <c r="C235" s="305">
        <v>10312</v>
      </c>
      <c r="D235" s="305">
        <v>6941</v>
      </c>
      <c r="E235" s="305">
        <v>785</v>
      </c>
      <c r="F235" s="306">
        <f t="shared" si="18"/>
        <v>18038</v>
      </c>
      <c r="G235" s="318"/>
      <c r="H235" s="305">
        <f t="shared" si="16"/>
        <v>3437.33</v>
      </c>
      <c r="I235" s="306">
        <f t="shared" si="17"/>
        <v>13749.33</v>
      </c>
      <c r="J235" s="306">
        <v>31020</v>
      </c>
      <c r="K235" s="305">
        <f t="shared" si="19"/>
        <v>48206.66</v>
      </c>
    </row>
    <row r="236" spans="1:11">
      <c r="A236" s="35" t="s">
        <v>2512</v>
      </c>
      <c r="B236" s="317" t="s">
        <v>2513</v>
      </c>
      <c r="C236" s="305">
        <v>9923</v>
      </c>
      <c r="D236" s="305">
        <v>6235</v>
      </c>
      <c r="E236" s="305">
        <v>785</v>
      </c>
      <c r="F236" s="306">
        <f t="shared" si="18"/>
        <v>16943</v>
      </c>
      <c r="G236" s="318"/>
      <c r="H236" s="305">
        <f t="shared" si="16"/>
        <v>3307.67</v>
      </c>
      <c r="I236" s="306">
        <f t="shared" si="17"/>
        <v>13230.67</v>
      </c>
      <c r="J236" s="306">
        <v>33390</v>
      </c>
      <c r="K236" s="305">
        <f t="shared" si="19"/>
        <v>49928.34</v>
      </c>
    </row>
    <row r="237" spans="1:11">
      <c r="A237" s="35" t="s">
        <v>2514</v>
      </c>
      <c r="B237" s="317" t="s">
        <v>2515</v>
      </c>
      <c r="C237" s="305">
        <v>9923</v>
      </c>
      <c r="D237" s="305">
        <v>6235</v>
      </c>
      <c r="E237" s="305">
        <v>785</v>
      </c>
      <c r="F237" s="306">
        <f t="shared" si="18"/>
        <v>16943</v>
      </c>
      <c r="G237" s="318"/>
      <c r="H237" s="305">
        <f t="shared" si="16"/>
        <v>3307.67</v>
      </c>
      <c r="I237" s="306">
        <f t="shared" si="17"/>
        <v>13230.67</v>
      </c>
      <c r="J237" s="306">
        <v>27600</v>
      </c>
      <c r="K237" s="305">
        <f t="shared" si="19"/>
        <v>44138.34</v>
      </c>
    </row>
    <row r="238" spans="1:11">
      <c r="A238" s="35" t="s">
        <v>2516</v>
      </c>
      <c r="B238" s="317" t="s">
        <v>2517</v>
      </c>
      <c r="C238" s="305">
        <v>9923</v>
      </c>
      <c r="D238" s="305">
        <v>6235</v>
      </c>
      <c r="E238" s="305">
        <v>785</v>
      </c>
      <c r="F238" s="306">
        <f t="shared" si="18"/>
        <v>16943</v>
      </c>
      <c r="G238" s="318"/>
      <c r="H238" s="305">
        <f t="shared" ref="H238:H301" si="20">+ROUND(($C238/30)*10,2)</f>
        <v>3307.67</v>
      </c>
      <c r="I238" s="306">
        <f t="shared" ref="I238:I301" si="21">+ROUND(($C238/30)*40,2)</f>
        <v>13230.67</v>
      </c>
      <c r="J238" s="306">
        <v>27600</v>
      </c>
      <c r="K238" s="305">
        <f t="shared" si="19"/>
        <v>44138.34</v>
      </c>
    </row>
    <row r="239" spans="1:11">
      <c r="A239" s="35" t="s">
        <v>2518</v>
      </c>
      <c r="B239" s="317" t="s">
        <v>2519</v>
      </c>
      <c r="C239" s="305">
        <v>14633</v>
      </c>
      <c r="D239" s="305">
        <v>13036</v>
      </c>
      <c r="E239" s="305">
        <v>785</v>
      </c>
      <c r="F239" s="306">
        <f t="shared" si="18"/>
        <v>28454</v>
      </c>
      <c r="G239" s="318"/>
      <c r="H239" s="305">
        <f t="shared" si="20"/>
        <v>4877.67</v>
      </c>
      <c r="I239" s="306">
        <f t="shared" si="21"/>
        <v>19510.669999999998</v>
      </c>
      <c r="J239" s="306">
        <v>60570</v>
      </c>
      <c r="K239" s="305">
        <f t="shared" si="19"/>
        <v>84958.34</v>
      </c>
    </row>
    <row r="240" spans="1:11">
      <c r="A240" s="35" t="s">
        <v>2520</v>
      </c>
      <c r="B240" s="317" t="s">
        <v>2521</v>
      </c>
      <c r="C240" s="305">
        <v>9923</v>
      </c>
      <c r="D240" s="305">
        <v>6235</v>
      </c>
      <c r="E240" s="305">
        <v>785</v>
      </c>
      <c r="F240" s="306">
        <f t="shared" si="18"/>
        <v>16943</v>
      </c>
      <c r="G240" s="318"/>
      <c r="H240" s="305">
        <f t="shared" si="20"/>
        <v>3307.67</v>
      </c>
      <c r="I240" s="306">
        <f t="shared" si="21"/>
        <v>13230.67</v>
      </c>
      <c r="J240" s="306">
        <v>33240</v>
      </c>
      <c r="K240" s="305">
        <f t="shared" si="19"/>
        <v>49778.34</v>
      </c>
    </row>
    <row r="241" spans="1:11" ht="22.5">
      <c r="A241" s="35" t="s">
        <v>2522</v>
      </c>
      <c r="B241" s="317" t="s">
        <v>2523</v>
      </c>
      <c r="C241" s="305">
        <v>9923</v>
      </c>
      <c r="D241" s="305">
        <v>6235</v>
      </c>
      <c r="E241" s="305">
        <v>785</v>
      </c>
      <c r="F241" s="306">
        <f t="shared" si="18"/>
        <v>16943</v>
      </c>
      <c r="G241" s="318"/>
      <c r="H241" s="305">
        <f t="shared" si="20"/>
        <v>3307.67</v>
      </c>
      <c r="I241" s="306">
        <f t="shared" si="21"/>
        <v>13230.67</v>
      </c>
      <c r="J241" s="306">
        <v>27600</v>
      </c>
      <c r="K241" s="305">
        <f t="shared" si="19"/>
        <v>44138.34</v>
      </c>
    </row>
    <row r="242" spans="1:11">
      <c r="A242" s="35" t="s">
        <v>2524</v>
      </c>
      <c r="B242" s="317" t="s">
        <v>2525</v>
      </c>
      <c r="C242" s="305">
        <v>9923</v>
      </c>
      <c r="D242" s="305">
        <v>6235</v>
      </c>
      <c r="E242" s="305">
        <v>785</v>
      </c>
      <c r="F242" s="306">
        <f t="shared" si="18"/>
        <v>16943</v>
      </c>
      <c r="G242" s="318"/>
      <c r="H242" s="305">
        <f t="shared" si="20"/>
        <v>3307.67</v>
      </c>
      <c r="I242" s="306">
        <f t="shared" si="21"/>
        <v>13230.67</v>
      </c>
      <c r="J242" s="306">
        <v>27600</v>
      </c>
      <c r="K242" s="305">
        <f t="shared" si="19"/>
        <v>44138.34</v>
      </c>
    </row>
    <row r="243" spans="1:11">
      <c r="A243" s="35" t="s">
        <v>2526</v>
      </c>
      <c r="B243" s="317" t="s">
        <v>2527</v>
      </c>
      <c r="C243" s="305">
        <v>9923</v>
      </c>
      <c r="D243" s="305">
        <v>6235</v>
      </c>
      <c r="E243" s="305">
        <v>785</v>
      </c>
      <c r="F243" s="306">
        <f t="shared" si="18"/>
        <v>16943</v>
      </c>
      <c r="G243" s="318"/>
      <c r="H243" s="305">
        <f t="shared" si="20"/>
        <v>3307.67</v>
      </c>
      <c r="I243" s="306">
        <f t="shared" si="21"/>
        <v>13230.67</v>
      </c>
      <c r="J243" s="306">
        <v>27600</v>
      </c>
      <c r="K243" s="305">
        <f t="shared" si="19"/>
        <v>44138.34</v>
      </c>
    </row>
    <row r="244" spans="1:11" ht="22.5">
      <c r="A244" s="35" t="s">
        <v>2528</v>
      </c>
      <c r="B244" s="317" t="s">
        <v>2529</v>
      </c>
      <c r="C244" s="305">
        <v>17735</v>
      </c>
      <c r="D244" s="305">
        <v>18169</v>
      </c>
      <c r="E244" s="305">
        <v>785</v>
      </c>
      <c r="F244" s="306">
        <f t="shared" si="18"/>
        <v>36689</v>
      </c>
      <c r="G244" s="318"/>
      <c r="H244" s="305">
        <f t="shared" si="20"/>
        <v>5911.67</v>
      </c>
      <c r="I244" s="306">
        <f t="shared" si="21"/>
        <v>23646.67</v>
      </c>
      <c r="J244" s="306">
        <v>27600</v>
      </c>
      <c r="K244" s="305">
        <f t="shared" si="19"/>
        <v>57158.34</v>
      </c>
    </row>
    <row r="245" spans="1:11" ht="22.5">
      <c r="A245" s="35" t="s">
        <v>2530</v>
      </c>
      <c r="B245" s="317" t="s">
        <v>2531</v>
      </c>
      <c r="C245" s="305">
        <v>16312</v>
      </c>
      <c r="D245" s="305">
        <v>17039</v>
      </c>
      <c r="E245" s="305">
        <v>785</v>
      </c>
      <c r="F245" s="306">
        <f t="shared" si="18"/>
        <v>34136</v>
      </c>
      <c r="G245" s="318"/>
      <c r="H245" s="305">
        <f t="shared" si="20"/>
        <v>5437.33</v>
      </c>
      <c r="I245" s="306">
        <f t="shared" si="21"/>
        <v>21749.33</v>
      </c>
      <c r="J245" s="306">
        <v>27600</v>
      </c>
      <c r="K245" s="305">
        <f t="shared" si="19"/>
        <v>54786.66</v>
      </c>
    </row>
    <row r="246" spans="1:11" ht="22.5">
      <c r="A246" s="35" t="s">
        <v>2532</v>
      </c>
      <c r="B246" s="317" t="s">
        <v>2533</v>
      </c>
      <c r="C246" s="305">
        <v>15690</v>
      </c>
      <c r="D246" s="305">
        <v>14936</v>
      </c>
      <c r="E246" s="305">
        <v>785</v>
      </c>
      <c r="F246" s="306">
        <f t="shared" si="18"/>
        <v>31411</v>
      </c>
      <c r="G246" s="318"/>
      <c r="H246" s="305">
        <f t="shared" si="20"/>
        <v>5230</v>
      </c>
      <c r="I246" s="306">
        <f t="shared" si="21"/>
        <v>20920</v>
      </c>
      <c r="J246" s="306">
        <v>27600</v>
      </c>
      <c r="K246" s="305">
        <f t="shared" si="19"/>
        <v>53750</v>
      </c>
    </row>
    <row r="247" spans="1:11" ht="22.5">
      <c r="A247" s="35" t="s">
        <v>2534</v>
      </c>
      <c r="B247" s="317" t="s">
        <v>2535</v>
      </c>
      <c r="C247" s="305">
        <v>10312</v>
      </c>
      <c r="D247" s="305">
        <v>6941</v>
      </c>
      <c r="E247" s="305">
        <v>785</v>
      </c>
      <c r="F247" s="306">
        <f t="shared" si="18"/>
        <v>18038</v>
      </c>
      <c r="G247" s="318"/>
      <c r="H247" s="305">
        <f t="shared" si="20"/>
        <v>3437.33</v>
      </c>
      <c r="I247" s="306">
        <f t="shared" si="21"/>
        <v>13749.33</v>
      </c>
      <c r="J247" s="306">
        <v>29160</v>
      </c>
      <c r="K247" s="305">
        <f t="shared" si="19"/>
        <v>46346.66</v>
      </c>
    </row>
    <row r="248" spans="1:11">
      <c r="A248" s="35" t="s">
        <v>2536</v>
      </c>
      <c r="B248" s="317" t="s">
        <v>2537</v>
      </c>
      <c r="C248" s="305">
        <v>10194</v>
      </c>
      <c r="D248" s="305">
        <v>6193</v>
      </c>
      <c r="E248" s="305">
        <v>785</v>
      </c>
      <c r="F248" s="306">
        <f t="shared" si="18"/>
        <v>17172</v>
      </c>
      <c r="G248" s="318"/>
      <c r="H248" s="305">
        <f t="shared" si="20"/>
        <v>3398</v>
      </c>
      <c r="I248" s="306">
        <f t="shared" si="21"/>
        <v>13592</v>
      </c>
      <c r="J248" s="306">
        <v>27600</v>
      </c>
      <c r="K248" s="305">
        <f t="shared" si="19"/>
        <v>44590</v>
      </c>
    </row>
    <row r="249" spans="1:11" ht="22.5">
      <c r="A249" s="35" t="s">
        <v>2538</v>
      </c>
      <c r="B249" s="317" t="s">
        <v>2539</v>
      </c>
      <c r="C249" s="305">
        <v>16734</v>
      </c>
      <c r="D249" s="305">
        <v>15788</v>
      </c>
      <c r="E249" s="305">
        <v>785</v>
      </c>
      <c r="F249" s="306">
        <f t="shared" si="18"/>
        <v>33307</v>
      </c>
      <c r="G249" s="318"/>
      <c r="H249" s="305">
        <f t="shared" si="20"/>
        <v>5578</v>
      </c>
      <c r="I249" s="306">
        <f t="shared" si="21"/>
        <v>22312</v>
      </c>
      <c r="J249" s="306">
        <v>27600</v>
      </c>
      <c r="K249" s="305">
        <f t="shared" si="19"/>
        <v>55490</v>
      </c>
    </row>
    <row r="250" spans="1:11">
      <c r="A250" s="35" t="s">
        <v>2540</v>
      </c>
      <c r="B250" s="317" t="s">
        <v>2541</v>
      </c>
      <c r="C250" s="305">
        <v>12468</v>
      </c>
      <c r="D250" s="305">
        <v>7959</v>
      </c>
      <c r="E250" s="305">
        <v>785</v>
      </c>
      <c r="F250" s="306">
        <f t="shared" si="18"/>
        <v>21212</v>
      </c>
      <c r="G250" s="318"/>
      <c r="H250" s="305">
        <f t="shared" si="20"/>
        <v>4156</v>
      </c>
      <c r="I250" s="306">
        <f t="shared" si="21"/>
        <v>16624</v>
      </c>
      <c r="J250" s="306">
        <v>27600</v>
      </c>
      <c r="K250" s="305">
        <f t="shared" si="19"/>
        <v>48380</v>
      </c>
    </row>
    <row r="251" spans="1:11" ht="22.5">
      <c r="A251" s="35" t="s">
        <v>2542</v>
      </c>
      <c r="B251" s="317" t="s">
        <v>2543</v>
      </c>
      <c r="C251" s="305">
        <v>17159</v>
      </c>
      <c r="D251" s="305">
        <v>17127</v>
      </c>
      <c r="E251" s="305">
        <v>785</v>
      </c>
      <c r="F251" s="306">
        <f t="shared" si="18"/>
        <v>35071</v>
      </c>
      <c r="G251" s="318"/>
      <c r="H251" s="305">
        <f t="shared" si="20"/>
        <v>5719.67</v>
      </c>
      <c r="I251" s="306">
        <f t="shared" si="21"/>
        <v>22878.67</v>
      </c>
      <c r="J251" s="306">
        <v>27600</v>
      </c>
      <c r="K251" s="305">
        <f t="shared" si="19"/>
        <v>56198.34</v>
      </c>
    </row>
    <row r="252" spans="1:11">
      <c r="A252" s="35" t="s">
        <v>2544</v>
      </c>
      <c r="B252" s="317" t="s">
        <v>2545</v>
      </c>
      <c r="C252" s="305">
        <v>17159</v>
      </c>
      <c r="D252" s="305">
        <v>17127</v>
      </c>
      <c r="E252" s="305">
        <v>785</v>
      </c>
      <c r="F252" s="306">
        <f t="shared" si="18"/>
        <v>35071</v>
      </c>
      <c r="G252" s="318"/>
      <c r="H252" s="305">
        <f t="shared" si="20"/>
        <v>5719.67</v>
      </c>
      <c r="I252" s="306">
        <f t="shared" si="21"/>
        <v>22878.67</v>
      </c>
      <c r="J252" s="306">
        <v>187500</v>
      </c>
      <c r="K252" s="305">
        <f t="shared" si="19"/>
        <v>216098.34</v>
      </c>
    </row>
    <row r="253" spans="1:11" ht="22.5">
      <c r="A253" s="35" t="s">
        <v>2546</v>
      </c>
      <c r="B253" s="317" t="s">
        <v>2547</v>
      </c>
      <c r="C253" s="305">
        <v>16582</v>
      </c>
      <c r="D253" s="305">
        <v>17530</v>
      </c>
      <c r="E253" s="305">
        <v>785</v>
      </c>
      <c r="F253" s="306">
        <f t="shared" si="18"/>
        <v>34897</v>
      </c>
      <c r="G253" s="318"/>
      <c r="H253" s="305">
        <f t="shared" si="20"/>
        <v>5527.33</v>
      </c>
      <c r="I253" s="306">
        <f t="shared" si="21"/>
        <v>22109.33</v>
      </c>
      <c r="J253" s="306">
        <v>27600</v>
      </c>
      <c r="K253" s="305">
        <f t="shared" si="19"/>
        <v>55236.66</v>
      </c>
    </row>
    <row r="254" spans="1:11">
      <c r="A254" s="35" t="s">
        <v>2548</v>
      </c>
      <c r="B254" s="317" t="s">
        <v>2549</v>
      </c>
      <c r="C254" s="305">
        <v>12059</v>
      </c>
      <c r="D254" s="305">
        <v>11498</v>
      </c>
      <c r="E254" s="305">
        <v>785</v>
      </c>
      <c r="F254" s="306">
        <f t="shared" si="18"/>
        <v>24342</v>
      </c>
      <c r="G254" s="318"/>
      <c r="H254" s="305">
        <f t="shared" si="20"/>
        <v>4019.67</v>
      </c>
      <c r="I254" s="306">
        <f t="shared" si="21"/>
        <v>16078.67</v>
      </c>
      <c r="J254" s="306">
        <v>51750</v>
      </c>
      <c r="K254" s="305">
        <f t="shared" si="19"/>
        <v>71848.34</v>
      </c>
    </row>
    <row r="255" spans="1:11">
      <c r="A255" s="35" t="s">
        <v>2550</v>
      </c>
      <c r="B255" s="317" t="s">
        <v>2551</v>
      </c>
      <c r="C255" s="305">
        <v>10913</v>
      </c>
      <c r="D255" s="305">
        <v>10940</v>
      </c>
      <c r="E255" s="305">
        <v>785</v>
      </c>
      <c r="F255" s="306">
        <f t="shared" si="18"/>
        <v>22638</v>
      </c>
      <c r="G255" s="318"/>
      <c r="H255" s="305">
        <f t="shared" si="20"/>
        <v>3637.67</v>
      </c>
      <c r="I255" s="306">
        <f t="shared" si="21"/>
        <v>14550.67</v>
      </c>
      <c r="J255" s="306">
        <v>288240</v>
      </c>
      <c r="K255" s="305">
        <f t="shared" si="19"/>
        <v>306428.34000000003</v>
      </c>
    </row>
    <row r="256" spans="1:11">
      <c r="A256" s="35" t="s">
        <v>2552</v>
      </c>
      <c r="B256" s="317" t="s">
        <v>2553</v>
      </c>
      <c r="C256" s="305">
        <v>9583</v>
      </c>
      <c r="D256" s="305">
        <v>9416</v>
      </c>
      <c r="E256" s="305">
        <v>785</v>
      </c>
      <c r="F256" s="306">
        <f t="shared" si="18"/>
        <v>19784</v>
      </c>
      <c r="G256" s="318"/>
      <c r="H256" s="305">
        <f t="shared" si="20"/>
        <v>3194.33</v>
      </c>
      <c r="I256" s="306">
        <f t="shared" si="21"/>
        <v>12777.33</v>
      </c>
      <c r="J256" s="306">
        <v>636750</v>
      </c>
      <c r="K256" s="305">
        <f t="shared" si="19"/>
        <v>652721.66</v>
      </c>
    </row>
    <row r="257" spans="1:11">
      <c r="A257" s="35" t="s">
        <v>2554</v>
      </c>
      <c r="B257" s="317" t="s">
        <v>2555</v>
      </c>
      <c r="C257" s="305">
        <v>13095</v>
      </c>
      <c r="D257" s="305">
        <v>7720</v>
      </c>
      <c r="E257" s="305">
        <v>785</v>
      </c>
      <c r="F257" s="306">
        <f t="shared" si="18"/>
        <v>21600</v>
      </c>
      <c r="G257" s="318"/>
      <c r="H257" s="305">
        <f t="shared" si="20"/>
        <v>4365</v>
      </c>
      <c r="I257" s="306">
        <f t="shared" si="21"/>
        <v>17460</v>
      </c>
      <c r="J257" s="306">
        <v>27600</v>
      </c>
      <c r="K257" s="305">
        <f t="shared" si="19"/>
        <v>49425</v>
      </c>
    </row>
    <row r="258" spans="1:11" ht="22.5">
      <c r="A258" s="35" t="s">
        <v>2556</v>
      </c>
      <c r="B258" s="317" t="s">
        <v>2557</v>
      </c>
      <c r="C258" s="305">
        <v>9923</v>
      </c>
      <c r="D258" s="305">
        <v>6235</v>
      </c>
      <c r="E258" s="305">
        <v>785</v>
      </c>
      <c r="F258" s="306">
        <f t="shared" si="18"/>
        <v>16943</v>
      </c>
      <c r="G258" s="318"/>
      <c r="H258" s="305">
        <f t="shared" si="20"/>
        <v>3307.67</v>
      </c>
      <c r="I258" s="306">
        <f t="shared" si="21"/>
        <v>13230.67</v>
      </c>
      <c r="J258" s="306">
        <v>50940</v>
      </c>
      <c r="K258" s="305">
        <f t="shared" si="19"/>
        <v>67478.34</v>
      </c>
    </row>
    <row r="259" spans="1:11" ht="22.5">
      <c r="A259" s="35" t="s">
        <v>2558</v>
      </c>
      <c r="B259" s="317" t="s">
        <v>2559</v>
      </c>
      <c r="C259" s="305">
        <v>10038</v>
      </c>
      <c r="D259" s="305">
        <v>9199</v>
      </c>
      <c r="E259" s="305">
        <v>785</v>
      </c>
      <c r="F259" s="306">
        <f t="shared" si="18"/>
        <v>20022</v>
      </c>
      <c r="G259" s="318"/>
      <c r="H259" s="305">
        <f t="shared" si="20"/>
        <v>3346</v>
      </c>
      <c r="I259" s="306">
        <f t="shared" si="21"/>
        <v>13384</v>
      </c>
      <c r="J259" s="306">
        <v>38670</v>
      </c>
      <c r="K259" s="305">
        <f t="shared" si="19"/>
        <v>55400</v>
      </c>
    </row>
    <row r="260" spans="1:11">
      <c r="A260" s="35" t="s">
        <v>2560</v>
      </c>
      <c r="B260" s="317" t="s">
        <v>2561</v>
      </c>
      <c r="C260" s="305">
        <v>9923</v>
      </c>
      <c r="D260" s="305">
        <v>6235</v>
      </c>
      <c r="E260" s="305">
        <v>785</v>
      </c>
      <c r="F260" s="306">
        <f t="shared" si="18"/>
        <v>16943</v>
      </c>
      <c r="G260" s="318"/>
      <c r="H260" s="305">
        <f t="shared" si="20"/>
        <v>3307.67</v>
      </c>
      <c r="I260" s="306">
        <f t="shared" si="21"/>
        <v>13230.67</v>
      </c>
      <c r="J260" s="306">
        <v>27600</v>
      </c>
      <c r="K260" s="305">
        <f t="shared" si="19"/>
        <v>44138.34</v>
      </c>
    </row>
    <row r="261" spans="1:11">
      <c r="A261" s="35" t="s">
        <v>2562</v>
      </c>
      <c r="B261" s="317" t="s">
        <v>2563</v>
      </c>
      <c r="C261" s="305">
        <v>9923</v>
      </c>
      <c r="D261" s="305">
        <v>6235</v>
      </c>
      <c r="E261" s="305">
        <v>785</v>
      </c>
      <c r="F261" s="306">
        <f t="shared" si="18"/>
        <v>16943</v>
      </c>
      <c r="G261" s="318"/>
      <c r="H261" s="305">
        <f t="shared" si="20"/>
        <v>3307.67</v>
      </c>
      <c r="I261" s="306">
        <f t="shared" si="21"/>
        <v>13230.67</v>
      </c>
      <c r="J261" s="306">
        <v>27600</v>
      </c>
      <c r="K261" s="305">
        <f t="shared" si="19"/>
        <v>44138.34</v>
      </c>
    </row>
    <row r="262" spans="1:11">
      <c r="A262" s="35" t="s">
        <v>2564</v>
      </c>
      <c r="B262" s="317" t="s">
        <v>2565</v>
      </c>
      <c r="C262" s="305">
        <v>11588</v>
      </c>
      <c r="D262" s="305">
        <v>6760</v>
      </c>
      <c r="E262" s="305">
        <v>785</v>
      </c>
      <c r="F262" s="306">
        <f t="shared" si="18"/>
        <v>19133</v>
      </c>
      <c r="G262" s="318"/>
      <c r="H262" s="305">
        <f t="shared" si="20"/>
        <v>3862.67</v>
      </c>
      <c r="I262" s="306">
        <f t="shared" si="21"/>
        <v>15450.67</v>
      </c>
      <c r="J262" s="306">
        <v>27600</v>
      </c>
      <c r="K262" s="305">
        <f t="shared" si="19"/>
        <v>46913.34</v>
      </c>
    </row>
    <row r="263" spans="1:11">
      <c r="A263" s="35" t="s">
        <v>2566</v>
      </c>
      <c r="B263" s="317" t="s">
        <v>2567</v>
      </c>
      <c r="C263" s="305">
        <v>10312</v>
      </c>
      <c r="D263" s="305">
        <v>6941</v>
      </c>
      <c r="E263" s="305">
        <v>785</v>
      </c>
      <c r="F263" s="306">
        <f t="shared" si="18"/>
        <v>18038</v>
      </c>
      <c r="G263" s="318"/>
      <c r="H263" s="305">
        <f t="shared" si="20"/>
        <v>3437.33</v>
      </c>
      <c r="I263" s="306">
        <f t="shared" si="21"/>
        <v>13749.33</v>
      </c>
      <c r="J263" s="306">
        <v>29010</v>
      </c>
      <c r="K263" s="305">
        <f t="shared" si="19"/>
        <v>46196.66</v>
      </c>
    </row>
    <row r="264" spans="1:11">
      <c r="A264" s="35" t="s">
        <v>2568</v>
      </c>
      <c r="B264" s="317" t="s">
        <v>2569</v>
      </c>
      <c r="C264" s="305">
        <v>9923</v>
      </c>
      <c r="D264" s="305">
        <v>6235</v>
      </c>
      <c r="E264" s="305">
        <v>785</v>
      </c>
      <c r="F264" s="306">
        <f t="shared" si="18"/>
        <v>16943</v>
      </c>
      <c r="G264" s="318"/>
      <c r="H264" s="305">
        <f t="shared" si="20"/>
        <v>3307.67</v>
      </c>
      <c r="I264" s="306">
        <f t="shared" si="21"/>
        <v>13230.67</v>
      </c>
      <c r="J264" s="306">
        <v>31380</v>
      </c>
      <c r="K264" s="305">
        <f t="shared" si="19"/>
        <v>47918.34</v>
      </c>
    </row>
    <row r="265" spans="1:11">
      <c r="A265" s="35" t="s">
        <v>2570</v>
      </c>
      <c r="B265" s="317" t="s">
        <v>2571</v>
      </c>
      <c r="C265" s="305">
        <v>8444</v>
      </c>
      <c r="D265" s="305">
        <v>5066</v>
      </c>
      <c r="E265" s="305">
        <v>785</v>
      </c>
      <c r="F265" s="306">
        <f t="shared" si="18"/>
        <v>14295</v>
      </c>
      <c r="G265" s="318"/>
      <c r="H265" s="305">
        <f t="shared" si="20"/>
        <v>2814.67</v>
      </c>
      <c r="I265" s="306">
        <f t="shared" si="21"/>
        <v>11258.67</v>
      </c>
      <c r="J265" s="306">
        <v>29160</v>
      </c>
      <c r="K265" s="305">
        <f t="shared" si="19"/>
        <v>43233.34</v>
      </c>
    </row>
    <row r="266" spans="1:11">
      <c r="A266" s="35" t="s">
        <v>2572</v>
      </c>
      <c r="B266" s="317" t="s">
        <v>2573</v>
      </c>
      <c r="C266" s="305">
        <v>7989</v>
      </c>
      <c r="D266" s="305">
        <v>4660</v>
      </c>
      <c r="E266" s="305">
        <v>785</v>
      </c>
      <c r="F266" s="306">
        <f t="shared" si="18"/>
        <v>13434</v>
      </c>
      <c r="G266" s="318"/>
      <c r="H266" s="305">
        <f t="shared" si="20"/>
        <v>2663</v>
      </c>
      <c r="I266" s="306">
        <f t="shared" si="21"/>
        <v>10652</v>
      </c>
      <c r="J266" s="306">
        <v>60810</v>
      </c>
      <c r="K266" s="305">
        <f t="shared" si="19"/>
        <v>74125</v>
      </c>
    </row>
    <row r="267" spans="1:11">
      <c r="A267" s="35" t="s">
        <v>2574</v>
      </c>
      <c r="B267" s="317" t="s">
        <v>2575</v>
      </c>
      <c r="C267" s="305">
        <v>7949</v>
      </c>
      <c r="D267" s="305">
        <v>4572</v>
      </c>
      <c r="E267" s="305">
        <v>785</v>
      </c>
      <c r="F267" s="306">
        <f t="shared" si="18"/>
        <v>13306</v>
      </c>
      <c r="G267" s="318"/>
      <c r="H267" s="305">
        <f t="shared" si="20"/>
        <v>2649.67</v>
      </c>
      <c r="I267" s="306">
        <f t="shared" si="21"/>
        <v>10598.67</v>
      </c>
      <c r="J267" s="306">
        <v>67980</v>
      </c>
      <c r="K267" s="305">
        <f t="shared" si="19"/>
        <v>81228.34</v>
      </c>
    </row>
    <row r="268" spans="1:11">
      <c r="A268" s="35" t="s">
        <v>2576</v>
      </c>
      <c r="B268" s="317" t="s">
        <v>2577</v>
      </c>
      <c r="C268" s="305">
        <v>13462</v>
      </c>
      <c r="D268" s="305">
        <v>9641</v>
      </c>
      <c r="E268" s="305">
        <v>785</v>
      </c>
      <c r="F268" s="306">
        <f t="shared" si="18"/>
        <v>23888</v>
      </c>
      <c r="G268" s="318"/>
      <c r="H268" s="305">
        <f t="shared" si="20"/>
        <v>4487.33</v>
      </c>
      <c r="I268" s="306">
        <f t="shared" si="21"/>
        <v>17949.330000000002</v>
      </c>
      <c r="J268" s="306">
        <v>30420</v>
      </c>
      <c r="K268" s="305">
        <f t="shared" si="19"/>
        <v>52856.66</v>
      </c>
    </row>
    <row r="269" spans="1:11">
      <c r="A269" s="35" t="s">
        <v>2578</v>
      </c>
      <c r="B269" s="317" t="s">
        <v>2579</v>
      </c>
      <c r="C269" s="305">
        <v>10312</v>
      </c>
      <c r="D269" s="305">
        <v>6941</v>
      </c>
      <c r="E269" s="305">
        <v>785</v>
      </c>
      <c r="F269" s="306">
        <f t="shared" si="18"/>
        <v>18038</v>
      </c>
      <c r="G269" s="318"/>
      <c r="H269" s="305">
        <f t="shared" si="20"/>
        <v>3437.33</v>
      </c>
      <c r="I269" s="306">
        <f t="shared" si="21"/>
        <v>13749.33</v>
      </c>
      <c r="J269" s="306">
        <v>41190</v>
      </c>
      <c r="K269" s="305">
        <f t="shared" si="19"/>
        <v>58376.66</v>
      </c>
    </row>
    <row r="270" spans="1:11">
      <c r="A270" s="35" t="s">
        <v>2580</v>
      </c>
      <c r="B270" s="317" t="s">
        <v>2581</v>
      </c>
      <c r="C270" s="305">
        <v>8010</v>
      </c>
      <c r="D270" s="305">
        <v>4638</v>
      </c>
      <c r="E270" s="305">
        <v>785</v>
      </c>
      <c r="F270" s="306">
        <f t="shared" si="18"/>
        <v>13433</v>
      </c>
      <c r="G270" s="318"/>
      <c r="H270" s="305">
        <f t="shared" si="20"/>
        <v>2670</v>
      </c>
      <c r="I270" s="306">
        <f t="shared" si="21"/>
        <v>10680</v>
      </c>
      <c r="J270" s="306">
        <v>29310</v>
      </c>
      <c r="K270" s="305">
        <f t="shared" si="19"/>
        <v>42660</v>
      </c>
    </row>
    <row r="271" spans="1:11" ht="22.5">
      <c r="A271" s="35" t="s">
        <v>2582</v>
      </c>
      <c r="B271" s="317" t="s">
        <v>2583</v>
      </c>
      <c r="C271" s="305">
        <v>8775</v>
      </c>
      <c r="D271" s="305">
        <v>5402</v>
      </c>
      <c r="E271" s="305">
        <v>785</v>
      </c>
      <c r="F271" s="306">
        <f t="shared" si="18"/>
        <v>14962</v>
      </c>
      <c r="G271" s="318"/>
      <c r="H271" s="305">
        <f t="shared" si="20"/>
        <v>2925</v>
      </c>
      <c r="I271" s="306">
        <f t="shared" si="21"/>
        <v>11700</v>
      </c>
      <c r="J271" s="306">
        <v>53790</v>
      </c>
      <c r="K271" s="305">
        <f t="shared" si="19"/>
        <v>68415</v>
      </c>
    </row>
    <row r="272" spans="1:11" ht="22.5">
      <c r="A272" s="35" t="s">
        <v>2584</v>
      </c>
      <c r="B272" s="317" t="s">
        <v>2585</v>
      </c>
      <c r="C272" s="305">
        <v>9435</v>
      </c>
      <c r="D272" s="305">
        <v>5826</v>
      </c>
      <c r="E272" s="305">
        <v>785</v>
      </c>
      <c r="F272" s="306">
        <f t="shared" si="18"/>
        <v>16046</v>
      </c>
      <c r="G272" s="318"/>
      <c r="H272" s="305">
        <f t="shared" si="20"/>
        <v>3145</v>
      </c>
      <c r="I272" s="306">
        <f t="shared" si="21"/>
        <v>12580</v>
      </c>
      <c r="J272" s="306">
        <v>43350</v>
      </c>
      <c r="K272" s="305">
        <f t="shared" si="19"/>
        <v>59075</v>
      </c>
    </row>
    <row r="273" spans="1:11" ht="22.5">
      <c r="A273" s="35" t="s">
        <v>2586</v>
      </c>
      <c r="B273" s="317" t="s">
        <v>2587</v>
      </c>
      <c r="C273" s="305">
        <v>9710</v>
      </c>
      <c r="D273" s="305">
        <v>6002</v>
      </c>
      <c r="E273" s="305">
        <v>785</v>
      </c>
      <c r="F273" s="306">
        <f t="shared" si="18"/>
        <v>16497</v>
      </c>
      <c r="G273" s="318"/>
      <c r="H273" s="305">
        <f t="shared" si="20"/>
        <v>3236.67</v>
      </c>
      <c r="I273" s="306">
        <f t="shared" si="21"/>
        <v>12946.67</v>
      </c>
      <c r="J273" s="306">
        <v>39570</v>
      </c>
      <c r="K273" s="305">
        <f t="shared" si="19"/>
        <v>55753.34</v>
      </c>
    </row>
    <row r="274" spans="1:11" ht="22.5">
      <c r="A274" s="35" t="s">
        <v>2588</v>
      </c>
      <c r="B274" s="317" t="s">
        <v>2589</v>
      </c>
      <c r="C274" s="305">
        <v>9710</v>
      </c>
      <c r="D274" s="305">
        <v>6002</v>
      </c>
      <c r="E274" s="305">
        <v>785</v>
      </c>
      <c r="F274" s="306">
        <f t="shared" si="18"/>
        <v>16497</v>
      </c>
      <c r="G274" s="318"/>
      <c r="H274" s="305">
        <f t="shared" si="20"/>
        <v>3236.67</v>
      </c>
      <c r="I274" s="306">
        <f t="shared" si="21"/>
        <v>12946.67</v>
      </c>
      <c r="J274" s="306">
        <v>35850</v>
      </c>
      <c r="K274" s="305">
        <f t="shared" si="19"/>
        <v>52033.34</v>
      </c>
    </row>
    <row r="275" spans="1:11" ht="22.5">
      <c r="A275" s="35" t="s">
        <v>2590</v>
      </c>
      <c r="B275" s="317" t="s">
        <v>2591</v>
      </c>
      <c r="C275" s="305">
        <v>9435</v>
      </c>
      <c r="D275" s="305">
        <v>5826</v>
      </c>
      <c r="E275" s="305">
        <v>785</v>
      </c>
      <c r="F275" s="306">
        <f t="shared" si="18"/>
        <v>16046</v>
      </c>
      <c r="G275" s="318"/>
      <c r="H275" s="305">
        <f t="shared" si="20"/>
        <v>3145</v>
      </c>
      <c r="I275" s="306">
        <f t="shared" si="21"/>
        <v>12580</v>
      </c>
      <c r="J275" s="306">
        <v>70170</v>
      </c>
      <c r="K275" s="305">
        <f t="shared" si="19"/>
        <v>85895</v>
      </c>
    </row>
    <row r="276" spans="1:11" ht="22.5">
      <c r="A276" s="35" t="s">
        <v>2592</v>
      </c>
      <c r="B276" s="317" t="s">
        <v>2593</v>
      </c>
      <c r="C276" s="305">
        <v>8010</v>
      </c>
      <c r="D276" s="305">
        <v>4638</v>
      </c>
      <c r="E276" s="305">
        <v>785</v>
      </c>
      <c r="F276" s="306">
        <f t="shared" si="18"/>
        <v>13433</v>
      </c>
      <c r="G276" s="318"/>
      <c r="H276" s="305">
        <f t="shared" si="20"/>
        <v>2670</v>
      </c>
      <c r="I276" s="306">
        <f t="shared" si="21"/>
        <v>10680</v>
      </c>
      <c r="J276" s="306">
        <v>44610</v>
      </c>
      <c r="K276" s="305">
        <f t="shared" si="19"/>
        <v>57960</v>
      </c>
    </row>
    <row r="277" spans="1:11">
      <c r="A277" s="35" t="s">
        <v>2594</v>
      </c>
      <c r="B277" s="317" t="s">
        <v>2595</v>
      </c>
      <c r="C277" s="305">
        <v>9710</v>
      </c>
      <c r="D277" s="305">
        <v>6002</v>
      </c>
      <c r="E277" s="305">
        <v>785</v>
      </c>
      <c r="F277" s="306">
        <f t="shared" si="18"/>
        <v>16497</v>
      </c>
      <c r="G277" s="318"/>
      <c r="H277" s="305">
        <f t="shared" si="20"/>
        <v>3236.67</v>
      </c>
      <c r="I277" s="306">
        <f t="shared" si="21"/>
        <v>12946.67</v>
      </c>
      <c r="J277" s="306">
        <v>29670</v>
      </c>
      <c r="K277" s="305">
        <f t="shared" si="19"/>
        <v>45853.34</v>
      </c>
    </row>
    <row r="278" spans="1:11">
      <c r="A278" s="35" t="s">
        <v>2596</v>
      </c>
      <c r="B278" s="317" t="s">
        <v>2597</v>
      </c>
      <c r="C278" s="305">
        <v>8010</v>
      </c>
      <c r="D278" s="305">
        <v>4638</v>
      </c>
      <c r="E278" s="305">
        <v>785</v>
      </c>
      <c r="F278" s="306">
        <f t="shared" si="18"/>
        <v>13433</v>
      </c>
      <c r="G278" s="318"/>
      <c r="H278" s="305">
        <f t="shared" si="20"/>
        <v>2670</v>
      </c>
      <c r="I278" s="306">
        <f t="shared" si="21"/>
        <v>10680</v>
      </c>
      <c r="J278" s="306">
        <v>44820</v>
      </c>
      <c r="K278" s="305">
        <f t="shared" si="19"/>
        <v>58170</v>
      </c>
    </row>
    <row r="279" spans="1:11">
      <c r="A279" s="35" t="s">
        <v>2598</v>
      </c>
      <c r="B279" s="317" t="s">
        <v>2599</v>
      </c>
      <c r="C279" s="305">
        <v>16271</v>
      </c>
      <c r="D279" s="305">
        <v>14575</v>
      </c>
      <c r="E279" s="305">
        <v>785</v>
      </c>
      <c r="F279" s="306">
        <f t="shared" si="18"/>
        <v>31631</v>
      </c>
      <c r="G279" s="318"/>
      <c r="H279" s="305">
        <f t="shared" si="20"/>
        <v>5423.67</v>
      </c>
      <c r="I279" s="306">
        <f t="shared" si="21"/>
        <v>21694.67</v>
      </c>
      <c r="J279" s="306">
        <v>29010</v>
      </c>
      <c r="K279" s="305">
        <f t="shared" si="19"/>
        <v>56128.34</v>
      </c>
    </row>
    <row r="280" spans="1:11">
      <c r="A280" s="35" t="s">
        <v>2600</v>
      </c>
      <c r="B280" s="317" t="s">
        <v>2601</v>
      </c>
      <c r="C280" s="305">
        <v>8444</v>
      </c>
      <c r="D280" s="305">
        <v>5066</v>
      </c>
      <c r="E280" s="305">
        <v>785</v>
      </c>
      <c r="F280" s="306">
        <f t="shared" si="18"/>
        <v>14295</v>
      </c>
      <c r="G280" s="318"/>
      <c r="H280" s="305">
        <f t="shared" si="20"/>
        <v>2814.67</v>
      </c>
      <c r="I280" s="306">
        <f t="shared" si="21"/>
        <v>11258.67</v>
      </c>
      <c r="J280" s="306">
        <v>31020</v>
      </c>
      <c r="K280" s="305">
        <f t="shared" si="19"/>
        <v>45093.34</v>
      </c>
    </row>
    <row r="281" spans="1:11" ht="22.5">
      <c r="A281" s="35" t="s">
        <v>2602</v>
      </c>
      <c r="B281" s="317" t="s">
        <v>2603</v>
      </c>
      <c r="C281" s="305">
        <v>8010</v>
      </c>
      <c r="D281" s="305">
        <v>4638</v>
      </c>
      <c r="E281" s="305">
        <v>785</v>
      </c>
      <c r="F281" s="306">
        <f t="shared" si="18"/>
        <v>13433</v>
      </c>
      <c r="G281" s="318"/>
      <c r="H281" s="305">
        <f t="shared" si="20"/>
        <v>2670</v>
      </c>
      <c r="I281" s="306">
        <f t="shared" si="21"/>
        <v>10680</v>
      </c>
      <c r="J281" s="306">
        <v>29310</v>
      </c>
      <c r="K281" s="305">
        <f t="shared" si="19"/>
        <v>42660</v>
      </c>
    </row>
    <row r="282" spans="1:11">
      <c r="A282" s="35" t="s">
        <v>2604</v>
      </c>
      <c r="B282" s="317" t="s">
        <v>2605</v>
      </c>
      <c r="C282" s="305">
        <v>8010</v>
      </c>
      <c r="D282" s="305">
        <v>4511</v>
      </c>
      <c r="E282" s="305">
        <v>785</v>
      </c>
      <c r="F282" s="306">
        <f t="shared" si="18"/>
        <v>13306</v>
      </c>
      <c r="G282" s="318"/>
      <c r="H282" s="305">
        <f t="shared" si="20"/>
        <v>2670</v>
      </c>
      <c r="I282" s="306">
        <f t="shared" si="21"/>
        <v>10680</v>
      </c>
      <c r="J282" s="306">
        <v>27600</v>
      </c>
      <c r="K282" s="305">
        <f t="shared" si="19"/>
        <v>40950</v>
      </c>
    </row>
    <row r="283" spans="1:11" ht="22.5">
      <c r="A283" s="35" t="s">
        <v>2606</v>
      </c>
      <c r="B283" s="317" t="s">
        <v>2607</v>
      </c>
      <c r="C283" s="305">
        <v>9923</v>
      </c>
      <c r="D283" s="305">
        <v>6235</v>
      </c>
      <c r="E283" s="305">
        <v>785</v>
      </c>
      <c r="F283" s="306">
        <f t="shared" si="18"/>
        <v>16943</v>
      </c>
      <c r="G283" s="318"/>
      <c r="H283" s="305">
        <f t="shared" si="20"/>
        <v>3307.67</v>
      </c>
      <c r="I283" s="306">
        <f t="shared" si="21"/>
        <v>13230.67</v>
      </c>
      <c r="J283" s="306">
        <v>38340</v>
      </c>
      <c r="K283" s="305">
        <f t="shared" si="19"/>
        <v>54878.34</v>
      </c>
    </row>
    <row r="284" spans="1:11">
      <c r="A284" s="35" t="s">
        <v>2608</v>
      </c>
      <c r="B284" s="317" t="s">
        <v>2609</v>
      </c>
      <c r="C284" s="305">
        <v>8444</v>
      </c>
      <c r="D284" s="305">
        <v>5066</v>
      </c>
      <c r="E284" s="305">
        <v>785</v>
      </c>
      <c r="F284" s="306">
        <f t="shared" si="18"/>
        <v>14295</v>
      </c>
      <c r="G284" s="318"/>
      <c r="H284" s="305">
        <f t="shared" si="20"/>
        <v>2814.67</v>
      </c>
      <c r="I284" s="306">
        <f t="shared" si="21"/>
        <v>11258.67</v>
      </c>
      <c r="J284" s="306">
        <v>27600</v>
      </c>
      <c r="K284" s="305">
        <f t="shared" si="19"/>
        <v>41673.339999999997</v>
      </c>
    </row>
    <row r="285" spans="1:11" ht="22.5">
      <c r="A285" s="35" t="s">
        <v>2610</v>
      </c>
      <c r="B285" s="317" t="s">
        <v>2611</v>
      </c>
      <c r="C285" s="305">
        <v>10871</v>
      </c>
      <c r="D285" s="305">
        <v>6488</v>
      </c>
      <c r="E285" s="305">
        <v>785</v>
      </c>
      <c r="F285" s="306">
        <f t="shared" si="18"/>
        <v>18144</v>
      </c>
      <c r="G285" s="318"/>
      <c r="H285" s="305">
        <f t="shared" si="20"/>
        <v>3623.67</v>
      </c>
      <c r="I285" s="306">
        <f t="shared" si="21"/>
        <v>14494.67</v>
      </c>
      <c r="J285" s="306">
        <v>27600</v>
      </c>
      <c r="K285" s="305">
        <f t="shared" si="19"/>
        <v>45718.34</v>
      </c>
    </row>
    <row r="286" spans="1:11" ht="22.5">
      <c r="A286" s="35" t="s">
        <v>2612</v>
      </c>
      <c r="B286" s="317" t="s">
        <v>2613</v>
      </c>
      <c r="C286" s="305">
        <v>9435</v>
      </c>
      <c r="D286" s="305">
        <v>5826</v>
      </c>
      <c r="E286" s="305">
        <v>785</v>
      </c>
      <c r="F286" s="306">
        <f t="shared" si="18"/>
        <v>16046</v>
      </c>
      <c r="G286" s="318"/>
      <c r="H286" s="305">
        <f t="shared" si="20"/>
        <v>3145</v>
      </c>
      <c r="I286" s="306">
        <f t="shared" si="21"/>
        <v>12580</v>
      </c>
      <c r="J286" s="306">
        <v>27600</v>
      </c>
      <c r="K286" s="305">
        <f t="shared" si="19"/>
        <v>43325</v>
      </c>
    </row>
    <row r="287" spans="1:11" ht="22.5">
      <c r="A287" s="35" t="s">
        <v>2614</v>
      </c>
      <c r="B287" s="317" t="s">
        <v>2615</v>
      </c>
      <c r="C287" s="305">
        <v>10913</v>
      </c>
      <c r="D287" s="305">
        <v>11020</v>
      </c>
      <c r="E287" s="305">
        <v>785</v>
      </c>
      <c r="F287" s="306">
        <f t="shared" ref="F287:F350" si="22">SUM(C287:E287)</f>
        <v>22718</v>
      </c>
      <c r="G287" s="318"/>
      <c r="H287" s="305">
        <f t="shared" si="20"/>
        <v>3637.67</v>
      </c>
      <c r="I287" s="306">
        <f t="shared" si="21"/>
        <v>14550.67</v>
      </c>
      <c r="J287" s="306">
        <v>31980</v>
      </c>
      <c r="K287" s="305">
        <f t="shared" ref="K287:K350" si="23">SUM(H287:J287)</f>
        <v>50168.34</v>
      </c>
    </row>
    <row r="288" spans="1:11">
      <c r="A288" s="35" t="s">
        <v>2616</v>
      </c>
      <c r="B288" s="317" t="s">
        <v>2617</v>
      </c>
      <c r="C288" s="305">
        <v>8444</v>
      </c>
      <c r="D288" s="305">
        <v>5066</v>
      </c>
      <c r="E288" s="305">
        <v>785</v>
      </c>
      <c r="F288" s="306">
        <f t="shared" si="22"/>
        <v>14295</v>
      </c>
      <c r="G288" s="318"/>
      <c r="H288" s="305">
        <f t="shared" si="20"/>
        <v>2814.67</v>
      </c>
      <c r="I288" s="306">
        <f t="shared" si="21"/>
        <v>11258.67</v>
      </c>
      <c r="J288" s="306">
        <v>101160</v>
      </c>
      <c r="K288" s="305">
        <f t="shared" si="23"/>
        <v>115233.34</v>
      </c>
    </row>
    <row r="289" spans="1:11">
      <c r="A289" s="35" t="s">
        <v>2618</v>
      </c>
      <c r="B289" s="317" t="s">
        <v>2619</v>
      </c>
      <c r="C289" s="305">
        <v>10237</v>
      </c>
      <c r="D289" s="305">
        <v>6384</v>
      </c>
      <c r="E289" s="305">
        <v>785</v>
      </c>
      <c r="F289" s="306">
        <f t="shared" si="22"/>
        <v>17406</v>
      </c>
      <c r="G289" s="318"/>
      <c r="H289" s="305">
        <f t="shared" si="20"/>
        <v>3412.33</v>
      </c>
      <c r="I289" s="306">
        <f t="shared" si="21"/>
        <v>13649.33</v>
      </c>
      <c r="J289" s="306">
        <v>33990</v>
      </c>
      <c r="K289" s="305">
        <f t="shared" si="23"/>
        <v>51051.66</v>
      </c>
    </row>
    <row r="290" spans="1:11">
      <c r="A290" s="35" t="s">
        <v>2620</v>
      </c>
      <c r="B290" s="317" t="s">
        <v>2621</v>
      </c>
      <c r="C290" s="305">
        <v>9923</v>
      </c>
      <c r="D290" s="305">
        <v>6235</v>
      </c>
      <c r="E290" s="305">
        <v>785</v>
      </c>
      <c r="F290" s="306">
        <f t="shared" si="22"/>
        <v>16943</v>
      </c>
      <c r="G290" s="318"/>
      <c r="H290" s="305">
        <f t="shared" si="20"/>
        <v>3307.67</v>
      </c>
      <c r="I290" s="306">
        <f t="shared" si="21"/>
        <v>13230.67</v>
      </c>
      <c r="J290" s="306">
        <v>27600</v>
      </c>
      <c r="K290" s="305">
        <f t="shared" si="23"/>
        <v>44138.34</v>
      </c>
    </row>
    <row r="291" spans="1:11">
      <c r="A291" s="35" t="s">
        <v>2622</v>
      </c>
      <c r="B291" s="317" t="s">
        <v>2623</v>
      </c>
      <c r="C291" s="305">
        <v>9435</v>
      </c>
      <c r="D291" s="305">
        <v>5826</v>
      </c>
      <c r="E291" s="305">
        <v>785</v>
      </c>
      <c r="F291" s="306">
        <f t="shared" si="22"/>
        <v>16046</v>
      </c>
      <c r="G291" s="318"/>
      <c r="H291" s="305">
        <f t="shared" si="20"/>
        <v>3145</v>
      </c>
      <c r="I291" s="306">
        <f t="shared" si="21"/>
        <v>12580</v>
      </c>
      <c r="J291" s="306">
        <v>27600</v>
      </c>
      <c r="K291" s="305">
        <f t="shared" si="23"/>
        <v>43325</v>
      </c>
    </row>
    <row r="292" spans="1:11" ht="22.5">
      <c r="A292" s="35" t="s">
        <v>2624</v>
      </c>
      <c r="B292" s="317" t="s">
        <v>2625</v>
      </c>
      <c r="C292" s="305">
        <v>17190</v>
      </c>
      <c r="D292" s="305">
        <v>17370</v>
      </c>
      <c r="E292" s="305">
        <v>785</v>
      </c>
      <c r="F292" s="306">
        <f t="shared" si="22"/>
        <v>35345</v>
      </c>
      <c r="G292" s="318"/>
      <c r="H292" s="305">
        <f t="shared" si="20"/>
        <v>5730</v>
      </c>
      <c r="I292" s="306">
        <f t="shared" si="21"/>
        <v>22920</v>
      </c>
      <c r="J292" s="306">
        <v>29310</v>
      </c>
      <c r="K292" s="305">
        <f t="shared" si="23"/>
        <v>57960</v>
      </c>
    </row>
    <row r="293" spans="1:11" ht="22.5">
      <c r="A293" s="35" t="s">
        <v>2626</v>
      </c>
      <c r="B293" s="317" t="s">
        <v>2627</v>
      </c>
      <c r="C293" s="305">
        <v>14633</v>
      </c>
      <c r="D293" s="305">
        <v>13036</v>
      </c>
      <c r="E293" s="305">
        <v>785</v>
      </c>
      <c r="F293" s="306">
        <f t="shared" si="22"/>
        <v>28454</v>
      </c>
      <c r="G293" s="318"/>
      <c r="H293" s="305">
        <f t="shared" si="20"/>
        <v>4877.67</v>
      </c>
      <c r="I293" s="306">
        <f t="shared" si="21"/>
        <v>19510.669999999998</v>
      </c>
      <c r="J293" s="306">
        <v>27600</v>
      </c>
      <c r="K293" s="305">
        <f t="shared" si="23"/>
        <v>51988.34</v>
      </c>
    </row>
    <row r="294" spans="1:11" ht="22.5">
      <c r="A294" s="35" t="s">
        <v>2628</v>
      </c>
      <c r="B294" s="317" t="s">
        <v>2629</v>
      </c>
      <c r="C294" s="305">
        <v>9923</v>
      </c>
      <c r="D294" s="305">
        <v>6235</v>
      </c>
      <c r="E294" s="305">
        <v>785</v>
      </c>
      <c r="F294" s="306">
        <f t="shared" si="22"/>
        <v>16943</v>
      </c>
      <c r="G294" s="318"/>
      <c r="H294" s="305">
        <f t="shared" si="20"/>
        <v>3307.67</v>
      </c>
      <c r="I294" s="306">
        <f t="shared" si="21"/>
        <v>13230.67</v>
      </c>
      <c r="J294" s="306">
        <v>27600</v>
      </c>
      <c r="K294" s="305">
        <f t="shared" si="23"/>
        <v>44138.34</v>
      </c>
    </row>
    <row r="295" spans="1:11">
      <c r="A295" s="35" t="s">
        <v>2630</v>
      </c>
      <c r="B295" s="317" t="s">
        <v>2631</v>
      </c>
      <c r="C295" s="305">
        <v>9923</v>
      </c>
      <c r="D295" s="305">
        <v>6235</v>
      </c>
      <c r="E295" s="305">
        <v>785</v>
      </c>
      <c r="F295" s="306">
        <f t="shared" si="22"/>
        <v>16943</v>
      </c>
      <c r="G295" s="318"/>
      <c r="H295" s="305">
        <f t="shared" si="20"/>
        <v>3307.67</v>
      </c>
      <c r="I295" s="306">
        <f t="shared" si="21"/>
        <v>13230.67</v>
      </c>
      <c r="J295" s="306">
        <v>27600</v>
      </c>
      <c r="K295" s="305">
        <f t="shared" si="23"/>
        <v>44138.34</v>
      </c>
    </row>
    <row r="296" spans="1:11">
      <c r="A296" s="35" t="s">
        <v>2632</v>
      </c>
      <c r="B296" s="317" t="s">
        <v>2633</v>
      </c>
      <c r="C296" s="305">
        <v>11624</v>
      </c>
      <c r="D296" s="305">
        <v>11551</v>
      </c>
      <c r="E296" s="305">
        <v>785</v>
      </c>
      <c r="F296" s="306">
        <f t="shared" si="22"/>
        <v>23960</v>
      </c>
      <c r="G296" s="318"/>
      <c r="H296" s="305">
        <f t="shared" si="20"/>
        <v>3874.67</v>
      </c>
      <c r="I296" s="306">
        <f t="shared" si="21"/>
        <v>15498.67</v>
      </c>
      <c r="J296" s="306">
        <v>80220</v>
      </c>
      <c r="K296" s="305">
        <f t="shared" si="23"/>
        <v>99593.34</v>
      </c>
    </row>
    <row r="297" spans="1:11">
      <c r="A297" s="35" t="s">
        <v>2634</v>
      </c>
      <c r="B297" s="317" t="s">
        <v>2635</v>
      </c>
      <c r="C297" s="305">
        <v>10320</v>
      </c>
      <c r="D297" s="305">
        <v>10145</v>
      </c>
      <c r="E297" s="305">
        <v>785</v>
      </c>
      <c r="F297" s="306">
        <f t="shared" si="22"/>
        <v>21250</v>
      </c>
      <c r="G297" s="318"/>
      <c r="H297" s="305">
        <f t="shared" si="20"/>
        <v>3440</v>
      </c>
      <c r="I297" s="306">
        <f t="shared" si="21"/>
        <v>13760</v>
      </c>
      <c r="J297" s="306">
        <v>234930</v>
      </c>
      <c r="K297" s="305">
        <f t="shared" si="23"/>
        <v>252130</v>
      </c>
    </row>
    <row r="298" spans="1:11">
      <c r="A298" s="35" t="s">
        <v>2636</v>
      </c>
      <c r="B298" s="317" t="s">
        <v>2637</v>
      </c>
      <c r="C298" s="305">
        <v>10913</v>
      </c>
      <c r="D298" s="305">
        <v>10940</v>
      </c>
      <c r="E298" s="305">
        <v>785</v>
      </c>
      <c r="F298" s="306">
        <f t="shared" si="22"/>
        <v>22638</v>
      </c>
      <c r="G298" s="318"/>
      <c r="H298" s="305">
        <f t="shared" si="20"/>
        <v>3637.67</v>
      </c>
      <c r="I298" s="306">
        <f t="shared" si="21"/>
        <v>14550.67</v>
      </c>
      <c r="J298" s="306">
        <v>36150</v>
      </c>
      <c r="K298" s="305">
        <f t="shared" si="23"/>
        <v>54338.34</v>
      </c>
    </row>
    <row r="299" spans="1:11" ht="22.5">
      <c r="A299" s="35" t="s">
        <v>2638</v>
      </c>
      <c r="B299" s="317" t="s">
        <v>2639</v>
      </c>
      <c r="C299" s="305">
        <v>14107</v>
      </c>
      <c r="D299" s="305">
        <v>10830</v>
      </c>
      <c r="E299" s="305">
        <v>785</v>
      </c>
      <c r="F299" s="306">
        <f t="shared" si="22"/>
        <v>25722</v>
      </c>
      <c r="G299" s="318"/>
      <c r="H299" s="305">
        <f t="shared" si="20"/>
        <v>4702.33</v>
      </c>
      <c r="I299" s="306">
        <f t="shared" si="21"/>
        <v>18809.330000000002</v>
      </c>
      <c r="J299" s="306">
        <v>27600</v>
      </c>
      <c r="K299" s="305">
        <f t="shared" si="23"/>
        <v>51111.66</v>
      </c>
    </row>
    <row r="300" spans="1:11" ht="22.5">
      <c r="A300" s="35" t="s">
        <v>2640</v>
      </c>
      <c r="B300" s="317" t="s">
        <v>2641</v>
      </c>
      <c r="C300" s="305">
        <v>10482</v>
      </c>
      <c r="D300" s="305">
        <v>10126</v>
      </c>
      <c r="E300" s="305">
        <v>785</v>
      </c>
      <c r="F300" s="306">
        <f t="shared" si="22"/>
        <v>21393</v>
      </c>
      <c r="G300" s="318"/>
      <c r="H300" s="305">
        <f t="shared" si="20"/>
        <v>3494</v>
      </c>
      <c r="I300" s="306">
        <f t="shared" si="21"/>
        <v>13976</v>
      </c>
      <c r="J300" s="306">
        <v>30270</v>
      </c>
      <c r="K300" s="305">
        <f t="shared" si="23"/>
        <v>47740</v>
      </c>
    </row>
    <row r="301" spans="1:11" ht="22.5">
      <c r="A301" s="35" t="s">
        <v>2642</v>
      </c>
      <c r="B301" s="317" t="s">
        <v>2643</v>
      </c>
      <c r="C301" s="305">
        <v>9729</v>
      </c>
      <c r="D301" s="305">
        <v>7640</v>
      </c>
      <c r="E301" s="305">
        <v>785</v>
      </c>
      <c r="F301" s="306">
        <f t="shared" si="22"/>
        <v>18154</v>
      </c>
      <c r="G301" s="318"/>
      <c r="H301" s="305">
        <f t="shared" si="20"/>
        <v>3243</v>
      </c>
      <c r="I301" s="306">
        <f t="shared" si="21"/>
        <v>12972</v>
      </c>
      <c r="J301" s="306">
        <v>27600</v>
      </c>
      <c r="K301" s="305">
        <f t="shared" si="23"/>
        <v>43815</v>
      </c>
    </row>
    <row r="302" spans="1:11">
      <c r="A302" s="35" t="s">
        <v>2644</v>
      </c>
      <c r="B302" s="317" t="s">
        <v>2645</v>
      </c>
      <c r="C302" s="305">
        <v>12826</v>
      </c>
      <c r="D302" s="305">
        <v>13284</v>
      </c>
      <c r="E302" s="305">
        <v>785</v>
      </c>
      <c r="F302" s="306">
        <f t="shared" si="22"/>
        <v>26895</v>
      </c>
      <c r="G302" s="318"/>
      <c r="H302" s="305">
        <f t="shared" ref="H302:H353" si="24">+ROUND(($C302/30)*10,2)</f>
        <v>4275.33</v>
      </c>
      <c r="I302" s="306">
        <f t="shared" ref="I302:I353" si="25">+ROUND(($C302/30)*40,2)</f>
        <v>17101.330000000002</v>
      </c>
      <c r="J302" s="306">
        <v>29160</v>
      </c>
      <c r="K302" s="305">
        <f t="shared" si="23"/>
        <v>50536.66</v>
      </c>
    </row>
    <row r="303" spans="1:11">
      <c r="A303" s="35" t="s">
        <v>2646</v>
      </c>
      <c r="B303" s="317" t="s">
        <v>2647</v>
      </c>
      <c r="C303" s="305">
        <v>16312</v>
      </c>
      <c r="D303" s="305">
        <v>17039</v>
      </c>
      <c r="E303" s="305">
        <v>785</v>
      </c>
      <c r="F303" s="306">
        <f t="shared" si="22"/>
        <v>34136</v>
      </c>
      <c r="G303" s="318"/>
      <c r="H303" s="305">
        <f t="shared" si="24"/>
        <v>5437.33</v>
      </c>
      <c r="I303" s="306">
        <f t="shared" si="25"/>
        <v>21749.33</v>
      </c>
      <c r="J303" s="306">
        <v>42840</v>
      </c>
      <c r="K303" s="305">
        <f t="shared" si="23"/>
        <v>70026.66</v>
      </c>
    </row>
    <row r="304" spans="1:11">
      <c r="A304" s="35" t="s">
        <v>2648</v>
      </c>
      <c r="B304" s="317" t="s">
        <v>2649</v>
      </c>
      <c r="C304" s="305">
        <v>17092</v>
      </c>
      <c r="D304" s="305">
        <v>17306</v>
      </c>
      <c r="E304" s="305">
        <v>785</v>
      </c>
      <c r="F304" s="306">
        <f t="shared" si="22"/>
        <v>35183</v>
      </c>
      <c r="G304" s="318"/>
      <c r="H304" s="305">
        <f t="shared" si="24"/>
        <v>5697.33</v>
      </c>
      <c r="I304" s="306">
        <f t="shared" si="25"/>
        <v>22789.33</v>
      </c>
      <c r="J304" s="306">
        <v>34140</v>
      </c>
      <c r="K304" s="305">
        <f t="shared" si="23"/>
        <v>62626.66</v>
      </c>
    </row>
    <row r="305" spans="1:11" ht="22.5">
      <c r="A305" s="35" t="s">
        <v>2650</v>
      </c>
      <c r="B305" s="317" t="s">
        <v>2651</v>
      </c>
      <c r="C305" s="305">
        <v>17735</v>
      </c>
      <c r="D305" s="305">
        <v>18169</v>
      </c>
      <c r="E305" s="305">
        <v>785</v>
      </c>
      <c r="F305" s="306">
        <f t="shared" si="22"/>
        <v>36689</v>
      </c>
      <c r="G305" s="318"/>
      <c r="H305" s="305">
        <f t="shared" si="24"/>
        <v>5911.67</v>
      </c>
      <c r="I305" s="306">
        <f t="shared" si="25"/>
        <v>23646.67</v>
      </c>
      <c r="J305" s="306">
        <v>27600</v>
      </c>
      <c r="K305" s="305">
        <f t="shared" si="23"/>
        <v>57158.34</v>
      </c>
    </row>
    <row r="306" spans="1:11" ht="22.5">
      <c r="A306" s="35" t="s">
        <v>2652</v>
      </c>
      <c r="B306" s="317" t="s">
        <v>2653</v>
      </c>
      <c r="C306" s="305">
        <v>17977</v>
      </c>
      <c r="D306" s="305">
        <v>19266</v>
      </c>
      <c r="E306" s="305">
        <v>785</v>
      </c>
      <c r="F306" s="306">
        <f t="shared" si="22"/>
        <v>38028</v>
      </c>
      <c r="G306" s="318"/>
      <c r="H306" s="305">
        <f t="shared" si="24"/>
        <v>5992.33</v>
      </c>
      <c r="I306" s="306">
        <f t="shared" si="25"/>
        <v>23969.33</v>
      </c>
      <c r="J306" s="306">
        <v>27600</v>
      </c>
      <c r="K306" s="305">
        <f t="shared" si="23"/>
        <v>57561.66</v>
      </c>
    </row>
    <row r="307" spans="1:11">
      <c r="A307" s="35" t="s">
        <v>2654</v>
      </c>
      <c r="B307" s="317" t="s">
        <v>2655</v>
      </c>
      <c r="C307" s="305">
        <v>16312</v>
      </c>
      <c r="D307" s="305">
        <v>17039</v>
      </c>
      <c r="E307" s="305">
        <v>785</v>
      </c>
      <c r="F307" s="306">
        <f t="shared" si="22"/>
        <v>34136</v>
      </c>
      <c r="G307" s="318"/>
      <c r="H307" s="305">
        <f t="shared" si="24"/>
        <v>5437.33</v>
      </c>
      <c r="I307" s="306">
        <f t="shared" si="25"/>
        <v>21749.33</v>
      </c>
      <c r="J307" s="306">
        <v>28710</v>
      </c>
      <c r="K307" s="305">
        <f t="shared" si="23"/>
        <v>55896.66</v>
      </c>
    </row>
    <row r="308" spans="1:11">
      <c r="A308" s="35" t="s">
        <v>2656</v>
      </c>
      <c r="B308" s="317" t="s">
        <v>2657</v>
      </c>
      <c r="C308" s="305">
        <v>17092</v>
      </c>
      <c r="D308" s="305">
        <v>17306</v>
      </c>
      <c r="E308" s="305">
        <v>785</v>
      </c>
      <c r="F308" s="306">
        <f t="shared" si="22"/>
        <v>35183</v>
      </c>
      <c r="G308" s="318"/>
      <c r="H308" s="305">
        <f t="shared" si="24"/>
        <v>5697.33</v>
      </c>
      <c r="I308" s="306">
        <f t="shared" si="25"/>
        <v>22789.33</v>
      </c>
      <c r="J308" s="306">
        <v>27600</v>
      </c>
      <c r="K308" s="305">
        <f t="shared" si="23"/>
        <v>56086.66</v>
      </c>
    </row>
    <row r="309" spans="1:11">
      <c r="A309" s="35" t="s">
        <v>2658</v>
      </c>
      <c r="B309" s="317" t="s">
        <v>2659</v>
      </c>
      <c r="C309" s="305">
        <v>10312</v>
      </c>
      <c r="D309" s="305">
        <v>6941</v>
      </c>
      <c r="E309" s="305">
        <v>785</v>
      </c>
      <c r="F309" s="306">
        <f t="shared" si="22"/>
        <v>18038</v>
      </c>
      <c r="G309" s="318"/>
      <c r="H309" s="305">
        <f t="shared" si="24"/>
        <v>3437.33</v>
      </c>
      <c r="I309" s="306">
        <f t="shared" si="25"/>
        <v>13749.33</v>
      </c>
      <c r="J309" s="306">
        <v>27600</v>
      </c>
      <c r="K309" s="305">
        <f t="shared" si="23"/>
        <v>44786.66</v>
      </c>
    </row>
    <row r="310" spans="1:11">
      <c r="A310" s="35" t="s">
        <v>2660</v>
      </c>
      <c r="B310" s="317" t="s">
        <v>2661</v>
      </c>
      <c r="C310" s="305">
        <v>10194</v>
      </c>
      <c r="D310" s="305">
        <v>6193</v>
      </c>
      <c r="E310" s="305">
        <v>785</v>
      </c>
      <c r="F310" s="306">
        <f t="shared" si="22"/>
        <v>17172</v>
      </c>
      <c r="G310" s="318"/>
      <c r="H310" s="305">
        <f t="shared" si="24"/>
        <v>3398</v>
      </c>
      <c r="I310" s="306">
        <f t="shared" si="25"/>
        <v>13592</v>
      </c>
      <c r="J310" s="306">
        <v>34140</v>
      </c>
      <c r="K310" s="305">
        <f t="shared" si="23"/>
        <v>51130</v>
      </c>
    </row>
    <row r="311" spans="1:11" ht="22.5">
      <c r="A311" s="35" t="s">
        <v>2662</v>
      </c>
      <c r="B311" s="317" t="s">
        <v>2663</v>
      </c>
      <c r="C311" s="305">
        <v>8775</v>
      </c>
      <c r="D311" s="305">
        <v>5402</v>
      </c>
      <c r="E311" s="305">
        <v>785</v>
      </c>
      <c r="F311" s="306">
        <f t="shared" si="22"/>
        <v>14962</v>
      </c>
      <c r="G311" s="318"/>
      <c r="H311" s="305">
        <f t="shared" si="24"/>
        <v>2925</v>
      </c>
      <c r="I311" s="306">
        <f t="shared" si="25"/>
        <v>11700</v>
      </c>
      <c r="J311" s="306">
        <v>27600</v>
      </c>
      <c r="K311" s="305">
        <f t="shared" si="23"/>
        <v>42225</v>
      </c>
    </row>
    <row r="312" spans="1:11">
      <c r="A312" s="35" t="s">
        <v>2664</v>
      </c>
      <c r="B312" s="317" t="s">
        <v>2665</v>
      </c>
      <c r="C312" s="305">
        <v>10194</v>
      </c>
      <c r="D312" s="305">
        <v>6193</v>
      </c>
      <c r="E312" s="305">
        <v>785</v>
      </c>
      <c r="F312" s="306">
        <f t="shared" si="22"/>
        <v>17172</v>
      </c>
      <c r="G312" s="318"/>
      <c r="H312" s="305">
        <f t="shared" si="24"/>
        <v>3398</v>
      </c>
      <c r="I312" s="306">
        <f t="shared" si="25"/>
        <v>13592</v>
      </c>
      <c r="J312" s="306">
        <v>27600</v>
      </c>
      <c r="K312" s="305">
        <f t="shared" si="23"/>
        <v>44590</v>
      </c>
    </row>
    <row r="313" spans="1:11">
      <c r="A313" s="35" t="s">
        <v>2666</v>
      </c>
      <c r="B313" s="317" t="s">
        <v>2667</v>
      </c>
      <c r="C313" s="305">
        <v>9923</v>
      </c>
      <c r="D313" s="305">
        <v>6235</v>
      </c>
      <c r="E313" s="305">
        <v>785</v>
      </c>
      <c r="F313" s="306">
        <f t="shared" si="22"/>
        <v>16943</v>
      </c>
      <c r="G313" s="318"/>
      <c r="H313" s="305">
        <f t="shared" si="24"/>
        <v>3307.67</v>
      </c>
      <c r="I313" s="306">
        <f t="shared" si="25"/>
        <v>13230.67</v>
      </c>
      <c r="J313" s="306">
        <v>32340</v>
      </c>
      <c r="K313" s="305">
        <f t="shared" si="23"/>
        <v>48878.34</v>
      </c>
    </row>
    <row r="314" spans="1:11">
      <c r="A314" s="35" t="s">
        <v>2668</v>
      </c>
      <c r="B314" s="317" t="s">
        <v>2669</v>
      </c>
      <c r="C314" s="305">
        <v>8010</v>
      </c>
      <c r="D314" s="305">
        <v>4638</v>
      </c>
      <c r="E314" s="305">
        <v>785</v>
      </c>
      <c r="F314" s="306">
        <f t="shared" si="22"/>
        <v>13433</v>
      </c>
      <c r="G314" s="318"/>
      <c r="H314" s="305">
        <f t="shared" si="24"/>
        <v>2670</v>
      </c>
      <c r="I314" s="306">
        <f t="shared" si="25"/>
        <v>10680</v>
      </c>
      <c r="J314" s="306">
        <v>27600</v>
      </c>
      <c r="K314" s="305">
        <f t="shared" si="23"/>
        <v>40950</v>
      </c>
    </row>
    <row r="315" spans="1:11" ht="22.5">
      <c r="A315" s="35" t="s">
        <v>2670</v>
      </c>
      <c r="B315" s="317" t="s">
        <v>2671</v>
      </c>
      <c r="C315" s="305">
        <v>8444</v>
      </c>
      <c r="D315" s="305">
        <v>5066</v>
      </c>
      <c r="E315" s="305">
        <v>785</v>
      </c>
      <c r="F315" s="306">
        <f t="shared" si="22"/>
        <v>14295</v>
      </c>
      <c r="G315" s="318"/>
      <c r="H315" s="305">
        <f t="shared" si="24"/>
        <v>2814.67</v>
      </c>
      <c r="I315" s="306">
        <f t="shared" si="25"/>
        <v>11258.67</v>
      </c>
      <c r="J315" s="306">
        <v>27600</v>
      </c>
      <c r="K315" s="305">
        <f t="shared" si="23"/>
        <v>41673.339999999997</v>
      </c>
    </row>
    <row r="316" spans="1:11">
      <c r="A316" s="35" t="s">
        <v>2672</v>
      </c>
      <c r="B316" s="317" t="s">
        <v>2673</v>
      </c>
      <c r="C316" s="305">
        <v>14633</v>
      </c>
      <c r="D316" s="305">
        <v>13033</v>
      </c>
      <c r="E316" s="305">
        <v>785</v>
      </c>
      <c r="F316" s="306">
        <f t="shared" si="22"/>
        <v>28451</v>
      </c>
      <c r="G316" s="318"/>
      <c r="H316" s="305">
        <f t="shared" si="24"/>
        <v>4877.67</v>
      </c>
      <c r="I316" s="306">
        <f t="shared" si="25"/>
        <v>19510.669999999998</v>
      </c>
      <c r="J316" s="306">
        <v>386910</v>
      </c>
      <c r="K316" s="305">
        <f t="shared" si="23"/>
        <v>411298.33999999997</v>
      </c>
    </row>
    <row r="317" spans="1:11">
      <c r="A317" s="35" t="s">
        <v>2674</v>
      </c>
      <c r="B317" s="317" t="s">
        <v>2675</v>
      </c>
      <c r="C317" s="305">
        <v>15493</v>
      </c>
      <c r="D317" s="305">
        <v>13751</v>
      </c>
      <c r="E317" s="305">
        <v>785</v>
      </c>
      <c r="F317" s="306">
        <f t="shared" si="22"/>
        <v>30029</v>
      </c>
      <c r="G317" s="318"/>
      <c r="H317" s="305">
        <f t="shared" si="24"/>
        <v>5164.33</v>
      </c>
      <c r="I317" s="306">
        <f t="shared" si="25"/>
        <v>20657.330000000002</v>
      </c>
      <c r="J317" s="306">
        <v>27600</v>
      </c>
      <c r="K317" s="305">
        <f t="shared" si="23"/>
        <v>53421.66</v>
      </c>
    </row>
    <row r="318" spans="1:11">
      <c r="A318" s="35" t="s">
        <v>2676</v>
      </c>
      <c r="B318" s="317" t="s">
        <v>2677</v>
      </c>
      <c r="C318" s="305">
        <v>16271</v>
      </c>
      <c r="D318" s="305">
        <v>13847</v>
      </c>
      <c r="E318" s="305">
        <v>785</v>
      </c>
      <c r="F318" s="306">
        <f t="shared" si="22"/>
        <v>30903</v>
      </c>
      <c r="G318" s="318"/>
      <c r="H318" s="305">
        <f t="shared" si="24"/>
        <v>5423.67</v>
      </c>
      <c r="I318" s="306">
        <f t="shared" si="25"/>
        <v>21694.67</v>
      </c>
      <c r="J318" s="306">
        <v>247920</v>
      </c>
      <c r="K318" s="305">
        <f t="shared" si="23"/>
        <v>275038.33999999997</v>
      </c>
    </row>
    <row r="319" spans="1:11">
      <c r="A319" s="35" t="s">
        <v>2678</v>
      </c>
      <c r="B319" s="317" t="s">
        <v>2679</v>
      </c>
      <c r="C319" s="305">
        <v>16734</v>
      </c>
      <c r="D319" s="305">
        <v>15793</v>
      </c>
      <c r="E319" s="305">
        <v>785</v>
      </c>
      <c r="F319" s="306">
        <f t="shared" si="22"/>
        <v>33312</v>
      </c>
      <c r="G319" s="318"/>
      <c r="H319" s="305">
        <f t="shared" si="24"/>
        <v>5578</v>
      </c>
      <c r="I319" s="306">
        <f t="shared" si="25"/>
        <v>22312</v>
      </c>
      <c r="J319" s="306">
        <v>27600</v>
      </c>
      <c r="K319" s="305">
        <f t="shared" si="23"/>
        <v>55490</v>
      </c>
    </row>
    <row r="320" spans="1:11" ht="22.5">
      <c r="A320" s="35" t="s">
        <v>2680</v>
      </c>
      <c r="B320" s="317" t="s">
        <v>2681</v>
      </c>
      <c r="C320" s="305">
        <v>14633</v>
      </c>
      <c r="D320" s="305">
        <v>13036</v>
      </c>
      <c r="E320" s="305">
        <v>785</v>
      </c>
      <c r="F320" s="306">
        <f t="shared" si="22"/>
        <v>28454</v>
      </c>
      <c r="G320" s="318"/>
      <c r="H320" s="305">
        <f t="shared" si="24"/>
        <v>4877.67</v>
      </c>
      <c r="I320" s="306">
        <f t="shared" si="25"/>
        <v>19510.669999999998</v>
      </c>
      <c r="J320" s="306">
        <v>33390</v>
      </c>
      <c r="K320" s="305">
        <f t="shared" si="23"/>
        <v>57778.34</v>
      </c>
    </row>
    <row r="321" spans="1:11" ht="22.5">
      <c r="A321" s="35" t="s">
        <v>2682</v>
      </c>
      <c r="B321" s="317" t="s">
        <v>2683</v>
      </c>
      <c r="C321" s="305">
        <v>12468</v>
      </c>
      <c r="D321" s="305">
        <v>9296</v>
      </c>
      <c r="E321" s="305">
        <v>785</v>
      </c>
      <c r="F321" s="306">
        <f t="shared" si="22"/>
        <v>22549</v>
      </c>
      <c r="G321" s="318"/>
      <c r="H321" s="305">
        <f t="shared" si="24"/>
        <v>4156</v>
      </c>
      <c r="I321" s="306">
        <f t="shared" si="25"/>
        <v>16624</v>
      </c>
      <c r="J321" s="306">
        <v>83330</v>
      </c>
      <c r="K321" s="305">
        <f t="shared" si="23"/>
        <v>104110</v>
      </c>
    </row>
    <row r="322" spans="1:11" ht="22.5">
      <c r="A322" s="35" t="s">
        <v>2682</v>
      </c>
      <c r="B322" s="317" t="s">
        <v>2684</v>
      </c>
      <c r="C322" s="305">
        <v>13835</v>
      </c>
      <c r="D322" s="305">
        <v>11117</v>
      </c>
      <c r="E322" s="305">
        <v>785</v>
      </c>
      <c r="F322" s="306">
        <f t="shared" si="22"/>
        <v>25737</v>
      </c>
      <c r="G322" s="318"/>
      <c r="H322" s="305">
        <f t="shared" si="24"/>
        <v>4611.67</v>
      </c>
      <c r="I322" s="306">
        <f t="shared" si="25"/>
        <v>18446.669999999998</v>
      </c>
      <c r="J322" s="306">
        <v>91410</v>
      </c>
      <c r="K322" s="305">
        <f t="shared" si="23"/>
        <v>114468.34</v>
      </c>
    </row>
    <row r="323" spans="1:11" ht="22.5">
      <c r="A323" s="35" t="s">
        <v>2685</v>
      </c>
      <c r="B323" s="317" t="s">
        <v>2686</v>
      </c>
      <c r="C323" s="305">
        <v>13911</v>
      </c>
      <c r="D323" s="305">
        <v>12272</v>
      </c>
      <c r="E323" s="305">
        <v>785</v>
      </c>
      <c r="F323" s="306">
        <f t="shared" si="22"/>
        <v>26968</v>
      </c>
      <c r="G323" s="318"/>
      <c r="H323" s="305">
        <f t="shared" si="24"/>
        <v>4637</v>
      </c>
      <c r="I323" s="306">
        <f t="shared" si="25"/>
        <v>18548</v>
      </c>
      <c r="J323" s="306">
        <v>38940</v>
      </c>
      <c r="K323" s="305">
        <f t="shared" si="23"/>
        <v>62125</v>
      </c>
    </row>
    <row r="324" spans="1:11" ht="22.5">
      <c r="A324" s="35" t="s">
        <v>2687</v>
      </c>
      <c r="B324" s="317" t="s">
        <v>2688</v>
      </c>
      <c r="C324" s="305">
        <v>14295</v>
      </c>
      <c r="D324" s="305">
        <v>12730</v>
      </c>
      <c r="E324" s="305">
        <v>785</v>
      </c>
      <c r="F324" s="306">
        <f t="shared" si="22"/>
        <v>27810</v>
      </c>
      <c r="G324" s="318"/>
      <c r="H324" s="305">
        <f t="shared" si="24"/>
        <v>4765</v>
      </c>
      <c r="I324" s="306">
        <f t="shared" si="25"/>
        <v>19060</v>
      </c>
      <c r="J324" s="306">
        <v>69360</v>
      </c>
      <c r="K324" s="305">
        <f t="shared" si="23"/>
        <v>93185</v>
      </c>
    </row>
    <row r="325" spans="1:11" ht="22.5">
      <c r="A325" s="35" t="s">
        <v>2689</v>
      </c>
      <c r="B325" s="317" t="s">
        <v>2690</v>
      </c>
      <c r="C325" s="305">
        <v>15287</v>
      </c>
      <c r="D325" s="305">
        <v>13619</v>
      </c>
      <c r="E325" s="305">
        <v>785</v>
      </c>
      <c r="F325" s="306">
        <f t="shared" si="22"/>
        <v>29691</v>
      </c>
      <c r="G325" s="318"/>
      <c r="H325" s="305">
        <f t="shared" si="24"/>
        <v>5095.67</v>
      </c>
      <c r="I325" s="306">
        <f t="shared" si="25"/>
        <v>20382.669999999998</v>
      </c>
      <c r="J325" s="306">
        <v>37170</v>
      </c>
      <c r="K325" s="305">
        <f t="shared" si="23"/>
        <v>62648.34</v>
      </c>
    </row>
    <row r="326" spans="1:11">
      <c r="A326" s="35" t="s">
        <v>2691</v>
      </c>
      <c r="B326" s="317" t="s">
        <v>2692</v>
      </c>
      <c r="C326" s="305">
        <v>14633</v>
      </c>
      <c r="D326" s="305">
        <v>13036</v>
      </c>
      <c r="E326" s="305">
        <v>785</v>
      </c>
      <c r="F326" s="306">
        <f t="shared" si="22"/>
        <v>28454</v>
      </c>
      <c r="G326" s="318"/>
      <c r="H326" s="305">
        <f t="shared" si="24"/>
        <v>4877.67</v>
      </c>
      <c r="I326" s="306">
        <f t="shared" si="25"/>
        <v>19510.669999999998</v>
      </c>
      <c r="J326" s="306">
        <v>27600</v>
      </c>
      <c r="K326" s="305">
        <f t="shared" si="23"/>
        <v>51988.34</v>
      </c>
    </row>
    <row r="327" spans="1:11" ht="22.5">
      <c r="A327" s="35" t="s">
        <v>2693</v>
      </c>
      <c r="B327" s="317" t="s">
        <v>2694</v>
      </c>
      <c r="C327" s="305">
        <v>13462</v>
      </c>
      <c r="D327" s="305">
        <v>9641</v>
      </c>
      <c r="E327" s="305">
        <v>785</v>
      </c>
      <c r="F327" s="306">
        <f t="shared" si="22"/>
        <v>23888</v>
      </c>
      <c r="G327" s="318"/>
      <c r="H327" s="305">
        <f t="shared" si="24"/>
        <v>4487.33</v>
      </c>
      <c r="I327" s="306">
        <f t="shared" si="25"/>
        <v>17949.330000000002</v>
      </c>
      <c r="J327" s="306">
        <v>28560</v>
      </c>
      <c r="K327" s="305">
        <f t="shared" si="23"/>
        <v>50996.66</v>
      </c>
    </row>
    <row r="328" spans="1:11" ht="22.5">
      <c r="A328" s="35" t="s">
        <v>2695</v>
      </c>
      <c r="B328" s="317" t="s">
        <v>2696</v>
      </c>
      <c r="C328" s="305">
        <v>14685</v>
      </c>
      <c r="D328" s="305">
        <v>10648</v>
      </c>
      <c r="E328" s="305">
        <v>785</v>
      </c>
      <c r="F328" s="306">
        <f t="shared" si="22"/>
        <v>26118</v>
      </c>
      <c r="G328" s="318"/>
      <c r="H328" s="305">
        <f t="shared" si="24"/>
        <v>4895</v>
      </c>
      <c r="I328" s="306">
        <f t="shared" si="25"/>
        <v>19580</v>
      </c>
      <c r="J328" s="306">
        <v>27600</v>
      </c>
      <c r="K328" s="305">
        <f t="shared" si="23"/>
        <v>52075</v>
      </c>
    </row>
    <row r="329" spans="1:11">
      <c r="A329" s="35" t="s">
        <v>2697</v>
      </c>
      <c r="B329" s="317" t="s">
        <v>2698</v>
      </c>
      <c r="C329" s="305">
        <v>9707</v>
      </c>
      <c r="D329" s="305">
        <v>6308</v>
      </c>
      <c r="E329" s="305">
        <v>785</v>
      </c>
      <c r="F329" s="306">
        <f t="shared" si="22"/>
        <v>16800</v>
      </c>
      <c r="G329" s="318"/>
      <c r="H329" s="305">
        <f t="shared" si="24"/>
        <v>3235.67</v>
      </c>
      <c r="I329" s="306">
        <f t="shared" si="25"/>
        <v>12942.67</v>
      </c>
      <c r="J329" s="306">
        <v>27600</v>
      </c>
      <c r="K329" s="305">
        <f t="shared" si="23"/>
        <v>43778.34</v>
      </c>
    </row>
    <row r="330" spans="1:11">
      <c r="A330" s="35" t="s">
        <v>2699</v>
      </c>
      <c r="B330" s="317" t="s">
        <v>2700</v>
      </c>
      <c r="C330" s="305">
        <v>10702</v>
      </c>
      <c r="D330" s="305">
        <v>10865</v>
      </c>
      <c r="E330" s="305">
        <v>785</v>
      </c>
      <c r="F330" s="306">
        <f t="shared" si="22"/>
        <v>22352</v>
      </c>
      <c r="G330" s="318"/>
      <c r="H330" s="305">
        <f t="shared" si="24"/>
        <v>3567.33</v>
      </c>
      <c r="I330" s="306">
        <f t="shared" si="25"/>
        <v>14269.33</v>
      </c>
      <c r="J330" s="306">
        <v>27600</v>
      </c>
      <c r="K330" s="305">
        <f t="shared" si="23"/>
        <v>45436.66</v>
      </c>
    </row>
    <row r="331" spans="1:11" ht="22.5">
      <c r="A331" s="35" t="s">
        <v>2701</v>
      </c>
      <c r="B331" s="317" t="s">
        <v>2702</v>
      </c>
      <c r="C331" s="305">
        <v>16799</v>
      </c>
      <c r="D331" s="305">
        <v>17914</v>
      </c>
      <c r="E331" s="305">
        <v>785</v>
      </c>
      <c r="F331" s="306">
        <f t="shared" si="22"/>
        <v>35498</v>
      </c>
      <c r="G331" s="318"/>
      <c r="H331" s="305">
        <f t="shared" si="24"/>
        <v>5599.67</v>
      </c>
      <c r="I331" s="306">
        <f t="shared" si="25"/>
        <v>22398.67</v>
      </c>
      <c r="J331" s="306">
        <v>27600</v>
      </c>
      <c r="K331" s="305">
        <f t="shared" si="23"/>
        <v>55598.34</v>
      </c>
    </row>
    <row r="332" spans="1:11">
      <c r="A332" s="35" t="s">
        <v>2703</v>
      </c>
      <c r="B332" s="317" t="s">
        <v>2704</v>
      </c>
      <c r="C332" s="305">
        <v>9707</v>
      </c>
      <c r="D332" s="305">
        <v>6308</v>
      </c>
      <c r="E332" s="305">
        <v>785</v>
      </c>
      <c r="F332" s="306">
        <f t="shared" si="22"/>
        <v>16800</v>
      </c>
      <c r="G332" s="318"/>
      <c r="H332" s="305">
        <f t="shared" si="24"/>
        <v>3235.67</v>
      </c>
      <c r="I332" s="306">
        <f t="shared" si="25"/>
        <v>12942.67</v>
      </c>
      <c r="J332" s="306">
        <v>27600</v>
      </c>
      <c r="K332" s="305">
        <f t="shared" si="23"/>
        <v>43778.34</v>
      </c>
    </row>
    <row r="333" spans="1:11">
      <c r="A333" s="35" t="s">
        <v>2705</v>
      </c>
      <c r="B333" s="317" t="s">
        <v>2706</v>
      </c>
      <c r="C333" s="305">
        <v>16271</v>
      </c>
      <c r="D333" s="305">
        <v>14575</v>
      </c>
      <c r="E333" s="305">
        <v>785</v>
      </c>
      <c r="F333" s="306">
        <f t="shared" si="22"/>
        <v>31631</v>
      </c>
      <c r="G333" s="318"/>
      <c r="H333" s="305">
        <f t="shared" si="24"/>
        <v>5423.67</v>
      </c>
      <c r="I333" s="306">
        <f t="shared" si="25"/>
        <v>21694.67</v>
      </c>
      <c r="J333" s="306">
        <v>27600</v>
      </c>
      <c r="K333" s="305">
        <f t="shared" si="23"/>
        <v>54718.34</v>
      </c>
    </row>
    <row r="334" spans="1:11">
      <c r="A334" s="35" t="s">
        <v>2707</v>
      </c>
      <c r="B334" s="317" t="s">
        <v>2708</v>
      </c>
      <c r="C334" s="305">
        <v>15690</v>
      </c>
      <c r="D334" s="305">
        <v>14936</v>
      </c>
      <c r="E334" s="305">
        <v>785</v>
      </c>
      <c r="F334" s="306">
        <f t="shared" si="22"/>
        <v>31411</v>
      </c>
      <c r="G334" s="318"/>
      <c r="H334" s="305">
        <f t="shared" si="24"/>
        <v>5230</v>
      </c>
      <c r="I334" s="306">
        <f t="shared" si="25"/>
        <v>20920</v>
      </c>
      <c r="J334" s="306">
        <v>32430</v>
      </c>
      <c r="K334" s="305">
        <f t="shared" si="23"/>
        <v>58580</v>
      </c>
    </row>
    <row r="335" spans="1:11">
      <c r="A335" s="35" t="s">
        <v>2709</v>
      </c>
      <c r="B335" s="317" t="s">
        <v>2710</v>
      </c>
      <c r="C335" s="305">
        <v>8775</v>
      </c>
      <c r="D335" s="305">
        <v>5402</v>
      </c>
      <c r="E335" s="305">
        <v>785</v>
      </c>
      <c r="F335" s="306">
        <f t="shared" si="22"/>
        <v>14962</v>
      </c>
      <c r="G335" s="318"/>
      <c r="H335" s="305">
        <f t="shared" si="24"/>
        <v>2925</v>
      </c>
      <c r="I335" s="306">
        <f t="shared" si="25"/>
        <v>11700</v>
      </c>
      <c r="J335" s="306">
        <v>27600</v>
      </c>
      <c r="K335" s="305">
        <f t="shared" si="23"/>
        <v>42225</v>
      </c>
    </row>
    <row r="336" spans="1:11">
      <c r="A336" s="35" t="s">
        <v>2711</v>
      </c>
      <c r="B336" s="317" t="s">
        <v>2712</v>
      </c>
      <c r="C336" s="305">
        <v>9923</v>
      </c>
      <c r="D336" s="305">
        <v>6235</v>
      </c>
      <c r="E336" s="305">
        <v>785</v>
      </c>
      <c r="F336" s="306">
        <f t="shared" si="22"/>
        <v>16943</v>
      </c>
      <c r="G336" s="318"/>
      <c r="H336" s="305">
        <f t="shared" si="24"/>
        <v>3307.67</v>
      </c>
      <c r="I336" s="306">
        <f t="shared" si="25"/>
        <v>13230.67</v>
      </c>
      <c r="J336" s="306">
        <v>181080</v>
      </c>
      <c r="K336" s="305">
        <f t="shared" si="23"/>
        <v>197618.34</v>
      </c>
    </row>
    <row r="337" spans="1:11">
      <c r="A337" s="35" t="s">
        <v>2713</v>
      </c>
      <c r="B337" s="317" t="s">
        <v>2714</v>
      </c>
      <c r="C337" s="305">
        <v>8010</v>
      </c>
      <c r="D337" s="305">
        <v>4511</v>
      </c>
      <c r="E337" s="305">
        <v>785</v>
      </c>
      <c r="F337" s="306">
        <f t="shared" si="22"/>
        <v>13306</v>
      </c>
      <c r="G337" s="318"/>
      <c r="H337" s="305">
        <f t="shared" si="24"/>
        <v>2670</v>
      </c>
      <c r="I337" s="306">
        <f t="shared" si="25"/>
        <v>10680</v>
      </c>
      <c r="J337" s="306">
        <v>167190</v>
      </c>
      <c r="K337" s="305">
        <f t="shared" si="23"/>
        <v>180540</v>
      </c>
    </row>
    <row r="338" spans="1:11">
      <c r="A338" s="35" t="s">
        <v>2715</v>
      </c>
      <c r="B338" s="317" t="s">
        <v>2716</v>
      </c>
      <c r="C338" s="305">
        <v>8010</v>
      </c>
      <c r="D338" s="305">
        <v>4511</v>
      </c>
      <c r="E338" s="305">
        <v>785</v>
      </c>
      <c r="F338" s="306">
        <f t="shared" si="22"/>
        <v>13306</v>
      </c>
      <c r="G338" s="318"/>
      <c r="H338" s="305">
        <f t="shared" si="24"/>
        <v>2670</v>
      </c>
      <c r="I338" s="306">
        <f t="shared" si="25"/>
        <v>10680</v>
      </c>
      <c r="J338" s="306">
        <v>62580</v>
      </c>
      <c r="K338" s="305">
        <f t="shared" si="23"/>
        <v>75930</v>
      </c>
    </row>
    <row r="339" spans="1:11">
      <c r="A339" s="35" t="s">
        <v>2717</v>
      </c>
      <c r="B339" s="317" t="s">
        <v>2718</v>
      </c>
      <c r="C339" s="305">
        <v>16271</v>
      </c>
      <c r="D339" s="305">
        <v>14575</v>
      </c>
      <c r="E339" s="305">
        <v>785</v>
      </c>
      <c r="F339" s="306">
        <f t="shared" si="22"/>
        <v>31631</v>
      </c>
      <c r="G339" s="318"/>
      <c r="H339" s="305">
        <f t="shared" si="24"/>
        <v>5423.67</v>
      </c>
      <c r="I339" s="306">
        <f t="shared" si="25"/>
        <v>21694.67</v>
      </c>
      <c r="J339" s="306">
        <v>27600</v>
      </c>
      <c r="K339" s="305">
        <f t="shared" si="23"/>
        <v>54718.34</v>
      </c>
    </row>
    <row r="340" spans="1:11">
      <c r="A340" s="35" t="s">
        <v>2719</v>
      </c>
      <c r="B340" s="317" t="s">
        <v>2720</v>
      </c>
      <c r="C340" s="305">
        <v>9923</v>
      </c>
      <c r="D340" s="305">
        <v>6235</v>
      </c>
      <c r="E340" s="305">
        <v>785</v>
      </c>
      <c r="F340" s="306">
        <f t="shared" si="22"/>
        <v>16943</v>
      </c>
      <c r="G340" s="318"/>
      <c r="H340" s="305">
        <f t="shared" si="24"/>
        <v>3307.67</v>
      </c>
      <c r="I340" s="306">
        <f t="shared" si="25"/>
        <v>13230.67</v>
      </c>
      <c r="J340" s="306">
        <v>27600</v>
      </c>
      <c r="K340" s="305">
        <f t="shared" si="23"/>
        <v>44138.34</v>
      </c>
    </row>
    <row r="341" spans="1:11">
      <c r="A341" s="35" t="s">
        <v>2721</v>
      </c>
      <c r="B341" s="317" t="s">
        <v>2722</v>
      </c>
      <c r="C341" s="305">
        <v>16312</v>
      </c>
      <c r="D341" s="305">
        <v>17039</v>
      </c>
      <c r="E341" s="305">
        <v>785</v>
      </c>
      <c r="F341" s="306">
        <f t="shared" si="22"/>
        <v>34136</v>
      </c>
      <c r="G341" s="318"/>
      <c r="H341" s="305">
        <f t="shared" si="24"/>
        <v>5437.33</v>
      </c>
      <c r="I341" s="306">
        <f t="shared" si="25"/>
        <v>21749.33</v>
      </c>
      <c r="J341" s="306">
        <v>27600</v>
      </c>
      <c r="K341" s="305">
        <f t="shared" si="23"/>
        <v>54786.66</v>
      </c>
    </row>
    <row r="342" spans="1:11">
      <c r="A342" s="35" t="s">
        <v>2723</v>
      </c>
      <c r="B342" s="317" t="s">
        <v>2724</v>
      </c>
      <c r="C342" s="305">
        <v>17092</v>
      </c>
      <c r="D342" s="305">
        <v>17306</v>
      </c>
      <c r="E342" s="305">
        <v>785</v>
      </c>
      <c r="F342" s="306">
        <f t="shared" si="22"/>
        <v>35183</v>
      </c>
      <c r="G342" s="318"/>
      <c r="H342" s="305">
        <f t="shared" si="24"/>
        <v>5697.33</v>
      </c>
      <c r="I342" s="306">
        <f t="shared" si="25"/>
        <v>22789.33</v>
      </c>
      <c r="J342" s="306">
        <v>27600</v>
      </c>
      <c r="K342" s="305">
        <f t="shared" si="23"/>
        <v>56086.66</v>
      </c>
    </row>
    <row r="343" spans="1:11">
      <c r="A343" s="35" t="s">
        <v>2725</v>
      </c>
      <c r="B343" s="317" t="s">
        <v>2726</v>
      </c>
      <c r="C343" s="305">
        <v>7989</v>
      </c>
      <c r="D343" s="305">
        <v>3438</v>
      </c>
      <c r="E343" s="305">
        <v>785</v>
      </c>
      <c r="F343" s="306">
        <f t="shared" si="22"/>
        <v>12212</v>
      </c>
      <c r="G343" s="318"/>
      <c r="H343" s="305">
        <f t="shared" si="24"/>
        <v>2663</v>
      </c>
      <c r="I343" s="306">
        <f t="shared" si="25"/>
        <v>10652</v>
      </c>
      <c r="J343" s="306">
        <v>60630</v>
      </c>
      <c r="K343" s="305">
        <f t="shared" si="23"/>
        <v>73945</v>
      </c>
    </row>
    <row r="344" spans="1:11">
      <c r="A344" s="35" t="s">
        <v>2727</v>
      </c>
      <c r="B344" s="317" t="s">
        <v>2728</v>
      </c>
      <c r="C344" s="305">
        <v>7989</v>
      </c>
      <c r="D344" s="305">
        <v>3438</v>
      </c>
      <c r="E344" s="305">
        <v>785</v>
      </c>
      <c r="F344" s="306">
        <f t="shared" si="22"/>
        <v>12212</v>
      </c>
      <c r="G344" s="318"/>
      <c r="H344" s="305">
        <f t="shared" si="24"/>
        <v>2663</v>
      </c>
      <c r="I344" s="306">
        <f t="shared" si="25"/>
        <v>10652</v>
      </c>
      <c r="J344" s="306">
        <v>29310</v>
      </c>
      <c r="K344" s="305">
        <f t="shared" si="23"/>
        <v>42625</v>
      </c>
    </row>
    <row r="345" spans="1:11" ht="22.5">
      <c r="A345" s="35" t="s">
        <v>2729</v>
      </c>
      <c r="B345" s="317" t="s">
        <v>2730</v>
      </c>
      <c r="C345" s="305">
        <v>8444</v>
      </c>
      <c r="D345" s="305">
        <v>5066</v>
      </c>
      <c r="E345" s="305">
        <v>785</v>
      </c>
      <c r="F345" s="306">
        <f t="shared" si="22"/>
        <v>14295</v>
      </c>
      <c r="G345" s="318"/>
      <c r="H345" s="305">
        <f t="shared" si="24"/>
        <v>2814.67</v>
      </c>
      <c r="I345" s="306">
        <f t="shared" si="25"/>
        <v>11258.67</v>
      </c>
      <c r="J345" s="306">
        <v>37470</v>
      </c>
      <c r="K345" s="305">
        <f t="shared" si="23"/>
        <v>51543.34</v>
      </c>
    </row>
    <row r="346" spans="1:11" ht="22.5">
      <c r="A346" s="35" t="s">
        <v>2731</v>
      </c>
      <c r="B346" s="317" t="s">
        <v>2079</v>
      </c>
      <c r="C346" s="305">
        <v>8345</v>
      </c>
      <c r="D346" s="305">
        <v>5891</v>
      </c>
      <c r="E346" s="305">
        <v>785</v>
      </c>
      <c r="F346" s="306">
        <f t="shared" si="22"/>
        <v>15021</v>
      </c>
      <c r="G346" s="318"/>
      <c r="H346" s="305">
        <f t="shared" si="24"/>
        <v>2781.67</v>
      </c>
      <c r="I346" s="306">
        <f t="shared" si="25"/>
        <v>11126.67</v>
      </c>
      <c r="J346" s="306">
        <v>44880</v>
      </c>
      <c r="K346" s="305">
        <f t="shared" si="23"/>
        <v>58788.34</v>
      </c>
    </row>
    <row r="347" spans="1:11" ht="22.5">
      <c r="A347" s="35" t="s">
        <v>2732</v>
      </c>
      <c r="B347" s="317" t="s">
        <v>2081</v>
      </c>
      <c r="C347" s="305">
        <v>8245</v>
      </c>
      <c r="D347" s="305">
        <v>4893</v>
      </c>
      <c r="E347" s="305">
        <v>785</v>
      </c>
      <c r="F347" s="306">
        <f t="shared" si="22"/>
        <v>13923</v>
      </c>
      <c r="G347" s="318"/>
      <c r="H347" s="305">
        <f t="shared" si="24"/>
        <v>2748.33</v>
      </c>
      <c r="I347" s="306">
        <f t="shared" si="25"/>
        <v>10993.33</v>
      </c>
      <c r="J347" s="306">
        <v>123330</v>
      </c>
      <c r="K347" s="305">
        <f t="shared" si="23"/>
        <v>137071.66</v>
      </c>
    </row>
    <row r="348" spans="1:11" ht="22.5">
      <c r="A348" s="35" t="s">
        <v>2733</v>
      </c>
      <c r="B348" s="317" t="s">
        <v>2734</v>
      </c>
      <c r="C348" s="305">
        <v>8145</v>
      </c>
      <c r="D348" s="305">
        <v>4747</v>
      </c>
      <c r="E348" s="305">
        <v>785</v>
      </c>
      <c r="F348" s="306">
        <f t="shared" si="22"/>
        <v>13677</v>
      </c>
      <c r="G348" s="318"/>
      <c r="H348" s="305">
        <f t="shared" si="24"/>
        <v>2715</v>
      </c>
      <c r="I348" s="306">
        <f t="shared" si="25"/>
        <v>10860</v>
      </c>
      <c r="J348" s="306">
        <v>134520</v>
      </c>
      <c r="K348" s="305">
        <f t="shared" si="23"/>
        <v>148095</v>
      </c>
    </row>
    <row r="349" spans="1:11" ht="22.5">
      <c r="A349" s="35" t="s">
        <v>2735</v>
      </c>
      <c r="B349" s="317" t="s">
        <v>2736</v>
      </c>
      <c r="C349" s="305">
        <v>8045</v>
      </c>
      <c r="D349" s="305">
        <v>4482</v>
      </c>
      <c r="E349" s="305">
        <v>785</v>
      </c>
      <c r="F349" s="306">
        <f t="shared" si="22"/>
        <v>13312</v>
      </c>
      <c r="G349" s="318"/>
      <c r="H349" s="305">
        <f t="shared" si="24"/>
        <v>2681.67</v>
      </c>
      <c r="I349" s="306">
        <f t="shared" si="25"/>
        <v>10726.67</v>
      </c>
      <c r="J349" s="306">
        <v>98910</v>
      </c>
      <c r="K349" s="305">
        <f t="shared" si="23"/>
        <v>112318.34</v>
      </c>
    </row>
    <row r="350" spans="1:11" ht="22.5">
      <c r="A350" s="35" t="s">
        <v>2737</v>
      </c>
      <c r="B350" s="317" t="s">
        <v>2083</v>
      </c>
      <c r="C350" s="305">
        <v>7945</v>
      </c>
      <c r="D350" s="305">
        <v>3937</v>
      </c>
      <c r="E350" s="305">
        <v>785</v>
      </c>
      <c r="F350" s="306">
        <f t="shared" si="22"/>
        <v>12667</v>
      </c>
      <c r="G350" s="318"/>
      <c r="H350" s="305">
        <f t="shared" si="24"/>
        <v>2648.33</v>
      </c>
      <c r="I350" s="306">
        <f t="shared" si="25"/>
        <v>10593.33</v>
      </c>
      <c r="J350" s="306">
        <v>122820</v>
      </c>
      <c r="K350" s="305">
        <f t="shared" si="23"/>
        <v>136061.66</v>
      </c>
    </row>
    <row r="351" spans="1:11" ht="22.5">
      <c r="A351" s="35" t="s">
        <v>2738</v>
      </c>
      <c r="B351" s="317" t="s">
        <v>2085</v>
      </c>
      <c r="C351" s="305">
        <v>7845</v>
      </c>
      <c r="D351" s="305">
        <v>3502</v>
      </c>
      <c r="E351" s="305">
        <v>785</v>
      </c>
      <c r="F351" s="306">
        <f t="shared" ref="F351:F353" si="26">SUM(C351:E351)</f>
        <v>12132</v>
      </c>
      <c r="G351" s="318"/>
      <c r="H351" s="305">
        <f t="shared" si="24"/>
        <v>2615</v>
      </c>
      <c r="I351" s="306">
        <f t="shared" si="25"/>
        <v>10460</v>
      </c>
      <c r="J351" s="306">
        <v>137670</v>
      </c>
      <c r="K351" s="305">
        <f t="shared" ref="K351:K353" si="27">SUM(H351:J351)</f>
        <v>150745</v>
      </c>
    </row>
    <row r="352" spans="1:11" ht="22.5">
      <c r="A352" s="35" t="s">
        <v>2739</v>
      </c>
      <c r="B352" s="317" t="s">
        <v>2740</v>
      </c>
      <c r="C352" s="305">
        <v>7795</v>
      </c>
      <c r="D352" s="305">
        <v>3502</v>
      </c>
      <c r="E352" s="305">
        <v>785</v>
      </c>
      <c r="F352" s="306">
        <f t="shared" si="26"/>
        <v>12082</v>
      </c>
      <c r="G352" s="318"/>
      <c r="H352" s="305">
        <f t="shared" si="24"/>
        <v>2598.33</v>
      </c>
      <c r="I352" s="306">
        <f t="shared" si="25"/>
        <v>10393.33</v>
      </c>
      <c r="J352" s="306">
        <v>84750</v>
      </c>
      <c r="K352" s="305">
        <f t="shared" si="27"/>
        <v>97741.66</v>
      </c>
    </row>
    <row r="353" spans="1:11" ht="22.5">
      <c r="A353" s="35" t="s">
        <v>2741</v>
      </c>
      <c r="B353" s="317" t="s">
        <v>2087</v>
      </c>
      <c r="C353" s="305">
        <v>7745</v>
      </c>
      <c r="D353" s="305">
        <v>3502</v>
      </c>
      <c r="E353" s="305">
        <v>785</v>
      </c>
      <c r="F353" s="306">
        <f t="shared" si="26"/>
        <v>12032</v>
      </c>
      <c r="G353" s="318"/>
      <c r="H353" s="305">
        <f t="shared" si="24"/>
        <v>2581.67</v>
      </c>
      <c r="I353" s="306">
        <f t="shared" si="25"/>
        <v>10326.67</v>
      </c>
      <c r="J353" s="306">
        <v>168420</v>
      </c>
      <c r="K353" s="305">
        <f t="shared" si="27"/>
        <v>181328.34</v>
      </c>
    </row>
    <row r="356" spans="1:11" ht="31.5">
      <c r="B356" s="119" t="s">
        <v>250</v>
      </c>
      <c r="C356" s="43"/>
      <c r="D356" s="43"/>
      <c r="E356" s="43"/>
      <c r="F356" s="43"/>
      <c r="G356" s="43"/>
    </row>
    <row r="357" spans="1:11">
      <c r="B357" s="108" t="s">
        <v>0</v>
      </c>
      <c r="C357" s="191" t="s">
        <v>251</v>
      </c>
      <c r="D357" s="191"/>
      <c r="E357" s="191"/>
      <c r="F357" s="191"/>
      <c r="G357" s="191"/>
    </row>
    <row r="358" spans="1:11">
      <c r="B358" s="33" t="s">
        <v>2742</v>
      </c>
      <c r="C358" s="1" t="s">
        <v>2743</v>
      </c>
      <c r="D358" s="1"/>
      <c r="E358" s="1"/>
      <c r="F358" s="1"/>
      <c r="G358" s="1"/>
    </row>
    <row r="359" spans="1:11">
      <c r="B359" s="33" t="s">
        <v>2744</v>
      </c>
      <c r="C359" s="1" t="s">
        <v>2745</v>
      </c>
      <c r="D359" s="1"/>
      <c r="E359" s="1"/>
      <c r="F359" s="1"/>
      <c r="G359" s="1"/>
    </row>
    <row r="360" spans="1:11">
      <c r="B360" s="33" t="s">
        <v>2746</v>
      </c>
      <c r="C360" s="1" t="s">
        <v>2747</v>
      </c>
      <c r="D360" s="1"/>
      <c r="E360" s="1"/>
      <c r="F360" s="1"/>
      <c r="G360" s="1"/>
    </row>
    <row r="361" spans="1:11">
      <c r="B361" s="33" t="s">
        <v>2748</v>
      </c>
      <c r="C361" s="1" t="s">
        <v>2749</v>
      </c>
      <c r="D361" s="1"/>
      <c r="E361" s="1"/>
      <c r="F361" s="1"/>
      <c r="G361" s="1"/>
    </row>
    <row r="362" spans="1:11">
      <c r="B362" s="33" t="s">
        <v>2748</v>
      </c>
      <c r="C362" s="319" t="s">
        <v>506</v>
      </c>
      <c r="D362" s="319"/>
      <c r="E362" s="1"/>
      <c r="F362" s="1"/>
      <c r="G362" s="1"/>
    </row>
  </sheetData>
  <mergeCells count="14">
    <mergeCell ref="A29:A30"/>
    <mergeCell ref="B29:B30"/>
    <mergeCell ref="C29:F29"/>
    <mergeCell ref="H29:K29"/>
    <mergeCell ref="C357:G357"/>
    <mergeCell ref="C362:D362"/>
    <mergeCell ref="A1:K1"/>
    <mergeCell ref="A2:K2"/>
    <mergeCell ref="A3:K3"/>
    <mergeCell ref="A4:K4"/>
    <mergeCell ref="A8:A9"/>
    <mergeCell ref="B8:B9"/>
    <mergeCell ref="C8:F8"/>
    <mergeCell ref="H8:K8"/>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8B811-75C1-46B4-88A7-B59F4176B4C0}">
  <dimension ref="A1:L65"/>
  <sheetViews>
    <sheetView showGridLines="0" topLeftCell="A54" workbookViewId="0">
      <selection activeCell="D70" sqref="D70"/>
    </sheetView>
  </sheetViews>
  <sheetFormatPr baseColWidth="10" defaultRowHeight="15"/>
  <cols>
    <col min="1" max="1" width="22.28515625" customWidth="1"/>
    <col min="2" max="2" width="35.85546875" customWidth="1"/>
    <col min="7" max="7" width="3.7109375" customWidth="1"/>
  </cols>
  <sheetData>
    <row r="1" spans="1:12" ht="15.75">
      <c r="A1" s="173" t="s">
        <v>2750</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5.75">
      <c r="A7" s="4" t="s">
        <v>7</v>
      </c>
    </row>
    <row r="8" spans="1:12">
      <c r="A8" s="185" t="s">
        <v>0</v>
      </c>
      <c r="B8" s="185" t="s">
        <v>8</v>
      </c>
      <c r="C8" s="186" t="s">
        <v>9</v>
      </c>
      <c r="D8" s="186"/>
      <c r="E8" s="186"/>
      <c r="F8" s="186"/>
      <c r="H8" s="186" t="s">
        <v>10</v>
      </c>
      <c r="I8" s="186"/>
      <c r="J8" s="186"/>
      <c r="K8" s="186"/>
      <c r="L8" s="186"/>
    </row>
    <row r="9" spans="1:12" ht="45">
      <c r="A9" s="185"/>
      <c r="B9" s="185"/>
      <c r="C9" s="105" t="s">
        <v>11</v>
      </c>
      <c r="D9" s="105" t="s">
        <v>86</v>
      </c>
      <c r="E9" s="105" t="s">
        <v>17</v>
      </c>
      <c r="F9" s="105" t="s">
        <v>12</v>
      </c>
      <c r="H9" s="106" t="s">
        <v>13</v>
      </c>
      <c r="I9" s="106" t="s">
        <v>18</v>
      </c>
      <c r="J9" s="105" t="s">
        <v>14</v>
      </c>
      <c r="K9" s="106" t="s">
        <v>253</v>
      </c>
      <c r="L9" s="105" t="s">
        <v>12</v>
      </c>
    </row>
    <row r="10" spans="1:12">
      <c r="A10" s="1" t="s">
        <v>2751</v>
      </c>
      <c r="B10" s="1" t="s">
        <v>37</v>
      </c>
      <c r="C10" s="6">
        <v>81621</v>
      </c>
      <c r="D10" s="6"/>
      <c r="E10" s="6"/>
      <c r="F10" s="6">
        <f>SUM(C10:E10)</f>
        <v>81621</v>
      </c>
      <c r="G10" s="40"/>
      <c r="H10" s="6">
        <f>+C10/30*14</f>
        <v>38089.799999999996</v>
      </c>
      <c r="I10" s="6">
        <f t="shared" ref="I10:I15" si="0">+C10/30*5</f>
        <v>13603.5</v>
      </c>
      <c r="J10" s="6">
        <v>108828</v>
      </c>
      <c r="K10" s="118"/>
      <c r="L10" s="6">
        <f t="shared" ref="L10:L15" si="1">SUM(H10:K10)</f>
        <v>160521.29999999999</v>
      </c>
    </row>
    <row r="11" spans="1:12">
      <c r="A11" s="1" t="s">
        <v>2752</v>
      </c>
      <c r="B11" s="1" t="s">
        <v>1017</v>
      </c>
      <c r="C11" s="6">
        <v>57072.9</v>
      </c>
      <c r="D11" s="6"/>
      <c r="E11" s="6"/>
      <c r="F11" s="6">
        <f>SUM(C11:E11)</f>
        <v>57072.9</v>
      </c>
      <c r="G11" s="40"/>
      <c r="H11" s="6">
        <f>+C11/30*14</f>
        <v>26634.02</v>
      </c>
      <c r="I11" s="6">
        <f t="shared" si="0"/>
        <v>9512.15</v>
      </c>
      <c r="J11" s="6">
        <v>76097.2</v>
      </c>
      <c r="K11" s="118"/>
      <c r="L11" s="6">
        <f t="shared" si="1"/>
        <v>112243.37</v>
      </c>
    </row>
    <row r="12" spans="1:12">
      <c r="A12" s="1" t="s">
        <v>2753</v>
      </c>
      <c r="B12" s="1" t="s">
        <v>1017</v>
      </c>
      <c r="C12" s="6">
        <v>47425.8</v>
      </c>
      <c r="D12" s="6"/>
      <c r="E12" s="6"/>
      <c r="F12" s="6">
        <f t="shared" ref="F12:F15" si="2">SUM(C12:E12)</f>
        <v>47425.8</v>
      </c>
      <c r="G12" s="40"/>
      <c r="H12" s="6">
        <f>+C12/30*28</f>
        <v>44264.08</v>
      </c>
      <c r="I12" s="6">
        <f t="shared" si="0"/>
        <v>7904.3000000000011</v>
      </c>
      <c r="J12" s="6">
        <v>63234.400000000009</v>
      </c>
      <c r="K12" s="118"/>
      <c r="L12" s="6">
        <f t="shared" si="1"/>
        <v>115402.78000000001</v>
      </c>
    </row>
    <row r="13" spans="1:12">
      <c r="A13" s="1" t="s">
        <v>2754</v>
      </c>
      <c r="B13" s="1" t="s">
        <v>1017</v>
      </c>
      <c r="C13" s="6">
        <v>40000.199999999997</v>
      </c>
      <c r="D13" s="6"/>
      <c r="E13" s="6"/>
      <c r="F13" s="6">
        <f t="shared" si="2"/>
        <v>40000.199999999997</v>
      </c>
      <c r="G13" s="40"/>
      <c r="H13" s="6">
        <f>+C13/30*9</f>
        <v>12000.06</v>
      </c>
      <c r="I13" s="6">
        <f t="shared" si="0"/>
        <v>6666.7</v>
      </c>
      <c r="J13" s="6">
        <v>53333.599999999999</v>
      </c>
      <c r="K13" s="118"/>
      <c r="L13" s="6">
        <f t="shared" si="1"/>
        <v>72000.36</v>
      </c>
    </row>
    <row r="14" spans="1:12">
      <c r="A14" s="1" t="s">
        <v>2755</v>
      </c>
      <c r="B14" s="1" t="s">
        <v>2756</v>
      </c>
      <c r="C14" s="6">
        <v>31345.5</v>
      </c>
      <c r="D14" s="6"/>
      <c r="E14" s="6"/>
      <c r="F14" s="6">
        <f t="shared" si="2"/>
        <v>31345.5</v>
      </c>
      <c r="G14" s="40"/>
      <c r="H14" s="6">
        <f>+C14/30*36</f>
        <v>37614.6</v>
      </c>
      <c r="I14" s="6">
        <f t="shared" si="0"/>
        <v>5224.25</v>
      </c>
      <c r="J14" s="6">
        <v>41794</v>
      </c>
      <c r="K14" s="118"/>
      <c r="L14" s="6">
        <f t="shared" si="1"/>
        <v>84632.85</v>
      </c>
    </row>
    <row r="15" spans="1:12">
      <c r="A15" s="1" t="s">
        <v>2757</v>
      </c>
      <c r="B15" s="1" t="s">
        <v>2758</v>
      </c>
      <c r="C15" s="6">
        <v>23790</v>
      </c>
      <c r="D15" s="148"/>
      <c r="E15" s="148"/>
      <c r="F15" s="6">
        <f t="shared" si="2"/>
        <v>23790</v>
      </c>
      <c r="G15" s="123"/>
      <c r="H15" s="6">
        <f>+C15/30*14</f>
        <v>11102</v>
      </c>
      <c r="I15" s="6">
        <f t="shared" si="0"/>
        <v>3965</v>
      </c>
      <c r="J15" s="6">
        <v>31720</v>
      </c>
      <c r="K15" s="148"/>
      <c r="L15" s="6">
        <f t="shared" si="1"/>
        <v>46787</v>
      </c>
    </row>
    <row r="16" spans="1:12">
      <c r="A16" s="11"/>
    </row>
    <row r="17" spans="1:12" ht="15.75">
      <c r="A17" s="4" t="s">
        <v>31</v>
      </c>
    </row>
    <row r="18" spans="1:12">
      <c r="A18" s="185" t="s">
        <v>0</v>
      </c>
      <c r="B18" s="185" t="s">
        <v>8</v>
      </c>
      <c r="C18" s="186" t="s">
        <v>9</v>
      </c>
      <c r="D18" s="186"/>
      <c r="E18" s="186"/>
      <c r="F18" s="186"/>
      <c r="H18" s="186" t="s">
        <v>10</v>
      </c>
      <c r="I18" s="186"/>
      <c r="J18" s="186"/>
      <c r="K18" s="186"/>
      <c r="L18" s="186"/>
    </row>
    <row r="19" spans="1:12" ht="45">
      <c r="A19" s="185"/>
      <c r="B19" s="185"/>
      <c r="C19" s="105" t="s">
        <v>11</v>
      </c>
      <c r="D19" s="105" t="s">
        <v>86</v>
      </c>
      <c r="E19" s="105" t="s">
        <v>17</v>
      </c>
      <c r="F19" s="105" t="s">
        <v>12</v>
      </c>
      <c r="H19" s="106" t="s">
        <v>13</v>
      </c>
      <c r="I19" s="106" t="s">
        <v>18</v>
      </c>
      <c r="J19" s="105" t="s">
        <v>14</v>
      </c>
      <c r="K19" s="106" t="s">
        <v>293</v>
      </c>
      <c r="L19" s="105" t="s">
        <v>12</v>
      </c>
    </row>
    <row r="20" spans="1:12">
      <c r="A20" s="1" t="s">
        <v>2759</v>
      </c>
      <c r="B20" s="1" t="s">
        <v>46</v>
      </c>
      <c r="C20" s="6">
        <v>15787.5</v>
      </c>
      <c r="D20" s="6"/>
      <c r="E20" s="118"/>
      <c r="F20" s="6">
        <f t="shared" ref="F20:F22" si="3">SUM(C20:E20)</f>
        <v>15787.5</v>
      </c>
      <c r="G20" s="40"/>
      <c r="H20" s="6">
        <f>+C20/30*14</f>
        <v>7367.5</v>
      </c>
      <c r="I20" s="6">
        <f t="shared" ref="I20:I60" si="4">+C20/30*5</f>
        <v>2631.25</v>
      </c>
      <c r="J20" s="6">
        <v>21050</v>
      </c>
      <c r="K20" s="118"/>
      <c r="L20" s="6">
        <f t="shared" ref="L20:L58" si="5">SUM(H20:K20)</f>
        <v>31048.75</v>
      </c>
    </row>
    <row r="21" spans="1:12">
      <c r="A21" s="1" t="s">
        <v>2760</v>
      </c>
      <c r="B21" s="1" t="s">
        <v>46</v>
      </c>
      <c r="C21" s="6">
        <v>17080.8</v>
      </c>
      <c r="D21" s="6"/>
      <c r="E21" s="118"/>
      <c r="F21" s="6">
        <f t="shared" si="3"/>
        <v>17080.8</v>
      </c>
      <c r="G21" s="40"/>
      <c r="H21" s="6">
        <f>+C21/30*28</f>
        <v>15942.08</v>
      </c>
      <c r="I21" s="6">
        <f t="shared" si="4"/>
        <v>2846.8</v>
      </c>
      <c r="J21" s="6">
        <v>22774.400000000001</v>
      </c>
      <c r="K21" s="118"/>
      <c r="L21" s="6">
        <f t="shared" si="5"/>
        <v>41563.279999999999</v>
      </c>
    </row>
    <row r="22" spans="1:12">
      <c r="A22" s="1" t="s">
        <v>2761</v>
      </c>
      <c r="B22" s="1" t="s">
        <v>46</v>
      </c>
      <c r="C22" s="6">
        <v>9063.2999999999993</v>
      </c>
      <c r="D22" s="118"/>
      <c r="E22" s="6"/>
      <c r="F22" s="6">
        <f t="shared" si="3"/>
        <v>9063.2999999999993</v>
      </c>
      <c r="G22" s="40"/>
      <c r="H22" s="6">
        <f>+C22/30*14</f>
        <v>4229.5399999999991</v>
      </c>
      <c r="I22" s="6">
        <f t="shared" si="4"/>
        <v>1510.5499999999997</v>
      </c>
      <c r="J22" s="6">
        <v>12084.399999999998</v>
      </c>
      <c r="K22" s="118"/>
      <c r="L22" s="6">
        <f t="shared" si="5"/>
        <v>17824.489999999998</v>
      </c>
    </row>
    <row r="23" spans="1:12">
      <c r="A23" s="1" t="s">
        <v>2762</v>
      </c>
      <c r="B23" s="1" t="s">
        <v>46</v>
      </c>
      <c r="C23" s="6">
        <v>17080.8</v>
      </c>
      <c r="D23" s="6"/>
      <c r="E23" s="118"/>
      <c r="F23" s="6">
        <f>SUM(C23:E23)</f>
        <v>17080.8</v>
      </c>
      <c r="G23" s="40"/>
      <c r="H23" s="6">
        <f>+C23/30*32</f>
        <v>18219.52</v>
      </c>
      <c r="I23" s="6">
        <f t="shared" si="4"/>
        <v>2846.8</v>
      </c>
      <c r="J23" s="6">
        <v>22774.400000000001</v>
      </c>
      <c r="K23" s="118"/>
      <c r="L23" s="6">
        <f t="shared" si="5"/>
        <v>43840.72</v>
      </c>
    </row>
    <row r="24" spans="1:12">
      <c r="A24" s="1" t="s">
        <v>2763</v>
      </c>
      <c r="B24" s="1" t="s">
        <v>46</v>
      </c>
      <c r="C24" s="6">
        <v>16773</v>
      </c>
      <c r="D24" s="118"/>
      <c r="E24" s="6"/>
      <c r="F24" s="6">
        <f t="shared" ref="F24:F25" si="6">SUM(C24:E24)</f>
        <v>16773</v>
      </c>
      <c r="G24" s="40"/>
      <c r="H24" s="6">
        <f>+C24/30*36</f>
        <v>20127.600000000002</v>
      </c>
      <c r="I24" s="6">
        <f t="shared" si="4"/>
        <v>2795.5</v>
      </c>
      <c r="J24" s="6">
        <v>22364</v>
      </c>
      <c r="K24" s="118"/>
      <c r="L24" s="6">
        <f t="shared" si="5"/>
        <v>45287.100000000006</v>
      </c>
    </row>
    <row r="25" spans="1:12">
      <c r="A25" s="1" t="s">
        <v>2764</v>
      </c>
      <c r="B25" s="1" t="s">
        <v>46</v>
      </c>
      <c r="C25" s="6">
        <v>19702.8</v>
      </c>
      <c r="D25" s="118"/>
      <c r="E25" s="6"/>
      <c r="F25" s="6">
        <f t="shared" si="6"/>
        <v>19702.8</v>
      </c>
      <c r="G25" s="40"/>
      <c r="H25" s="6">
        <f>+C25/30*32</f>
        <v>21016.32</v>
      </c>
      <c r="I25" s="6">
        <f t="shared" si="4"/>
        <v>3283.8</v>
      </c>
      <c r="J25" s="6">
        <v>26270.400000000001</v>
      </c>
      <c r="K25" s="118"/>
      <c r="L25" s="6">
        <f t="shared" si="5"/>
        <v>50570.520000000004</v>
      </c>
    </row>
    <row r="26" spans="1:12">
      <c r="A26" s="1" t="s">
        <v>2765</v>
      </c>
      <c r="B26" s="1" t="s">
        <v>46</v>
      </c>
      <c r="C26" s="6">
        <v>17438.099999999999</v>
      </c>
      <c r="D26" s="6"/>
      <c r="E26" s="118"/>
      <c r="F26" s="6">
        <f>SUM(C26:E26)</f>
        <v>17438.099999999999</v>
      </c>
      <c r="G26" s="40"/>
      <c r="H26" s="6">
        <f>+C26/30*32</f>
        <v>18600.64</v>
      </c>
      <c r="I26" s="6">
        <f t="shared" si="4"/>
        <v>2906.35</v>
      </c>
      <c r="J26" s="6">
        <v>23250.799999999999</v>
      </c>
      <c r="K26" s="118"/>
      <c r="L26" s="6">
        <f t="shared" si="5"/>
        <v>44757.789999999994</v>
      </c>
    </row>
    <row r="27" spans="1:12">
      <c r="A27" s="1" t="s">
        <v>2766</v>
      </c>
      <c r="B27" s="1" t="s">
        <v>46</v>
      </c>
      <c r="C27" s="6">
        <v>11782.8</v>
      </c>
      <c r="D27" s="118"/>
      <c r="E27" s="6"/>
      <c r="F27" s="6">
        <f t="shared" ref="F27:F29" si="7">SUM(C27:E27)</f>
        <v>11782.8</v>
      </c>
      <c r="G27" s="40"/>
      <c r="H27" s="6">
        <f>+C27/30*15</f>
        <v>5891.4</v>
      </c>
      <c r="I27" s="6">
        <f t="shared" si="4"/>
        <v>1963.8</v>
      </c>
      <c r="J27" s="6">
        <v>15710.4</v>
      </c>
      <c r="K27" s="118"/>
      <c r="L27" s="6">
        <f t="shared" si="5"/>
        <v>23565.599999999999</v>
      </c>
    </row>
    <row r="28" spans="1:12">
      <c r="A28" s="1" t="s">
        <v>2767</v>
      </c>
      <c r="B28" s="1" t="s">
        <v>2768</v>
      </c>
      <c r="C28" s="6">
        <v>15787.5</v>
      </c>
      <c r="D28" s="118"/>
      <c r="E28" s="6"/>
      <c r="F28" s="6">
        <f t="shared" si="7"/>
        <v>15787.5</v>
      </c>
      <c r="G28" s="40"/>
      <c r="H28" s="6">
        <f>+C28/30*14</f>
        <v>7367.5</v>
      </c>
      <c r="I28" s="6">
        <f t="shared" si="4"/>
        <v>2631.25</v>
      </c>
      <c r="J28" s="6">
        <v>21050</v>
      </c>
      <c r="K28" s="118"/>
      <c r="L28" s="6">
        <f t="shared" si="5"/>
        <v>31048.75</v>
      </c>
    </row>
    <row r="29" spans="1:12">
      <c r="A29" s="1" t="s">
        <v>2769</v>
      </c>
      <c r="B29" s="1" t="s">
        <v>42</v>
      </c>
      <c r="C29" s="6">
        <v>9859.7999999999993</v>
      </c>
      <c r="D29" s="118"/>
      <c r="E29" s="6"/>
      <c r="F29" s="6">
        <f t="shared" si="7"/>
        <v>9859.7999999999993</v>
      </c>
      <c r="G29" s="40"/>
      <c r="H29" s="6">
        <f>+C29/30*30</f>
        <v>9859.7999999999993</v>
      </c>
      <c r="I29" s="6">
        <f t="shared" si="4"/>
        <v>1643.2999999999997</v>
      </c>
      <c r="J29" s="6">
        <v>13146.399999999998</v>
      </c>
      <c r="K29" s="118"/>
      <c r="L29" s="6">
        <f t="shared" si="5"/>
        <v>24649.499999999996</v>
      </c>
    </row>
    <row r="30" spans="1:12">
      <c r="A30" s="1" t="s">
        <v>2770</v>
      </c>
      <c r="B30" s="1" t="s">
        <v>46</v>
      </c>
      <c r="C30" s="6">
        <v>7367.7</v>
      </c>
      <c r="D30" s="6"/>
      <c r="E30" s="118"/>
      <c r="F30" s="6">
        <f>SUM(C30:E30)</f>
        <v>7367.7</v>
      </c>
      <c r="G30" s="40"/>
      <c r="H30" s="6">
        <f>+C30/30*14</f>
        <v>3438.26</v>
      </c>
      <c r="I30" s="6">
        <f t="shared" si="4"/>
        <v>1227.95</v>
      </c>
      <c r="J30" s="6">
        <v>9823.6</v>
      </c>
      <c r="K30" s="118"/>
      <c r="L30" s="6">
        <f t="shared" si="5"/>
        <v>14489.810000000001</v>
      </c>
    </row>
    <row r="31" spans="1:12">
      <c r="A31" s="1" t="s">
        <v>2771</v>
      </c>
      <c r="B31" s="1" t="s">
        <v>2772</v>
      </c>
      <c r="C31" s="6">
        <v>16836</v>
      </c>
      <c r="D31" s="118"/>
      <c r="E31" s="6"/>
      <c r="F31" s="6">
        <f t="shared" ref="F31:F32" si="8">SUM(C31:E31)</f>
        <v>16836</v>
      </c>
      <c r="G31" s="40"/>
      <c r="H31" s="6">
        <f>+C31/30*29</f>
        <v>16274.800000000001</v>
      </c>
      <c r="I31" s="6">
        <f t="shared" si="4"/>
        <v>2806</v>
      </c>
      <c r="J31" s="6">
        <v>22448</v>
      </c>
      <c r="K31" s="118"/>
      <c r="L31" s="6">
        <f t="shared" si="5"/>
        <v>41528.800000000003</v>
      </c>
    </row>
    <row r="32" spans="1:12">
      <c r="A32" s="1" t="s">
        <v>2773</v>
      </c>
      <c r="B32" s="1" t="s">
        <v>2774</v>
      </c>
      <c r="C32" s="6">
        <v>8606.4</v>
      </c>
      <c r="D32" s="118"/>
      <c r="E32" s="6"/>
      <c r="F32" s="6">
        <f t="shared" si="8"/>
        <v>8606.4</v>
      </c>
      <c r="G32" s="40"/>
      <c r="H32" s="6">
        <f>+C32/30*22</f>
        <v>6311.36</v>
      </c>
      <c r="I32" s="6">
        <f t="shared" si="4"/>
        <v>1434.4</v>
      </c>
      <c r="J32" s="6">
        <v>11475.2</v>
      </c>
      <c r="K32" s="118"/>
      <c r="L32" s="6">
        <f t="shared" si="5"/>
        <v>19220.96</v>
      </c>
    </row>
    <row r="33" spans="1:12">
      <c r="A33" s="1" t="s">
        <v>2775</v>
      </c>
      <c r="B33" s="1" t="s">
        <v>46</v>
      </c>
      <c r="C33" s="6">
        <v>16840.2</v>
      </c>
      <c r="D33" s="6"/>
      <c r="E33" s="118"/>
      <c r="F33" s="6">
        <f>SUM(C33:E33)</f>
        <v>16840.2</v>
      </c>
      <c r="G33" s="40"/>
      <c r="H33" s="6">
        <f>+C33/30*9</f>
        <v>5052.0600000000004</v>
      </c>
      <c r="I33" s="6">
        <f t="shared" si="4"/>
        <v>2806.7000000000003</v>
      </c>
      <c r="J33" s="6">
        <v>22453.600000000002</v>
      </c>
      <c r="K33" s="118"/>
      <c r="L33" s="6">
        <f t="shared" si="5"/>
        <v>30312.36</v>
      </c>
    </row>
    <row r="34" spans="1:12">
      <c r="A34" s="1" t="s">
        <v>2776</v>
      </c>
      <c r="B34" s="1" t="s">
        <v>46</v>
      </c>
      <c r="C34" s="6">
        <v>16314</v>
      </c>
      <c r="D34" s="118"/>
      <c r="E34" s="6"/>
      <c r="F34" s="6">
        <f t="shared" ref="F34:F35" si="9">SUM(C34:E34)</f>
        <v>16314</v>
      </c>
      <c r="G34" s="40"/>
      <c r="H34" s="6">
        <f>+C34/30*24</f>
        <v>13051.199999999999</v>
      </c>
      <c r="I34" s="6">
        <f t="shared" si="4"/>
        <v>2719</v>
      </c>
      <c r="J34" s="6">
        <v>21752</v>
      </c>
      <c r="K34" s="118"/>
      <c r="L34" s="6">
        <f t="shared" si="5"/>
        <v>37522.199999999997</v>
      </c>
    </row>
    <row r="35" spans="1:12">
      <c r="A35" s="1" t="s">
        <v>2777</v>
      </c>
      <c r="B35" s="1" t="s">
        <v>46</v>
      </c>
      <c r="C35" s="6">
        <v>10746.3</v>
      </c>
      <c r="D35" s="118"/>
      <c r="E35" s="6"/>
      <c r="F35" s="6">
        <f t="shared" si="9"/>
        <v>10746.3</v>
      </c>
      <c r="G35" s="40"/>
      <c r="H35" s="6">
        <f>+C35/30*28</f>
        <v>10029.879999999999</v>
      </c>
      <c r="I35" s="6">
        <f t="shared" si="4"/>
        <v>1791.05</v>
      </c>
      <c r="J35" s="6">
        <v>14328.4</v>
      </c>
      <c r="K35" s="118"/>
      <c r="L35" s="6">
        <f t="shared" si="5"/>
        <v>26149.329999999998</v>
      </c>
    </row>
    <row r="36" spans="1:12">
      <c r="A36" s="1" t="s">
        <v>2778</v>
      </c>
      <c r="B36" s="1" t="s">
        <v>46</v>
      </c>
      <c r="C36" s="6">
        <v>11782.8</v>
      </c>
      <c r="D36" s="6"/>
      <c r="E36" s="118"/>
      <c r="F36" s="6">
        <f>SUM(C36:E36)</f>
        <v>11782.8</v>
      </c>
      <c r="G36" s="40"/>
      <c r="H36" s="6">
        <f>+C36/30*22</f>
        <v>8640.7199999999993</v>
      </c>
      <c r="I36" s="6">
        <f t="shared" si="4"/>
        <v>1963.8</v>
      </c>
      <c r="J36" s="6">
        <v>15710.4</v>
      </c>
      <c r="K36" s="118"/>
      <c r="L36" s="6">
        <f t="shared" si="5"/>
        <v>26314.92</v>
      </c>
    </row>
    <row r="37" spans="1:12">
      <c r="A37" s="1" t="s">
        <v>2779</v>
      </c>
      <c r="B37" s="1" t="s">
        <v>1023</v>
      </c>
      <c r="C37" s="6">
        <v>8420.1</v>
      </c>
      <c r="D37" s="118"/>
      <c r="E37" s="6"/>
      <c r="F37" s="6">
        <f t="shared" ref="F37:F38" si="10">SUM(C37:E37)</f>
        <v>8420.1</v>
      </c>
      <c r="G37" s="40"/>
      <c r="H37" s="6">
        <f>+C37/30*9</f>
        <v>2526.0300000000002</v>
      </c>
      <c r="I37" s="6">
        <f t="shared" si="4"/>
        <v>1403.3500000000001</v>
      </c>
      <c r="J37" s="6">
        <v>11226.800000000001</v>
      </c>
      <c r="K37" s="118"/>
      <c r="L37" s="6">
        <f t="shared" si="5"/>
        <v>15156.18</v>
      </c>
    </row>
    <row r="38" spans="1:12">
      <c r="A38" s="1" t="s">
        <v>2780</v>
      </c>
      <c r="B38" s="1" t="s">
        <v>1023</v>
      </c>
      <c r="C38" s="6">
        <v>7893.9</v>
      </c>
      <c r="D38" s="118"/>
      <c r="E38" s="6"/>
      <c r="F38" s="6">
        <f t="shared" si="10"/>
        <v>7893.9</v>
      </c>
      <c r="G38" s="40"/>
      <c r="H38" s="6">
        <f>+C38/30*9</f>
        <v>2368.17</v>
      </c>
      <c r="I38" s="6">
        <f t="shared" si="4"/>
        <v>1315.65</v>
      </c>
      <c r="J38" s="6">
        <v>10525.2</v>
      </c>
      <c r="K38" s="118"/>
      <c r="L38" s="6">
        <f t="shared" si="5"/>
        <v>14209.02</v>
      </c>
    </row>
    <row r="39" spans="1:12">
      <c r="A39" s="1" t="s">
        <v>2781</v>
      </c>
      <c r="B39" s="1" t="s">
        <v>2782</v>
      </c>
      <c r="C39" s="6">
        <v>3978.6</v>
      </c>
      <c r="D39" s="6"/>
      <c r="E39" s="118"/>
      <c r="F39" s="6">
        <f>SUM(C39:E39)</f>
        <v>3978.6</v>
      </c>
      <c r="G39" s="40"/>
      <c r="H39" s="6">
        <f>+C39/30*36</f>
        <v>4774.32</v>
      </c>
      <c r="I39" s="6">
        <f t="shared" si="4"/>
        <v>663.1</v>
      </c>
      <c r="J39" s="6">
        <v>5304.8</v>
      </c>
      <c r="K39" s="118"/>
      <c r="L39" s="6">
        <f t="shared" si="5"/>
        <v>10742.220000000001</v>
      </c>
    </row>
    <row r="40" spans="1:12">
      <c r="A40" s="1" t="s">
        <v>2783</v>
      </c>
      <c r="B40" s="1" t="s">
        <v>2784</v>
      </c>
      <c r="C40" s="6">
        <v>12853.5</v>
      </c>
      <c r="D40" s="118"/>
      <c r="E40" s="6"/>
      <c r="F40" s="6">
        <f t="shared" ref="F40:F42" si="11">SUM(C40:E40)</f>
        <v>12853.5</v>
      </c>
      <c r="G40" s="40"/>
      <c r="H40" s="6">
        <f>+C40/30*28</f>
        <v>11996.6</v>
      </c>
      <c r="I40" s="6">
        <f t="shared" si="4"/>
        <v>2142.25</v>
      </c>
      <c r="J40" s="6">
        <v>17138</v>
      </c>
      <c r="K40" s="118"/>
      <c r="L40" s="6">
        <f t="shared" si="5"/>
        <v>31276.85</v>
      </c>
    </row>
    <row r="41" spans="1:12">
      <c r="A41" s="1" t="s">
        <v>2785</v>
      </c>
      <c r="B41" s="1" t="s">
        <v>2786</v>
      </c>
      <c r="C41" s="6">
        <v>5000.1000000000004</v>
      </c>
      <c r="D41" s="118"/>
      <c r="E41" s="6"/>
      <c r="F41" s="6">
        <f t="shared" si="11"/>
        <v>5000.1000000000004</v>
      </c>
      <c r="G41" s="40"/>
      <c r="H41" s="6">
        <f>+C41/30*9</f>
        <v>1500.0300000000002</v>
      </c>
      <c r="I41" s="6">
        <f t="shared" si="4"/>
        <v>833.35000000000014</v>
      </c>
      <c r="J41" s="6">
        <v>6666.8000000000011</v>
      </c>
      <c r="K41" s="118"/>
      <c r="L41" s="6">
        <f t="shared" si="5"/>
        <v>9000.18</v>
      </c>
    </row>
    <row r="42" spans="1:12">
      <c r="A42" s="1" t="s">
        <v>2787</v>
      </c>
      <c r="B42" s="1" t="s">
        <v>46</v>
      </c>
      <c r="C42" s="6">
        <v>10000.200000000001</v>
      </c>
      <c r="D42" s="118"/>
      <c r="E42" s="6"/>
      <c r="F42" s="6">
        <f t="shared" si="11"/>
        <v>10000.200000000001</v>
      </c>
      <c r="G42" s="40"/>
      <c r="H42" s="6">
        <f>+C42/30*9</f>
        <v>3000.0600000000004</v>
      </c>
      <c r="I42" s="6">
        <f t="shared" si="4"/>
        <v>1666.7000000000003</v>
      </c>
      <c r="J42" s="6">
        <v>13333.600000000002</v>
      </c>
      <c r="K42" s="118"/>
      <c r="L42" s="6">
        <f t="shared" si="5"/>
        <v>18000.36</v>
      </c>
    </row>
    <row r="43" spans="1:12">
      <c r="A43" s="1" t="s">
        <v>2788</v>
      </c>
      <c r="B43" s="1" t="s">
        <v>2022</v>
      </c>
      <c r="C43" s="6">
        <v>5275.5</v>
      </c>
      <c r="D43" s="6"/>
      <c r="E43" s="118"/>
      <c r="F43" s="6">
        <f>SUM(C43:E43)</f>
        <v>5275.5</v>
      </c>
      <c r="G43" s="40"/>
      <c r="H43" s="6">
        <f>+C43/30*15.4</f>
        <v>2708.09</v>
      </c>
      <c r="I43" s="6">
        <f t="shared" si="4"/>
        <v>879.25</v>
      </c>
      <c r="J43" s="6">
        <v>7034</v>
      </c>
      <c r="K43" s="118"/>
      <c r="L43" s="6">
        <f t="shared" si="5"/>
        <v>10621.34</v>
      </c>
    </row>
    <row r="44" spans="1:12">
      <c r="A44" s="1" t="s">
        <v>2789</v>
      </c>
      <c r="B44" s="1" t="s">
        <v>2790</v>
      </c>
      <c r="C44" s="6">
        <v>6378.9</v>
      </c>
      <c r="D44" s="6"/>
      <c r="E44" s="6"/>
      <c r="F44" s="6">
        <f t="shared" ref="F44:F45" si="12">SUM(C44:E44)</f>
        <v>6378.9</v>
      </c>
      <c r="G44" s="40"/>
      <c r="H44" s="6">
        <f>+C44/30*35.2</f>
        <v>7484.576</v>
      </c>
      <c r="I44" s="6">
        <f t="shared" si="4"/>
        <v>1063.1500000000001</v>
      </c>
      <c r="J44" s="6">
        <v>8505.2000000000007</v>
      </c>
      <c r="K44" s="118"/>
      <c r="L44" s="6">
        <f t="shared" si="5"/>
        <v>17052.925999999999</v>
      </c>
    </row>
    <row r="45" spans="1:12">
      <c r="A45" s="1" t="s">
        <v>2791</v>
      </c>
      <c r="B45" s="1" t="s">
        <v>2792</v>
      </c>
      <c r="C45" s="6">
        <v>6482.4</v>
      </c>
      <c r="D45" s="6">
        <v>1050</v>
      </c>
      <c r="E45" s="6"/>
      <c r="F45" s="6">
        <f t="shared" si="12"/>
        <v>7532.4</v>
      </c>
      <c r="G45" s="40"/>
      <c r="H45" s="6">
        <f>216.08*26.55</f>
        <v>5736.9240000000009</v>
      </c>
      <c r="I45" s="6">
        <f t="shared" si="4"/>
        <v>1080.3999999999999</v>
      </c>
      <c r="J45" s="6">
        <v>8643.1999999999989</v>
      </c>
      <c r="K45" s="118"/>
      <c r="L45" s="6">
        <f t="shared" si="5"/>
        <v>15460.523999999999</v>
      </c>
    </row>
    <row r="46" spans="1:12">
      <c r="A46" s="1" t="s">
        <v>2793</v>
      </c>
      <c r="B46" s="1" t="s">
        <v>2792</v>
      </c>
      <c r="C46" s="6">
        <v>6482.4</v>
      </c>
      <c r="D46" s="6">
        <v>1050</v>
      </c>
      <c r="E46" s="118"/>
      <c r="F46" s="6">
        <f>SUM(C46:E46)</f>
        <v>7532.4</v>
      </c>
      <c r="G46" s="40"/>
      <c r="H46" s="6">
        <v>5736.92</v>
      </c>
      <c r="I46" s="6">
        <f t="shared" si="4"/>
        <v>1080.3999999999999</v>
      </c>
      <c r="J46" s="6">
        <v>8643.1999999999989</v>
      </c>
      <c r="K46" s="118"/>
      <c r="L46" s="6">
        <f t="shared" si="5"/>
        <v>15460.519999999999</v>
      </c>
    </row>
    <row r="47" spans="1:12">
      <c r="A47" s="1" t="s">
        <v>2794</v>
      </c>
      <c r="B47" s="1" t="s">
        <v>2795</v>
      </c>
      <c r="C47" s="6">
        <v>9344.1</v>
      </c>
      <c r="D47" s="6">
        <v>1700</v>
      </c>
      <c r="E47" s="6"/>
      <c r="F47" s="6">
        <f t="shared" ref="F47:F48" si="13">SUM(C47:E47)</f>
        <v>11044.1</v>
      </c>
      <c r="G47" s="40"/>
      <c r="H47" s="6">
        <f>311.47*39.6</f>
        <v>12334.212000000001</v>
      </c>
      <c r="I47" s="6">
        <f t="shared" si="4"/>
        <v>1557.3500000000001</v>
      </c>
      <c r="J47" s="6">
        <v>12458.800000000001</v>
      </c>
      <c r="K47" s="118"/>
      <c r="L47" s="6">
        <f t="shared" si="5"/>
        <v>26350.362000000001</v>
      </c>
    </row>
    <row r="48" spans="1:12">
      <c r="A48" s="1" t="s">
        <v>2796</v>
      </c>
      <c r="B48" s="1" t="s">
        <v>2795</v>
      </c>
      <c r="C48" s="6">
        <v>9344.1</v>
      </c>
      <c r="D48" s="6">
        <v>1700</v>
      </c>
      <c r="E48" s="6"/>
      <c r="F48" s="6">
        <f t="shared" si="13"/>
        <v>11044.1</v>
      </c>
      <c r="G48" s="40"/>
      <c r="H48" s="6">
        <v>12334.21</v>
      </c>
      <c r="I48" s="6">
        <f t="shared" si="4"/>
        <v>1557.3500000000001</v>
      </c>
      <c r="J48" s="6">
        <v>12458.800000000001</v>
      </c>
      <c r="K48" s="118"/>
      <c r="L48" s="6">
        <f t="shared" si="5"/>
        <v>26350.36</v>
      </c>
    </row>
    <row r="49" spans="1:12">
      <c r="A49" s="1" t="s">
        <v>2797</v>
      </c>
      <c r="B49" s="1" t="s">
        <v>2798</v>
      </c>
      <c r="C49" s="6">
        <v>7034.1</v>
      </c>
      <c r="D49" s="6"/>
      <c r="E49" s="118"/>
      <c r="F49" s="6">
        <f>SUM(C49:E49)</f>
        <v>7034.1</v>
      </c>
      <c r="G49" s="40"/>
      <c r="H49" s="6">
        <f>234.47*35.2</f>
        <v>8253.344000000001</v>
      </c>
      <c r="I49" s="6">
        <f t="shared" si="4"/>
        <v>1172.3499999999999</v>
      </c>
      <c r="J49" s="6">
        <v>9378.7999999999993</v>
      </c>
      <c r="K49" s="118"/>
      <c r="L49" s="6">
        <f t="shared" si="5"/>
        <v>18804.493999999999</v>
      </c>
    </row>
    <row r="50" spans="1:12">
      <c r="A50" s="1" t="s">
        <v>2799</v>
      </c>
      <c r="B50" s="1" t="s">
        <v>2786</v>
      </c>
      <c r="C50" s="6">
        <v>7827</v>
      </c>
      <c r="D50" s="6"/>
      <c r="E50" s="6"/>
      <c r="F50" s="6">
        <f t="shared" ref="F50:F51" si="14">SUM(C50:E50)</f>
        <v>7827</v>
      </c>
      <c r="G50" s="40"/>
      <c r="H50" s="6">
        <f>260.9*23.65</f>
        <v>6170.2849999999989</v>
      </c>
      <c r="I50" s="6">
        <f t="shared" si="4"/>
        <v>1304.5</v>
      </c>
      <c r="J50" s="6">
        <v>10436</v>
      </c>
      <c r="K50" s="118"/>
      <c r="L50" s="6">
        <f t="shared" si="5"/>
        <v>17910.785</v>
      </c>
    </row>
    <row r="51" spans="1:12">
      <c r="A51" s="1" t="s">
        <v>2800</v>
      </c>
      <c r="B51" s="1" t="s">
        <v>2786</v>
      </c>
      <c r="C51" s="6">
        <v>7827</v>
      </c>
      <c r="D51" s="6"/>
      <c r="E51" s="6"/>
      <c r="F51" s="6">
        <f t="shared" si="14"/>
        <v>7827</v>
      </c>
      <c r="G51" s="40"/>
      <c r="H51" s="6">
        <v>6170.29</v>
      </c>
      <c r="I51" s="6">
        <f t="shared" si="4"/>
        <v>1304.5</v>
      </c>
      <c r="J51" s="6">
        <v>10436</v>
      </c>
      <c r="K51" s="118"/>
      <c r="L51" s="6">
        <f t="shared" si="5"/>
        <v>17910.79</v>
      </c>
    </row>
    <row r="52" spans="1:12">
      <c r="A52" s="1" t="s">
        <v>2801</v>
      </c>
      <c r="B52" s="1" t="s">
        <v>2802</v>
      </c>
      <c r="C52" s="6">
        <v>7827</v>
      </c>
      <c r="D52" s="6"/>
      <c r="E52" s="118"/>
      <c r="F52" s="6">
        <f>SUM(C52:E52)</f>
        <v>7827</v>
      </c>
      <c r="G52" s="40"/>
      <c r="H52" s="6">
        <f>260.9*35.93</f>
        <v>9374.1369999999988</v>
      </c>
      <c r="I52" s="6">
        <f t="shared" si="4"/>
        <v>1304.5</v>
      </c>
      <c r="J52" s="6">
        <v>10436</v>
      </c>
      <c r="K52" s="118"/>
      <c r="L52" s="6">
        <f t="shared" si="5"/>
        <v>21114.636999999999</v>
      </c>
    </row>
    <row r="53" spans="1:12">
      <c r="A53" s="1" t="s">
        <v>2803</v>
      </c>
      <c r="B53" s="1" t="s">
        <v>2804</v>
      </c>
      <c r="C53" s="6">
        <v>7827</v>
      </c>
      <c r="D53" s="118"/>
      <c r="E53" s="6"/>
      <c r="F53" s="6">
        <f t="shared" ref="F53:F54" si="15">SUM(C53:E53)</f>
        <v>7827</v>
      </c>
      <c r="G53" s="40"/>
      <c r="H53" s="6">
        <f>260.9*36.3</f>
        <v>9470.6699999999983</v>
      </c>
      <c r="I53" s="6">
        <f t="shared" si="4"/>
        <v>1304.5</v>
      </c>
      <c r="J53" s="6">
        <v>10436</v>
      </c>
      <c r="K53" s="118"/>
      <c r="L53" s="6">
        <f t="shared" si="5"/>
        <v>21211.17</v>
      </c>
    </row>
    <row r="54" spans="1:12">
      <c r="A54" s="1" t="s">
        <v>2805</v>
      </c>
      <c r="B54" s="1" t="s">
        <v>2806</v>
      </c>
      <c r="C54" s="6">
        <v>7827</v>
      </c>
      <c r="D54" s="118"/>
      <c r="E54" s="6"/>
      <c r="F54" s="6">
        <f t="shared" si="15"/>
        <v>7827</v>
      </c>
      <c r="G54" s="40"/>
      <c r="H54" s="6">
        <f>260.9*30.8</f>
        <v>8035.7199999999993</v>
      </c>
      <c r="I54" s="6">
        <f t="shared" si="4"/>
        <v>1304.5</v>
      </c>
      <c r="J54" s="6">
        <v>10436</v>
      </c>
      <c r="K54" s="118"/>
      <c r="L54" s="6">
        <f t="shared" si="5"/>
        <v>19776.22</v>
      </c>
    </row>
    <row r="55" spans="1:12">
      <c r="A55" s="1" t="s">
        <v>2807</v>
      </c>
      <c r="B55" s="1" t="s">
        <v>2808</v>
      </c>
      <c r="C55" s="6">
        <v>12861.3</v>
      </c>
      <c r="D55" s="6"/>
      <c r="E55" s="118"/>
      <c r="F55" s="6">
        <f>SUM(C55:E55)</f>
        <v>12861.3</v>
      </c>
      <c r="G55" s="40"/>
      <c r="H55" s="6">
        <f>+C55/30*46.2</f>
        <v>19806.402000000002</v>
      </c>
      <c r="I55" s="6">
        <f t="shared" si="4"/>
        <v>2143.5499999999997</v>
      </c>
      <c r="J55" s="6">
        <v>17148.399999999998</v>
      </c>
      <c r="K55" s="118"/>
      <c r="L55" s="6">
        <f t="shared" si="5"/>
        <v>39098.351999999999</v>
      </c>
    </row>
    <row r="56" spans="1:12">
      <c r="A56" s="1" t="s">
        <v>2809</v>
      </c>
      <c r="B56" s="1" t="s">
        <v>2810</v>
      </c>
      <c r="C56" s="6">
        <v>9206.4</v>
      </c>
      <c r="D56" s="118"/>
      <c r="E56" s="6"/>
      <c r="F56" s="6">
        <f t="shared" ref="F56:F57" si="16">SUM(C56:E56)</f>
        <v>9206.4</v>
      </c>
      <c r="G56" s="40"/>
      <c r="H56" s="6">
        <f>+C56/30*25.2</f>
        <v>7733.3759999999993</v>
      </c>
      <c r="I56" s="6">
        <f t="shared" si="4"/>
        <v>1534.4</v>
      </c>
      <c r="J56" s="6">
        <v>12275.2</v>
      </c>
      <c r="K56" s="118"/>
      <c r="L56" s="6">
        <f t="shared" si="5"/>
        <v>21542.976000000002</v>
      </c>
    </row>
    <row r="57" spans="1:12">
      <c r="A57" s="1" t="s">
        <v>2811</v>
      </c>
      <c r="B57" s="1" t="s">
        <v>2812</v>
      </c>
      <c r="C57" s="6">
        <v>6585.9</v>
      </c>
      <c r="D57" s="118"/>
      <c r="E57" s="6"/>
      <c r="F57" s="6">
        <f t="shared" si="16"/>
        <v>6585.9</v>
      </c>
      <c r="G57" s="40"/>
      <c r="H57" s="6">
        <f>+C57/30*30.8</f>
        <v>6761.5240000000003</v>
      </c>
      <c r="I57" s="6">
        <f t="shared" si="4"/>
        <v>1097.6500000000001</v>
      </c>
      <c r="J57" s="6">
        <v>8781.2000000000007</v>
      </c>
      <c r="K57" s="118"/>
      <c r="L57" s="6">
        <f t="shared" si="5"/>
        <v>16640.374000000003</v>
      </c>
    </row>
    <row r="58" spans="1:12">
      <c r="A58" s="1" t="s">
        <v>2813</v>
      </c>
      <c r="B58" s="1" t="s">
        <v>2814</v>
      </c>
      <c r="C58" s="6">
        <v>8023.5</v>
      </c>
      <c r="D58" s="6"/>
      <c r="E58" s="118"/>
      <c r="F58" s="6">
        <f>SUM(C58:E58)</f>
        <v>8023.5</v>
      </c>
      <c r="G58" s="40"/>
      <c r="H58" s="6">
        <f>+C58/30*33</f>
        <v>8825.85</v>
      </c>
      <c r="I58" s="6">
        <f t="shared" si="4"/>
        <v>1337.25</v>
      </c>
      <c r="J58" s="6">
        <v>10698</v>
      </c>
      <c r="K58" s="118"/>
      <c r="L58" s="6">
        <f t="shared" si="5"/>
        <v>20861.099999999999</v>
      </c>
    </row>
    <row r="59" spans="1:12">
      <c r="A59" s="1" t="s">
        <v>2815</v>
      </c>
      <c r="B59" s="1" t="s">
        <v>2816</v>
      </c>
      <c r="C59" s="6">
        <v>7827</v>
      </c>
      <c r="D59" s="118"/>
      <c r="E59" s="6"/>
      <c r="F59" s="6">
        <f t="shared" ref="F59:F60" si="17">SUM(C59:E59)</f>
        <v>7827</v>
      </c>
      <c r="G59" s="40"/>
      <c r="H59" s="6">
        <f>+C59/30*36.3</f>
        <v>9470.6699999999983</v>
      </c>
      <c r="I59" s="6">
        <f t="shared" si="4"/>
        <v>1304.5</v>
      </c>
      <c r="J59" s="6">
        <v>10436</v>
      </c>
      <c r="K59" s="118"/>
      <c r="L59" s="6">
        <f t="shared" ref="L59:L60" si="18">SUM(H59:K59)</f>
        <v>21211.17</v>
      </c>
    </row>
    <row r="60" spans="1:12">
      <c r="A60" s="1" t="s">
        <v>2817</v>
      </c>
      <c r="B60" s="1" t="s">
        <v>2818</v>
      </c>
      <c r="C60" s="6">
        <v>6741</v>
      </c>
      <c r="D60" s="118"/>
      <c r="E60" s="6"/>
      <c r="F60" s="6">
        <f t="shared" si="17"/>
        <v>6741</v>
      </c>
      <c r="G60" s="40"/>
      <c r="H60" s="6">
        <f>+C60/30*18.7</f>
        <v>4201.8899999999994</v>
      </c>
      <c r="I60" s="6">
        <f t="shared" si="4"/>
        <v>1123.5</v>
      </c>
      <c r="J60" s="6">
        <v>8988</v>
      </c>
      <c r="K60" s="118"/>
      <c r="L60" s="6">
        <f t="shared" si="18"/>
        <v>14313.39</v>
      </c>
    </row>
    <row r="63" spans="1:12" ht="15.75">
      <c r="B63" s="42" t="s">
        <v>250</v>
      </c>
      <c r="C63" s="43"/>
      <c r="D63" s="43"/>
      <c r="E63" s="43"/>
      <c r="F63" s="43"/>
      <c r="G63" s="43"/>
    </row>
    <row r="64" spans="1:12">
      <c r="B64" s="107" t="s">
        <v>0</v>
      </c>
      <c r="C64" s="191" t="s">
        <v>251</v>
      </c>
      <c r="D64" s="191"/>
      <c r="E64" s="191"/>
      <c r="F64" s="191"/>
      <c r="G64" s="191"/>
    </row>
    <row r="65" spans="2:7">
      <c r="B65" s="45"/>
      <c r="C65" s="226" t="s">
        <v>252</v>
      </c>
      <c r="D65" s="226"/>
      <c r="E65" s="226"/>
      <c r="F65" s="226"/>
      <c r="G65" s="226"/>
    </row>
  </sheetData>
  <mergeCells count="14">
    <mergeCell ref="A18:A19"/>
    <mergeCell ref="B18:B19"/>
    <mergeCell ref="C18:F18"/>
    <mergeCell ref="H18:L18"/>
    <mergeCell ref="C64:G64"/>
    <mergeCell ref="C65:G65"/>
    <mergeCell ref="A1:L1"/>
    <mergeCell ref="A2:L2"/>
    <mergeCell ref="A3:L3"/>
    <mergeCell ref="A4:L4"/>
    <mergeCell ref="A8:A9"/>
    <mergeCell ref="B8:B9"/>
    <mergeCell ref="C8:F8"/>
    <mergeCell ref="H8:L8"/>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37CEA-FEF2-42FD-923B-7B409ADB2A58}">
  <dimension ref="A1:I55"/>
  <sheetViews>
    <sheetView showGridLines="0" workbookViewId="0">
      <selection activeCell="J15" sqref="J15"/>
    </sheetView>
  </sheetViews>
  <sheetFormatPr baseColWidth="10" defaultRowHeight="15"/>
  <cols>
    <col min="1" max="1" width="20.85546875" customWidth="1"/>
    <col min="2" max="2" width="36.28515625" customWidth="1"/>
    <col min="5" max="5" width="3.7109375" customWidth="1"/>
  </cols>
  <sheetData>
    <row r="1" spans="1:9" ht="15.75">
      <c r="A1" s="173" t="str">
        <f>'[5]Analítico de Plazas'!A1:F1</f>
        <v>UNIVERSIDAD DE ORIENTE</v>
      </c>
      <c r="B1" s="173"/>
      <c r="C1" s="173"/>
      <c r="D1" s="173"/>
      <c r="E1" s="173"/>
      <c r="F1" s="173"/>
      <c r="G1" s="173"/>
      <c r="H1" s="173"/>
      <c r="I1" s="173"/>
    </row>
    <row r="2" spans="1:9" ht="15.75">
      <c r="A2" s="173" t="s">
        <v>1</v>
      </c>
      <c r="B2" s="173"/>
      <c r="C2" s="173"/>
      <c r="D2" s="173"/>
      <c r="E2" s="173"/>
      <c r="F2" s="173"/>
      <c r="G2" s="173"/>
      <c r="H2" s="173"/>
      <c r="I2" s="173"/>
    </row>
    <row r="3" spans="1:9" ht="15.75">
      <c r="A3" s="173" t="s">
        <v>2</v>
      </c>
      <c r="B3" s="173"/>
      <c r="C3" s="173"/>
      <c r="D3" s="173"/>
      <c r="E3" s="173"/>
      <c r="F3" s="173"/>
      <c r="G3" s="173"/>
      <c r="H3" s="173"/>
      <c r="I3" s="173"/>
    </row>
    <row r="4" spans="1:9" ht="15.75">
      <c r="A4" s="173" t="s">
        <v>6</v>
      </c>
      <c r="B4" s="173"/>
      <c r="C4" s="173"/>
      <c r="D4" s="173"/>
      <c r="E4" s="173"/>
      <c r="F4" s="173"/>
      <c r="G4" s="173"/>
      <c r="H4" s="173"/>
      <c r="I4" s="173"/>
    </row>
    <row r="7" spans="1:9" ht="16.5" thickBot="1">
      <c r="A7" s="4" t="s">
        <v>7</v>
      </c>
    </row>
    <row r="8" spans="1:9">
      <c r="A8" s="185" t="s">
        <v>0</v>
      </c>
      <c r="B8" s="185" t="s">
        <v>8</v>
      </c>
      <c r="C8" s="186" t="s">
        <v>9</v>
      </c>
      <c r="D8" s="186"/>
      <c r="F8" s="237" t="s">
        <v>10</v>
      </c>
      <c r="G8" s="238"/>
      <c r="H8" s="238"/>
      <c r="I8" s="320"/>
    </row>
    <row r="9" spans="1:9" ht="22.5">
      <c r="A9" s="185"/>
      <c r="B9" s="185"/>
      <c r="C9" s="105" t="s">
        <v>11</v>
      </c>
      <c r="D9" s="105" t="s">
        <v>12</v>
      </c>
      <c r="F9" s="106" t="s">
        <v>13</v>
      </c>
      <c r="G9" s="106" t="s">
        <v>18</v>
      </c>
      <c r="H9" s="105" t="s">
        <v>14</v>
      </c>
      <c r="I9" s="105" t="s">
        <v>12</v>
      </c>
    </row>
    <row r="10" spans="1:9">
      <c r="A10" s="1" t="s">
        <v>2819</v>
      </c>
      <c r="B10" s="1" t="s">
        <v>2820</v>
      </c>
      <c r="C10" s="51">
        <v>81346</v>
      </c>
      <c r="D10" s="51">
        <f t="shared" ref="D10:D17" si="0">SUM(C10:C10)</f>
        <v>81346</v>
      </c>
      <c r="E10" s="40"/>
      <c r="F10" s="51">
        <v>13557</v>
      </c>
      <c r="G10" s="51">
        <v>13557</v>
      </c>
      <c r="H10" s="51">
        <v>108461</v>
      </c>
      <c r="I10" s="51">
        <f t="shared" ref="I10:I17" si="1">SUM(F10:H10)</f>
        <v>135575</v>
      </c>
    </row>
    <row r="11" spans="1:9">
      <c r="A11" s="1" t="s">
        <v>2821</v>
      </c>
      <c r="B11" s="33" t="s">
        <v>2822</v>
      </c>
      <c r="C11" s="51">
        <v>47245</v>
      </c>
      <c r="D11" s="51">
        <f t="shared" si="0"/>
        <v>47245</v>
      </c>
      <c r="E11" s="40"/>
      <c r="F11" s="51">
        <v>7874</v>
      </c>
      <c r="G11" s="51">
        <v>7874</v>
      </c>
      <c r="H11" s="51">
        <v>62994</v>
      </c>
      <c r="I11" s="51">
        <f t="shared" si="1"/>
        <v>78742</v>
      </c>
    </row>
    <row r="12" spans="1:9">
      <c r="A12" s="1" t="s">
        <v>2823</v>
      </c>
      <c r="B12" s="33" t="s">
        <v>2824</v>
      </c>
      <c r="C12" s="51">
        <v>23791</v>
      </c>
      <c r="D12" s="51">
        <f t="shared" si="0"/>
        <v>23791</v>
      </c>
      <c r="E12" s="40"/>
      <c r="F12" s="51">
        <v>3965</v>
      </c>
      <c r="G12" s="51">
        <v>3965</v>
      </c>
      <c r="H12" s="51">
        <v>31721</v>
      </c>
      <c r="I12" s="51">
        <f t="shared" si="1"/>
        <v>39651</v>
      </c>
    </row>
    <row r="13" spans="1:9">
      <c r="A13" s="1" t="s">
        <v>2825</v>
      </c>
      <c r="B13" s="33" t="s">
        <v>2826</v>
      </c>
      <c r="C13" s="51">
        <v>23791</v>
      </c>
      <c r="D13" s="51">
        <f t="shared" si="0"/>
        <v>23791</v>
      </c>
      <c r="E13" s="40"/>
      <c r="F13" s="51">
        <v>3965</v>
      </c>
      <c r="G13" s="51">
        <v>3965</v>
      </c>
      <c r="H13" s="51">
        <v>31721</v>
      </c>
      <c r="I13" s="51">
        <f t="shared" si="1"/>
        <v>39651</v>
      </c>
    </row>
    <row r="14" spans="1:9">
      <c r="A14" s="1" t="s">
        <v>2827</v>
      </c>
      <c r="B14" s="33" t="s">
        <v>2828</v>
      </c>
      <c r="C14" s="51">
        <v>23791</v>
      </c>
      <c r="D14" s="51">
        <f t="shared" si="0"/>
        <v>23791</v>
      </c>
      <c r="E14" s="40"/>
      <c r="F14" s="51">
        <v>3965</v>
      </c>
      <c r="G14" s="51">
        <v>3965</v>
      </c>
      <c r="H14" s="51">
        <v>31721</v>
      </c>
      <c r="I14" s="51">
        <f t="shared" si="1"/>
        <v>39651</v>
      </c>
    </row>
    <row r="15" spans="1:9" ht="22.5">
      <c r="A15" s="1" t="s">
        <v>2829</v>
      </c>
      <c r="B15" s="33" t="s">
        <v>2830</v>
      </c>
      <c r="C15" s="51">
        <v>23791</v>
      </c>
      <c r="D15" s="51">
        <f t="shared" si="0"/>
        <v>23791</v>
      </c>
      <c r="E15" s="40"/>
      <c r="F15" s="51">
        <v>3965</v>
      </c>
      <c r="G15" s="51">
        <v>3965</v>
      </c>
      <c r="H15" s="51">
        <v>31721</v>
      </c>
      <c r="I15" s="51">
        <f t="shared" si="1"/>
        <v>39651</v>
      </c>
    </row>
    <row r="16" spans="1:9">
      <c r="A16" s="1" t="s">
        <v>2831</v>
      </c>
      <c r="B16" s="33" t="s">
        <v>2832</v>
      </c>
      <c r="C16" s="51">
        <v>23791</v>
      </c>
      <c r="D16" s="51">
        <f t="shared" si="0"/>
        <v>23791</v>
      </c>
      <c r="E16" s="40"/>
      <c r="F16" s="51">
        <v>3965</v>
      </c>
      <c r="G16" s="51">
        <v>3965</v>
      </c>
      <c r="H16" s="51">
        <v>31721</v>
      </c>
      <c r="I16" s="51">
        <f t="shared" si="1"/>
        <v>39651</v>
      </c>
    </row>
    <row r="17" spans="1:9" s="172" customFormat="1" ht="11.25">
      <c r="A17" s="1" t="s">
        <v>2833</v>
      </c>
      <c r="B17" s="33" t="s">
        <v>2834</v>
      </c>
      <c r="C17" s="51">
        <v>23791</v>
      </c>
      <c r="D17" s="51">
        <f t="shared" si="0"/>
        <v>23791</v>
      </c>
      <c r="E17" s="135"/>
      <c r="F17" s="51">
        <v>3965</v>
      </c>
      <c r="G17" s="51">
        <v>3965</v>
      </c>
      <c r="H17" s="51">
        <v>31721</v>
      </c>
      <c r="I17" s="51">
        <f t="shared" si="1"/>
        <v>39651</v>
      </c>
    </row>
    <row r="18" spans="1:9">
      <c r="A18" s="11"/>
    </row>
    <row r="19" spans="1:9" ht="15.75">
      <c r="A19" s="4" t="s">
        <v>31</v>
      </c>
    </row>
    <row r="20" spans="1:9">
      <c r="A20" s="185" t="s">
        <v>0</v>
      </c>
      <c r="B20" s="185" t="s">
        <v>8</v>
      </c>
      <c r="C20" s="186" t="s">
        <v>9</v>
      </c>
      <c r="D20" s="186"/>
      <c r="F20" s="186" t="s">
        <v>10</v>
      </c>
      <c r="G20" s="186"/>
      <c r="H20" s="186"/>
      <c r="I20" s="186"/>
    </row>
    <row r="21" spans="1:9" ht="22.5">
      <c r="A21" s="185"/>
      <c r="B21" s="185"/>
      <c r="C21" s="105" t="s">
        <v>11</v>
      </c>
      <c r="D21" s="105" t="s">
        <v>12</v>
      </c>
      <c r="F21" s="106" t="s">
        <v>13</v>
      </c>
      <c r="G21" s="106" t="s">
        <v>18</v>
      </c>
      <c r="H21" s="105" t="s">
        <v>14</v>
      </c>
      <c r="I21" s="105" t="s">
        <v>12</v>
      </c>
    </row>
    <row r="22" spans="1:9">
      <c r="A22" s="1" t="s">
        <v>2835</v>
      </c>
      <c r="B22" s="33" t="s">
        <v>2836</v>
      </c>
      <c r="C22" s="51">
        <v>23807</v>
      </c>
      <c r="D22" s="51">
        <f t="shared" ref="D22:D55" si="2">SUM(C22:C22)</f>
        <v>23807</v>
      </c>
      <c r="E22" s="40"/>
      <c r="F22" s="51">
        <v>3871</v>
      </c>
      <c r="G22" s="51">
        <v>3871</v>
      </c>
      <c r="H22" s="51">
        <v>30969</v>
      </c>
      <c r="I22" s="51">
        <f t="shared" ref="I22:I55" si="3">SUM(F22:H22)</f>
        <v>38711</v>
      </c>
    </row>
    <row r="23" spans="1:9">
      <c r="A23" s="1" t="s">
        <v>2837</v>
      </c>
      <c r="B23" s="33" t="s">
        <v>2838</v>
      </c>
      <c r="C23" s="51">
        <v>22741</v>
      </c>
      <c r="D23" s="51">
        <f t="shared" si="2"/>
        <v>22741</v>
      </c>
      <c r="E23" s="40"/>
      <c r="F23" s="51">
        <v>3698</v>
      </c>
      <c r="G23" s="51">
        <v>3698</v>
      </c>
      <c r="H23" s="51">
        <v>29583</v>
      </c>
      <c r="I23" s="51">
        <f t="shared" si="3"/>
        <v>36979</v>
      </c>
    </row>
    <row r="24" spans="1:9">
      <c r="A24" s="1" t="s">
        <v>2839</v>
      </c>
      <c r="B24" s="33" t="s">
        <v>2840</v>
      </c>
      <c r="C24" s="51">
        <v>21373</v>
      </c>
      <c r="D24" s="51">
        <f t="shared" si="2"/>
        <v>21373</v>
      </c>
      <c r="E24" s="40"/>
      <c r="F24" s="51">
        <v>3475</v>
      </c>
      <c r="G24" s="51">
        <v>3475</v>
      </c>
      <c r="H24" s="51">
        <v>27803</v>
      </c>
      <c r="I24" s="51">
        <f t="shared" si="3"/>
        <v>34753</v>
      </c>
    </row>
    <row r="25" spans="1:9">
      <c r="A25" s="1" t="s">
        <v>2841</v>
      </c>
      <c r="B25" s="33" t="s">
        <v>2842</v>
      </c>
      <c r="C25" s="51">
        <v>19780</v>
      </c>
      <c r="D25" s="51">
        <f t="shared" si="2"/>
        <v>19780</v>
      </c>
      <c r="E25" s="40"/>
      <c r="F25" s="51">
        <v>3216</v>
      </c>
      <c r="G25" s="51">
        <v>3216</v>
      </c>
      <c r="H25" s="51">
        <v>25729</v>
      </c>
      <c r="I25" s="51">
        <f t="shared" si="3"/>
        <v>32161</v>
      </c>
    </row>
    <row r="26" spans="1:9">
      <c r="A26" s="1" t="s">
        <v>2843</v>
      </c>
      <c r="B26" s="33" t="s">
        <v>2844</v>
      </c>
      <c r="C26" s="51">
        <v>17712</v>
      </c>
      <c r="D26" s="51">
        <f t="shared" si="2"/>
        <v>17712</v>
      </c>
      <c r="E26" s="40"/>
      <c r="F26" s="51">
        <v>2880</v>
      </c>
      <c r="G26" s="51">
        <v>2880</v>
      </c>
      <c r="H26" s="51">
        <v>23040</v>
      </c>
      <c r="I26" s="51">
        <f t="shared" si="3"/>
        <v>28800</v>
      </c>
    </row>
    <row r="27" spans="1:9">
      <c r="A27" s="1" t="s">
        <v>2845</v>
      </c>
      <c r="B27" s="33" t="s">
        <v>2846</v>
      </c>
      <c r="C27" s="51">
        <v>17168</v>
      </c>
      <c r="D27" s="51">
        <f t="shared" si="2"/>
        <v>17168</v>
      </c>
      <c r="E27" s="40"/>
      <c r="F27" s="51">
        <v>2792</v>
      </c>
      <c r="G27" s="51">
        <v>2792</v>
      </c>
      <c r="H27" s="51">
        <v>22332</v>
      </c>
      <c r="I27" s="51">
        <f t="shared" si="3"/>
        <v>27916</v>
      </c>
    </row>
    <row r="28" spans="1:9">
      <c r="A28" s="1" t="s">
        <v>2847</v>
      </c>
      <c r="B28" s="33" t="s">
        <v>2848</v>
      </c>
      <c r="C28" s="51">
        <v>14307</v>
      </c>
      <c r="D28" s="51">
        <f t="shared" si="2"/>
        <v>14307</v>
      </c>
      <c r="E28" s="40"/>
      <c r="F28" s="51">
        <v>2326</v>
      </c>
      <c r="G28" s="51">
        <v>2326</v>
      </c>
      <c r="H28" s="51">
        <v>18611</v>
      </c>
      <c r="I28" s="51">
        <f t="shared" si="3"/>
        <v>23263</v>
      </c>
    </row>
    <row r="29" spans="1:9">
      <c r="A29" s="1" t="s">
        <v>2849</v>
      </c>
      <c r="B29" s="33" t="s">
        <v>2850</v>
      </c>
      <c r="C29" s="51">
        <v>11445</v>
      </c>
      <c r="D29" s="51">
        <f t="shared" si="2"/>
        <v>11445</v>
      </c>
      <c r="E29" s="40"/>
      <c r="F29" s="51">
        <v>1861</v>
      </c>
      <c r="G29" s="51">
        <v>1861</v>
      </c>
      <c r="H29" s="51">
        <v>14888</v>
      </c>
      <c r="I29" s="51">
        <f t="shared" si="3"/>
        <v>18610</v>
      </c>
    </row>
    <row r="30" spans="1:9">
      <c r="A30" s="1" t="s">
        <v>2851</v>
      </c>
      <c r="B30" s="33" t="s">
        <v>2852</v>
      </c>
      <c r="C30" s="51">
        <v>17712</v>
      </c>
      <c r="D30" s="51">
        <f t="shared" si="2"/>
        <v>17712</v>
      </c>
      <c r="E30" s="40"/>
      <c r="F30" s="51">
        <v>2880</v>
      </c>
      <c r="G30" s="51">
        <v>2880</v>
      </c>
      <c r="H30" s="51">
        <v>23040</v>
      </c>
      <c r="I30" s="51">
        <f t="shared" si="3"/>
        <v>28800</v>
      </c>
    </row>
    <row r="31" spans="1:9">
      <c r="A31" s="1" t="s">
        <v>2853</v>
      </c>
      <c r="B31" s="33" t="s">
        <v>2854</v>
      </c>
      <c r="C31" s="51">
        <v>11893</v>
      </c>
      <c r="D31" s="51">
        <f t="shared" si="2"/>
        <v>11893</v>
      </c>
      <c r="E31" s="40"/>
      <c r="F31" s="51">
        <v>1934</v>
      </c>
      <c r="G31" s="51">
        <v>1934</v>
      </c>
      <c r="H31" s="51">
        <v>15471</v>
      </c>
      <c r="I31" s="51">
        <f t="shared" si="3"/>
        <v>19339</v>
      </c>
    </row>
    <row r="32" spans="1:9">
      <c r="A32" s="1" t="s">
        <v>2855</v>
      </c>
      <c r="B32" s="33" t="s">
        <v>2856</v>
      </c>
      <c r="C32" s="51">
        <v>9663</v>
      </c>
      <c r="D32" s="51">
        <f t="shared" si="2"/>
        <v>9663</v>
      </c>
      <c r="E32" s="40"/>
      <c r="F32" s="51">
        <v>1571</v>
      </c>
      <c r="G32" s="51">
        <v>1571</v>
      </c>
      <c r="H32" s="51">
        <v>12569</v>
      </c>
      <c r="I32" s="51">
        <f t="shared" si="3"/>
        <v>15711</v>
      </c>
    </row>
    <row r="33" spans="1:9">
      <c r="A33" s="1" t="s">
        <v>2857</v>
      </c>
      <c r="B33" s="33" t="s">
        <v>2858</v>
      </c>
      <c r="C33" s="51">
        <v>9113</v>
      </c>
      <c r="D33" s="51">
        <f t="shared" si="2"/>
        <v>9113</v>
      </c>
      <c r="E33" s="40"/>
      <c r="F33" s="51">
        <v>1482</v>
      </c>
      <c r="G33" s="51">
        <v>1482</v>
      </c>
      <c r="H33" s="51">
        <v>11855</v>
      </c>
      <c r="I33" s="51">
        <f t="shared" si="3"/>
        <v>14819</v>
      </c>
    </row>
    <row r="34" spans="1:9">
      <c r="A34" s="1" t="s">
        <v>2859</v>
      </c>
      <c r="B34" s="33" t="s">
        <v>2860</v>
      </c>
      <c r="C34" s="51">
        <v>8679</v>
      </c>
      <c r="D34" s="51">
        <f t="shared" si="2"/>
        <v>8679</v>
      </c>
      <c r="E34" s="40"/>
      <c r="F34" s="51">
        <v>1411</v>
      </c>
      <c r="G34" s="51">
        <v>1411</v>
      </c>
      <c r="H34" s="51">
        <v>11289</v>
      </c>
      <c r="I34" s="51">
        <f t="shared" si="3"/>
        <v>14111</v>
      </c>
    </row>
    <row r="35" spans="1:9">
      <c r="A35" s="1" t="s">
        <v>2861</v>
      </c>
      <c r="B35" s="33" t="s">
        <v>2862</v>
      </c>
      <c r="C35" s="51">
        <v>7495</v>
      </c>
      <c r="D35" s="51">
        <f t="shared" si="2"/>
        <v>7495</v>
      </c>
      <c r="E35" s="40"/>
      <c r="F35" s="51">
        <v>1219</v>
      </c>
      <c r="G35" s="51">
        <v>1219</v>
      </c>
      <c r="H35" s="51">
        <v>9751</v>
      </c>
      <c r="I35" s="51">
        <f t="shared" si="3"/>
        <v>12189</v>
      </c>
    </row>
    <row r="36" spans="1:9">
      <c r="A36" s="1" t="s">
        <v>2863</v>
      </c>
      <c r="B36" s="33" t="s">
        <v>2864</v>
      </c>
      <c r="C36" s="51">
        <v>17712</v>
      </c>
      <c r="D36" s="51">
        <f t="shared" si="2"/>
        <v>17712</v>
      </c>
      <c r="E36" s="40"/>
      <c r="F36" s="51">
        <v>2880</v>
      </c>
      <c r="G36" s="51">
        <v>2880</v>
      </c>
      <c r="H36" s="51">
        <v>23040</v>
      </c>
      <c r="I36" s="51">
        <f t="shared" si="3"/>
        <v>28800</v>
      </c>
    </row>
    <row r="37" spans="1:9">
      <c r="A37" s="1" t="s">
        <v>2865</v>
      </c>
      <c r="B37" s="33" t="s">
        <v>2866</v>
      </c>
      <c r="C37" s="51">
        <v>11893</v>
      </c>
      <c r="D37" s="51">
        <f t="shared" si="2"/>
        <v>11893</v>
      </c>
      <c r="E37" s="40"/>
      <c r="F37" s="51">
        <v>1934</v>
      </c>
      <c r="G37" s="51">
        <v>1934</v>
      </c>
      <c r="H37" s="51">
        <v>15471</v>
      </c>
      <c r="I37" s="51">
        <f t="shared" si="3"/>
        <v>19339</v>
      </c>
    </row>
    <row r="38" spans="1:9">
      <c r="A38" s="1" t="s">
        <v>2867</v>
      </c>
      <c r="B38" s="33" t="s">
        <v>2868</v>
      </c>
      <c r="C38" s="51">
        <v>9663</v>
      </c>
      <c r="D38" s="51">
        <f t="shared" si="2"/>
        <v>9663</v>
      </c>
      <c r="E38" s="40"/>
      <c r="F38" s="51">
        <v>1571</v>
      </c>
      <c r="G38" s="51">
        <v>1571</v>
      </c>
      <c r="H38" s="51">
        <v>12569</v>
      </c>
      <c r="I38" s="51">
        <f t="shared" si="3"/>
        <v>15711</v>
      </c>
    </row>
    <row r="39" spans="1:9" ht="22.5">
      <c r="A39" s="1" t="s">
        <v>2869</v>
      </c>
      <c r="B39" s="33" t="s">
        <v>2870</v>
      </c>
      <c r="C39" s="51">
        <v>14512</v>
      </c>
      <c r="D39" s="51">
        <f t="shared" si="2"/>
        <v>14512</v>
      </c>
      <c r="E39" s="40"/>
      <c r="F39" s="51">
        <v>2360</v>
      </c>
      <c r="G39" s="51">
        <v>2360</v>
      </c>
      <c r="H39" s="51">
        <v>18877</v>
      </c>
      <c r="I39" s="51">
        <f t="shared" si="3"/>
        <v>23597</v>
      </c>
    </row>
    <row r="40" spans="1:9">
      <c r="A40" s="1" t="s">
        <v>2871</v>
      </c>
      <c r="B40" s="33" t="s">
        <v>63</v>
      </c>
      <c r="C40" s="51">
        <v>7105</v>
      </c>
      <c r="D40" s="51">
        <f t="shared" si="2"/>
        <v>7105</v>
      </c>
      <c r="E40" s="40"/>
      <c r="F40" s="51">
        <v>1155</v>
      </c>
      <c r="G40" s="51">
        <v>1155</v>
      </c>
      <c r="H40" s="51">
        <v>9243</v>
      </c>
      <c r="I40" s="51">
        <f t="shared" si="3"/>
        <v>11553</v>
      </c>
    </row>
    <row r="41" spans="1:9">
      <c r="A41" s="1" t="s">
        <v>2872</v>
      </c>
      <c r="B41" s="33" t="s">
        <v>2873</v>
      </c>
      <c r="C41" s="51">
        <v>9113</v>
      </c>
      <c r="D41" s="51">
        <f t="shared" si="2"/>
        <v>9113</v>
      </c>
      <c r="E41" s="40"/>
      <c r="F41" s="51">
        <v>1482</v>
      </c>
      <c r="G41" s="51">
        <v>1482</v>
      </c>
      <c r="H41" s="51">
        <v>11855</v>
      </c>
      <c r="I41" s="51">
        <f t="shared" si="3"/>
        <v>14819</v>
      </c>
    </row>
    <row r="42" spans="1:9">
      <c r="A42" s="1" t="s">
        <v>2874</v>
      </c>
      <c r="B42" s="33" t="s">
        <v>2875</v>
      </c>
      <c r="C42" s="51">
        <v>8679</v>
      </c>
      <c r="D42" s="51">
        <f t="shared" si="2"/>
        <v>8679</v>
      </c>
      <c r="E42" s="40"/>
      <c r="F42" s="51">
        <v>1411</v>
      </c>
      <c r="G42" s="51">
        <v>1411</v>
      </c>
      <c r="H42" s="51">
        <v>11289</v>
      </c>
      <c r="I42" s="51">
        <f t="shared" si="3"/>
        <v>14111</v>
      </c>
    </row>
    <row r="43" spans="1:9">
      <c r="A43" s="1" t="s">
        <v>2876</v>
      </c>
      <c r="B43" s="33" t="s">
        <v>2877</v>
      </c>
      <c r="C43" s="51">
        <v>7495</v>
      </c>
      <c r="D43" s="51">
        <f t="shared" si="2"/>
        <v>7495</v>
      </c>
      <c r="E43" s="40"/>
      <c r="F43" s="51">
        <v>1219</v>
      </c>
      <c r="G43" s="51">
        <v>1219</v>
      </c>
      <c r="H43" s="51">
        <v>9751</v>
      </c>
      <c r="I43" s="51">
        <f t="shared" si="3"/>
        <v>12189</v>
      </c>
    </row>
    <row r="44" spans="1:9">
      <c r="A44" s="1" t="s">
        <v>2878</v>
      </c>
      <c r="B44" s="33" t="s">
        <v>2879</v>
      </c>
      <c r="C44" s="51">
        <v>7495</v>
      </c>
      <c r="D44" s="51">
        <f t="shared" si="2"/>
        <v>7495</v>
      </c>
      <c r="E44" s="40"/>
      <c r="F44" s="51">
        <v>1219</v>
      </c>
      <c r="G44" s="51">
        <v>1219</v>
      </c>
      <c r="H44" s="51">
        <v>9751</v>
      </c>
      <c r="I44" s="51">
        <f t="shared" si="3"/>
        <v>12189</v>
      </c>
    </row>
    <row r="45" spans="1:9">
      <c r="A45" s="1" t="s">
        <v>2880</v>
      </c>
      <c r="B45" s="33" t="s">
        <v>2881</v>
      </c>
      <c r="C45" s="51">
        <v>6357</v>
      </c>
      <c r="D45" s="51">
        <f t="shared" si="2"/>
        <v>6357</v>
      </c>
      <c r="E45" s="40"/>
      <c r="F45" s="51">
        <v>1034</v>
      </c>
      <c r="G45" s="51">
        <v>1034</v>
      </c>
      <c r="H45" s="51">
        <v>8269</v>
      </c>
      <c r="I45" s="51">
        <f t="shared" si="3"/>
        <v>10337</v>
      </c>
    </row>
    <row r="46" spans="1:9">
      <c r="A46" s="1" t="s">
        <v>2882</v>
      </c>
      <c r="B46" s="33" t="s">
        <v>2883</v>
      </c>
      <c r="C46" s="51">
        <v>6357</v>
      </c>
      <c r="D46" s="51">
        <f t="shared" si="2"/>
        <v>6357</v>
      </c>
      <c r="E46" s="40"/>
      <c r="F46" s="51">
        <v>1034</v>
      </c>
      <c r="G46" s="51">
        <v>1034</v>
      </c>
      <c r="H46" s="51">
        <v>8269</v>
      </c>
      <c r="I46" s="51">
        <f t="shared" si="3"/>
        <v>10337</v>
      </c>
    </row>
    <row r="47" spans="1:9">
      <c r="A47" s="1" t="s">
        <v>2884</v>
      </c>
      <c r="B47" s="33" t="s">
        <v>2885</v>
      </c>
      <c r="C47" s="51">
        <v>5177</v>
      </c>
      <c r="D47" s="51">
        <f t="shared" si="2"/>
        <v>5177</v>
      </c>
      <c r="E47" s="40"/>
      <c r="F47" s="51">
        <v>842</v>
      </c>
      <c r="G47" s="51">
        <v>842</v>
      </c>
      <c r="H47" s="51">
        <v>6733</v>
      </c>
      <c r="I47" s="51">
        <f t="shared" si="3"/>
        <v>8417</v>
      </c>
    </row>
    <row r="48" spans="1:9">
      <c r="A48" s="1" t="s">
        <v>2886</v>
      </c>
      <c r="B48" s="33" t="s">
        <v>2887</v>
      </c>
      <c r="C48" s="51">
        <v>17712</v>
      </c>
      <c r="D48" s="51">
        <f t="shared" si="2"/>
        <v>17712</v>
      </c>
      <c r="E48" s="40"/>
      <c r="F48" s="51">
        <v>2880</v>
      </c>
      <c r="G48" s="51">
        <v>2880</v>
      </c>
      <c r="H48" s="51">
        <v>23040</v>
      </c>
      <c r="I48" s="51">
        <f t="shared" si="3"/>
        <v>28800</v>
      </c>
    </row>
    <row r="49" spans="1:9">
      <c r="A49" s="1" t="s">
        <v>2888</v>
      </c>
      <c r="B49" s="33" t="s">
        <v>2889</v>
      </c>
      <c r="C49" s="51">
        <v>11893</v>
      </c>
      <c r="D49" s="51">
        <f t="shared" si="2"/>
        <v>11893</v>
      </c>
      <c r="E49" s="40"/>
      <c r="F49" s="51">
        <v>1934</v>
      </c>
      <c r="G49" s="51">
        <v>1934</v>
      </c>
      <c r="H49" s="51">
        <v>15471</v>
      </c>
      <c r="I49" s="51">
        <f t="shared" si="3"/>
        <v>19339</v>
      </c>
    </row>
    <row r="50" spans="1:9">
      <c r="A50" s="1" t="s">
        <v>2890</v>
      </c>
      <c r="B50" s="33" t="s">
        <v>2891</v>
      </c>
      <c r="C50" s="51">
        <v>9663</v>
      </c>
      <c r="D50" s="51">
        <f t="shared" si="2"/>
        <v>9663</v>
      </c>
      <c r="E50" s="40"/>
      <c r="F50" s="51">
        <v>1571</v>
      </c>
      <c r="G50" s="51">
        <v>1571</v>
      </c>
      <c r="H50" s="51">
        <v>12569</v>
      </c>
      <c r="I50" s="51">
        <f t="shared" si="3"/>
        <v>15711</v>
      </c>
    </row>
    <row r="51" spans="1:9">
      <c r="A51" s="1" t="s">
        <v>2892</v>
      </c>
      <c r="B51" s="33" t="s">
        <v>2893</v>
      </c>
      <c r="C51" s="51">
        <v>9113</v>
      </c>
      <c r="D51" s="51">
        <f t="shared" si="2"/>
        <v>9113</v>
      </c>
      <c r="E51" s="40"/>
      <c r="F51" s="51">
        <v>1482</v>
      </c>
      <c r="G51" s="51">
        <v>1482</v>
      </c>
      <c r="H51" s="51">
        <v>11855</v>
      </c>
      <c r="I51" s="51">
        <f t="shared" si="3"/>
        <v>14819</v>
      </c>
    </row>
    <row r="52" spans="1:9">
      <c r="A52" s="1" t="s">
        <v>2894</v>
      </c>
      <c r="B52" s="33" t="s">
        <v>2895</v>
      </c>
      <c r="C52" s="51">
        <v>8679</v>
      </c>
      <c r="D52" s="51">
        <f t="shared" si="2"/>
        <v>8679</v>
      </c>
      <c r="E52" s="40"/>
      <c r="F52" s="51">
        <v>1411</v>
      </c>
      <c r="G52" s="51">
        <v>1411</v>
      </c>
      <c r="H52" s="51">
        <v>11289</v>
      </c>
      <c r="I52" s="51">
        <f t="shared" si="3"/>
        <v>14111</v>
      </c>
    </row>
    <row r="53" spans="1:9">
      <c r="A53" s="1" t="s">
        <v>2896</v>
      </c>
      <c r="B53" s="33" t="s">
        <v>2897</v>
      </c>
      <c r="C53" s="51">
        <v>7495</v>
      </c>
      <c r="D53" s="51">
        <f t="shared" si="2"/>
        <v>7495</v>
      </c>
      <c r="E53" s="40"/>
      <c r="F53" s="51">
        <v>1219</v>
      </c>
      <c r="G53" s="51">
        <v>1219</v>
      </c>
      <c r="H53" s="51">
        <v>9751</v>
      </c>
      <c r="I53" s="51">
        <f t="shared" si="3"/>
        <v>12189</v>
      </c>
    </row>
    <row r="54" spans="1:9">
      <c r="A54" s="1" t="s">
        <v>2898</v>
      </c>
      <c r="B54" s="33" t="s">
        <v>2899</v>
      </c>
      <c r="C54" s="51">
        <v>5672</v>
      </c>
      <c r="D54" s="51">
        <f t="shared" si="2"/>
        <v>5672</v>
      </c>
      <c r="E54" s="40"/>
      <c r="F54" s="51">
        <v>1890.6666666666667</v>
      </c>
      <c r="G54" s="51">
        <v>945.33333333333337</v>
      </c>
      <c r="H54" s="51">
        <v>9226.4666666666672</v>
      </c>
      <c r="I54" s="51">
        <f t="shared" si="3"/>
        <v>12062.466666666667</v>
      </c>
    </row>
    <row r="55" spans="1:9" ht="33.75">
      <c r="A55" s="1" t="s">
        <v>2898</v>
      </c>
      <c r="B55" s="33" t="s">
        <v>2900</v>
      </c>
      <c r="C55" s="51">
        <v>13900</v>
      </c>
      <c r="D55" s="51">
        <f t="shared" si="2"/>
        <v>13900</v>
      </c>
      <c r="E55" s="40"/>
      <c r="F55" s="51">
        <v>4640</v>
      </c>
      <c r="G55" s="51">
        <v>2320</v>
      </c>
      <c r="H55" s="51">
        <v>22645</v>
      </c>
      <c r="I55" s="51">
        <f t="shared" si="3"/>
        <v>29605</v>
      </c>
    </row>
  </sheetData>
  <mergeCells count="12">
    <mergeCell ref="A20:A21"/>
    <mergeCell ref="B20:B21"/>
    <mergeCell ref="C20:D20"/>
    <mergeCell ref="F20:I20"/>
    <mergeCell ref="A1:I1"/>
    <mergeCell ref="A2:I2"/>
    <mergeCell ref="A3:I3"/>
    <mergeCell ref="A4:I4"/>
    <mergeCell ref="A8:A9"/>
    <mergeCell ref="B8:B9"/>
    <mergeCell ref="C8:D8"/>
    <mergeCell ref="F8:I8"/>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19CDA-8E57-4523-9777-8933BEBE20AD}">
  <dimension ref="A1:L34"/>
  <sheetViews>
    <sheetView showGridLines="0" workbookViewId="0">
      <selection activeCell="L11" sqref="L11"/>
    </sheetView>
  </sheetViews>
  <sheetFormatPr baseColWidth="10" defaultRowHeight="15"/>
  <cols>
    <col min="1" max="1" width="11.28515625" customWidth="1"/>
    <col min="2" max="2" width="25.5703125" customWidth="1"/>
    <col min="6" max="6" width="1.28515625" customWidth="1"/>
    <col min="11" max="11" width="11.42578125" style="150"/>
  </cols>
  <sheetData>
    <row r="1" spans="1:10" ht="15.75">
      <c r="A1" s="173" t="s">
        <v>2922</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5.75">
      <c r="A7" s="4" t="s">
        <v>7</v>
      </c>
    </row>
    <row r="8" spans="1:10">
      <c r="A8" s="185" t="s">
        <v>0</v>
      </c>
      <c r="B8" s="185" t="s">
        <v>8</v>
      </c>
      <c r="C8" s="186" t="s">
        <v>9</v>
      </c>
      <c r="D8" s="186"/>
      <c r="E8" s="186"/>
      <c r="G8" s="186" t="s">
        <v>10</v>
      </c>
      <c r="H8" s="186"/>
      <c r="I8" s="186"/>
      <c r="J8" s="186"/>
    </row>
    <row r="9" spans="1:10" ht="45">
      <c r="A9" s="185"/>
      <c r="B9" s="185"/>
      <c r="C9" s="105" t="s">
        <v>11</v>
      </c>
      <c r="D9" s="105" t="s">
        <v>17</v>
      </c>
      <c r="E9" s="105" t="s">
        <v>12</v>
      </c>
      <c r="G9" s="106" t="s">
        <v>13</v>
      </c>
      <c r="H9" s="105" t="s">
        <v>14</v>
      </c>
      <c r="I9" s="106" t="s">
        <v>253</v>
      </c>
      <c r="J9" s="105" t="s">
        <v>12</v>
      </c>
    </row>
    <row r="10" spans="1:10">
      <c r="A10" s="325" t="s">
        <v>2921</v>
      </c>
      <c r="B10" s="324" t="s">
        <v>2920</v>
      </c>
      <c r="C10" s="46">
        <v>99320</v>
      </c>
      <c r="D10" s="47"/>
      <c r="E10" s="46">
        <f>SUM(C10:D10)</f>
        <v>99320</v>
      </c>
      <c r="F10" s="323"/>
      <c r="G10" s="46">
        <f>((C10*12)/365)*10</f>
        <v>32653.150684931505</v>
      </c>
      <c r="H10" s="46">
        <f>((C10*12)/365)*40</f>
        <v>130612.60273972602</v>
      </c>
      <c r="I10" s="322"/>
      <c r="J10" s="46">
        <f>SUM(G10:I10)</f>
        <v>163265.75342465751</v>
      </c>
    </row>
    <row r="11" spans="1:10">
      <c r="A11" s="325" t="s">
        <v>2919</v>
      </c>
      <c r="B11" s="324" t="s">
        <v>966</v>
      </c>
      <c r="C11" s="46">
        <v>51089.83</v>
      </c>
      <c r="D11" s="47"/>
      <c r="E11" s="46">
        <f>SUM(C11:D11)</f>
        <v>51089.83</v>
      </c>
      <c r="F11" s="323"/>
      <c r="G11" s="46">
        <f>((C11*12)/365)*10</f>
        <v>16796.656438356164</v>
      </c>
      <c r="H11" s="46">
        <f>((C11*12)/365)*40</f>
        <v>67186.625753424654</v>
      </c>
      <c r="I11" s="322"/>
      <c r="J11" s="46">
        <f>SUM(G11:I11)</f>
        <v>83983.282191780818</v>
      </c>
    </row>
    <row r="12" spans="1:10">
      <c r="A12" s="325" t="s">
        <v>2918</v>
      </c>
      <c r="B12" s="324" t="s">
        <v>2917</v>
      </c>
      <c r="C12" s="46">
        <v>45082.09</v>
      </c>
      <c r="D12" s="47"/>
      <c r="E12" s="46">
        <f>SUM(C12:D12)</f>
        <v>45082.09</v>
      </c>
      <c r="F12" s="323"/>
      <c r="G12" s="46">
        <f>((C12*12)/365)*10</f>
        <v>14821.509041095889</v>
      </c>
      <c r="H12" s="46">
        <f>((C12*12)/365)*40</f>
        <v>59286.036164383557</v>
      </c>
      <c r="I12" s="322"/>
      <c r="J12" s="46">
        <f>SUM(G12:I12)</f>
        <v>74107.545205479444</v>
      </c>
    </row>
    <row r="13" spans="1:10">
      <c r="A13" s="325" t="s">
        <v>2916</v>
      </c>
      <c r="B13" s="324" t="s">
        <v>39</v>
      </c>
      <c r="C13" s="46">
        <v>23234.04</v>
      </c>
      <c r="D13" s="47"/>
      <c r="E13" s="46">
        <f>SUM(C13:D13)</f>
        <v>23234.04</v>
      </c>
      <c r="F13" s="323"/>
      <c r="G13" s="46">
        <f>((C13*12)/365)*10</f>
        <v>7638.5884931506844</v>
      </c>
      <c r="H13" s="46">
        <f>((C13*12)/365)*40</f>
        <v>30554.353972602737</v>
      </c>
      <c r="I13" s="322"/>
      <c r="J13" s="46">
        <f>SUM(G13:I13)</f>
        <v>38192.942465753425</v>
      </c>
    </row>
    <row r="14" spans="1:10">
      <c r="A14" s="11"/>
    </row>
    <row r="15" spans="1:10" ht="15.75">
      <c r="A15" s="4" t="s">
        <v>31</v>
      </c>
    </row>
    <row r="16" spans="1:10">
      <c r="A16" s="185" t="s">
        <v>0</v>
      </c>
      <c r="B16" s="185" t="s">
        <v>8</v>
      </c>
      <c r="C16" s="186" t="s">
        <v>9</v>
      </c>
      <c r="D16" s="186"/>
      <c r="E16" s="186"/>
      <c r="G16" s="186" t="s">
        <v>10</v>
      </c>
      <c r="H16" s="186"/>
      <c r="I16" s="186"/>
      <c r="J16" s="186"/>
    </row>
    <row r="17" spans="1:12" ht="45">
      <c r="A17" s="185"/>
      <c r="B17" s="185"/>
      <c r="C17" s="105" t="s">
        <v>11</v>
      </c>
      <c r="D17" s="105" t="s">
        <v>17</v>
      </c>
      <c r="E17" s="105" t="s">
        <v>12</v>
      </c>
      <c r="G17" s="106" t="s">
        <v>13</v>
      </c>
      <c r="H17" s="105" t="s">
        <v>14</v>
      </c>
      <c r="I17" s="106" t="s">
        <v>293</v>
      </c>
      <c r="J17" s="105" t="s">
        <v>12</v>
      </c>
    </row>
    <row r="18" spans="1:12">
      <c r="A18" s="170" t="s">
        <v>2915</v>
      </c>
      <c r="B18" s="169" t="s">
        <v>2914</v>
      </c>
      <c r="C18" s="51">
        <v>14725.35</v>
      </c>
      <c r="D18" s="51">
        <v>620</v>
      </c>
      <c r="E18" s="51">
        <f>SUM(C18:D18)</f>
        <v>15345.35</v>
      </c>
      <c r="F18" s="134"/>
      <c r="G18" s="51">
        <f>((C18*12)/365)*24</f>
        <v>11618.906301369863</v>
      </c>
      <c r="H18" s="51">
        <f>((C18*12)/365)*40</f>
        <v>19364.843835616441</v>
      </c>
      <c r="I18" s="51"/>
      <c r="J18" s="51">
        <f>SUM(G18:I18)</f>
        <v>30983.750136986302</v>
      </c>
      <c r="L18" s="150"/>
    </row>
    <row r="19" spans="1:12">
      <c r="A19" s="170" t="s">
        <v>2913</v>
      </c>
      <c r="B19" s="169" t="s">
        <v>1670</v>
      </c>
      <c r="C19" s="51">
        <v>11584.16</v>
      </c>
      <c r="D19" s="51">
        <v>620</v>
      </c>
      <c r="E19" s="51">
        <f>SUM(C19:D19)</f>
        <v>12204.16</v>
      </c>
      <c r="F19" s="134"/>
      <c r="G19" s="51">
        <f>((C19*12)/365)*24</f>
        <v>9140.378301369863</v>
      </c>
      <c r="H19" s="51">
        <f>((C19*12)/365)*40</f>
        <v>15233.963835616436</v>
      </c>
      <c r="I19" s="51"/>
      <c r="J19" s="51">
        <f>SUM(G19:I19)</f>
        <v>24374.342136986299</v>
      </c>
      <c r="L19" s="150"/>
    </row>
    <row r="20" spans="1:12">
      <c r="A20" s="170" t="s">
        <v>2912</v>
      </c>
      <c r="B20" s="169" t="s">
        <v>1257</v>
      </c>
      <c r="C20" s="51">
        <v>9206.48</v>
      </c>
      <c r="D20" s="51">
        <v>620</v>
      </c>
      <c r="E20" s="51">
        <f>SUM(C20:D20)</f>
        <v>9826.48</v>
      </c>
      <c r="F20" s="134"/>
      <c r="G20" s="51">
        <f>((C20*12)/365)*24</f>
        <v>7264.2910684931503</v>
      </c>
      <c r="H20" s="51">
        <f>((C20*12)/365)*40</f>
        <v>12107.151780821916</v>
      </c>
      <c r="I20" s="51"/>
      <c r="J20" s="51">
        <f>SUM(G20:I20)</f>
        <v>19371.442849315066</v>
      </c>
      <c r="L20" s="150"/>
    </row>
    <row r="21" spans="1:12">
      <c r="A21" s="170" t="s">
        <v>2911</v>
      </c>
      <c r="B21" s="169" t="s">
        <v>2129</v>
      </c>
      <c r="C21" s="51">
        <v>7125.91</v>
      </c>
      <c r="D21" s="51">
        <v>620</v>
      </c>
      <c r="E21" s="51">
        <f>SUM(C21:D21)</f>
        <v>7745.91</v>
      </c>
      <c r="F21" s="134"/>
      <c r="G21" s="51">
        <f>((C21*12)/365)*24</f>
        <v>5622.6358356164383</v>
      </c>
      <c r="H21" s="51">
        <f>((C21*12)/365)*40</f>
        <v>9371.0597260273971</v>
      </c>
      <c r="I21" s="51"/>
      <c r="J21" s="51">
        <f>SUM(G21:I21)</f>
        <v>14993.695561643835</v>
      </c>
      <c r="L21" s="150"/>
    </row>
    <row r="22" spans="1:12">
      <c r="A22" s="170" t="s">
        <v>2906</v>
      </c>
      <c r="B22" s="169" t="s">
        <v>2910</v>
      </c>
      <c r="C22" s="51">
        <v>21072.35</v>
      </c>
      <c r="D22" s="51">
        <v>620</v>
      </c>
      <c r="E22" s="51">
        <f>SUM(C22:D22)</f>
        <v>21692.35</v>
      </c>
      <c r="F22" s="134"/>
      <c r="G22" s="51">
        <f>((C22*12)/365)*24</f>
        <v>16626.950136986299</v>
      </c>
      <c r="H22" s="51">
        <f>((C22*12)/365)*40</f>
        <v>27711.583561643834</v>
      </c>
      <c r="I22" s="51">
        <v>6775.2</v>
      </c>
      <c r="J22" s="51">
        <f>SUM(G22:I22)</f>
        <v>51113.733698630131</v>
      </c>
      <c r="L22" s="150"/>
    </row>
    <row r="23" spans="1:12">
      <c r="A23" s="170" t="s">
        <v>2905</v>
      </c>
      <c r="B23" s="169" t="s">
        <v>2909</v>
      </c>
      <c r="C23" s="51">
        <v>18803.45</v>
      </c>
      <c r="D23" s="51">
        <v>620</v>
      </c>
      <c r="E23" s="51">
        <f>SUM(C23:D23)</f>
        <v>19423.45</v>
      </c>
      <c r="F23" s="134"/>
      <c r="G23" s="51">
        <f>((C23*12)/365)*24</f>
        <v>14836.694794520548</v>
      </c>
      <c r="H23" s="51">
        <f>((C23*12)/365)*40</f>
        <v>24727.824657534249</v>
      </c>
      <c r="I23" s="51">
        <v>6775.2</v>
      </c>
      <c r="J23" s="51">
        <f>SUM(G23:I23)</f>
        <v>46339.719452054793</v>
      </c>
      <c r="L23" s="150"/>
    </row>
    <row r="24" spans="1:12">
      <c r="A24" s="170" t="s">
        <v>2904</v>
      </c>
      <c r="B24" s="169" t="s">
        <v>2908</v>
      </c>
      <c r="C24" s="51">
        <v>16766.849999999999</v>
      </c>
      <c r="D24" s="51">
        <v>620</v>
      </c>
      <c r="E24" s="51">
        <f>SUM(C24:D24)</f>
        <v>17386.849999999999</v>
      </c>
      <c r="F24" s="134"/>
      <c r="G24" s="51">
        <f>((C24*12)/365)*24</f>
        <v>13229.733698630138</v>
      </c>
      <c r="H24" s="51">
        <f>((C24*12)/365)*40</f>
        <v>22049.556164383561</v>
      </c>
      <c r="I24" s="51">
        <v>6775.2</v>
      </c>
      <c r="J24" s="51">
        <f>SUM(G24:I24)</f>
        <v>42054.489863013696</v>
      </c>
      <c r="L24" s="150"/>
    </row>
    <row r="25" spans="1:12">
      <c r="A25" s="170" t="s">
        <v>2902</v>
      </c>
      <c r="B25" s="169" t="s">
        <v>2907</v>
      </c>
      <c r="C25" s="51">
        <v>9990.6749999999993</v>
      </c>
      <c r="D25" s="51">
        <v>341</v>
      </c>
      <c r="E25" s="51">
        <f>SUM(C25:D25)</f>
        <v>10331.674999999999</v>
      </c>
      <c r="F25" s="134"/>
      <c r="G25" s="51">
        <v>3330.25</v>
      </c>
      <c r="H25" s="51">
        <v>13320.4</v>
      </c>
      <c r="I25" s="51">
        <v>6277.92</v>
      </c>
      <c r="J25" s="51">
        <f>SUM(G25:I25)</f>
        <v>22928.57</v>
      </c>
    </row>
    <row r="28" spans="1:12" ht="15.75">
      <c r="B28" s="42" t="s">
        <v>250</v>
      </c>
      <c r="C28" s="43"/>
      <c r="D28" s="43"/>
      <c r="E28" s="43"/>
      <c r="F28" s="43"/>
    </row>
    <row r="29" spans="1:12">
      <c r="B29" s="107" t="s">
        <v>0</v>
      </c>
      <c r="C29" s="191" t="s">
        <v>251</v>
      </c>
      <c r="D29" s="191"/>
      <c r="E29" s="191"/>
      <c r="F29" s="191"/>
    </row>
    <row r="30" spans="1:12">
      <c r="B30" s="321" t="s">
        <v>2906</v>
      </c>
      <c r="C30" s="201" t="s">
        <v>2903</v>
      </c>
      <c r="D30" s="201"/>
      <c r="E30" s="201"/>
      <c r="F30" s="201"/>
    </row>
    <row r="31" spans="1:12">
      <c r="B31" s="321" t="s">
        <v>2905</v>
      </c>
      <c r="C31" s="201" t="s">
        <v>2903</v>
      </c>
      <c r="D31" s="201"/>
      <c r="E31" s="201"/>
      <c r="F31" s="201"/>
    </row>
    <row r="32" spans="1:12">
      <c r="B32" s="321" t="s">
        <v>2904</v>
      </c>
      <c r="C32" s="201" t="s">
        <v>2903</v>
      </c>
      <c r="D32" s="201"/>
      <c r="E32" s="201"/>
      <c r="F32" s="201"/>
    </row>
    <row r="33" spans="2:6">
      <c r="B33" s="321" t="s">
        <v>2902</v>
      </c>
      <c r="C33" s="201" t="s">
        <v>2901</v>
      </c>
      <c r="D33" s="201"/>
      <c r="E33" s="201"/>
      <c r="F33" s="201"/>
    </row>
    <row r="34" spans="2:6">
      <c r="B34" s="321"/>
      <c r="C34" s="201" t="s">
        <v>252</v>
      </c>
      <c r="D34" s="201"/>
      <c r="E34" s="201"/>
      <c r="F34" s="201"/>
    </row>
  </sheetData>
  <autoFilter ref="I1:I38" xr:uid="{9261259B-6400-418C-BEC0-334CA77E4A4B}"/>
  <mergeCells count="18">
    <mergeCell ref="G8:J8"/>
    <mergeCell ref="C31:F31"/>
    <mergeCell ref="C32:F32"/>
    <mergeCell ref="C33:F33"/>
    <mergeCell ref="C34:F34"/>
    <mergeCell ref="A16:A17"/>
    <mergeCell ref="B16:B17"/>
    <mergeCell ref="C16:E16"/>
    <mergeCell ref="G16:J16"/>
    <mergeCell ref="C29:F29"/>
    <mergeCell ref="C30:F30"/>
    <mergeCell ref="A1:J1"/>
    <mergeCell ref="A2:J2"/>
    <mergeCell ref="A3:J3"/>
    <mergeCell ref="A4:J4"/>
    <mergeCell ref="A8:A9"/>
    <mergeCell ref="B8:B9"/>
    <mergeCell ref="C8:E8"/>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E847-0AF9-4008-B089-D9E25D44B086}">
  <dimension ref="A1:Q30"/>
  <sheetViews>
    <sheetView showGridLines="0" zoomScaleNormal="100" workbookViewId="0">
      <selection activeCell="K5" sqref="K5"/>
    </sheetView>
  </sheetViews>
  <sheetFormatPr baseColWidth="10" defaultRowHeight="15"/>
  <cols>
    <col min="1" max="1" width="17.7109375" customWidth="1"/>
    <col min="2" max="2" width="38.5703125" bestFit="1" customWidth="1"/>
    <col min="6" max="6" width="3.7109375" customWidth="1"/>
    <col min="15" max="15" width="12.5703125" style="153" bestFit="1" customWidth="1"/>
    <col min="17" max="17" width="12.5703125" style="153" bestFit="1" customWidth="1"/>
  </cols>
  <sheetData>
    <row r="1" spans="1:17" ht="15.75">
      <c r="A1" s="173" t="s">
        <v>2923</v>
      </c>
      <c r="B1" s="173"/>
      <c r="C1" s="173"/>
      <c r="D1" s="173"/>
      <c r="E1" s="173"/>
      <c r="F1" s="173"/>
      <c r="G1" s="173"/>
      <c r="H1" s="173"/>
      <c r="I1" s="173"/>
      <c r="J1" s="173"/>
    </row>
    <row r="2" spans="1:17" ht="15.75">
      <c r="A2" s="173" t="s">
        <v>1</v>
      </c>
      <c r="B2" s="173"/>
      <c r="C2" s="173"/>
      <c r="D2" s="173"/>
      <c r="E2" s="173"/>
      <c r="F2" s="173"/>
      <c r="G2" s="173"/>
      <c r="H2" s="173"/>
      <c r="I2" s="173"/>
      <c r="J2" s="173"/>
    </row>
    <row r="3" spans="1:17" ht="15.75">
      <c r="A3" s="173" t="s">
        <v>2</v>
      </c>
      <c r="B3" s="173"/>
      <c r="C3" s="173"/>
      <c r="D3" s="173"/>
      <c r="E3" s="173"/>
      <c r="F3" s="173"/>
      <c r="G3" s="173"/>
      <c r="H3" s="173"/>
      <c r="I3" s="173"/>
      <c r="J3" s="173"/>
    </row>
    <row r="4" spans="1:17" ht="15.75">
      <c r="A4" s="173" t="s">
        <v>6</v>
      </c>
      <c r="B4" s="173"/>
      <c r="C4" s="173"/>
      <c r="D4" s="173"/>
      <c r="E4" s="173"/>
      <c r="F4" s="173"/>
      <c r="G4" s="173"/>
      <c r="H4" s="173"/>
      <c r="I4" s="173"/>
      <c r="J4" s="173"/>
    </row>
    <row r="7" spans="1:17" ht="15.75">
      <c r="A7" s="4" t="s">
        <v>7</v>
      </c>
    </row>
    <row r="8" spans="1:17">
      <c r="A8" s="185" t="s">
        <v>0</v>
      </c>
      <c r="B8" s="185" t="s">
        <v>8</v>
      </c>
      <c r="C8" s="186" t="s">
        <v>9</v>
      </c>
      <c r="D8" s="186"/>
      <c r="E8" s="186"/>
      <c r="G8" s="186" t="s">
        <v>10</v>
      </c>
      <c r="H8" s="186"/>
      <c r="I8" s="186"/>
      <c r="J8" s="186"/>
    </row>
    <row r="9" spans="1:17" ht="22.5">
      <c r="A9" s="185"/>
      <c r="B9" s="185"/>
      <c r="C9" s="105" t="s">
        <v>11</v>
      </c>
      <c r="D9" s="105" t="s">
        <v>17</v>
      </c>
      <c r="E9" s="105" t="s">
        <v>12</v>
      </c>
      <c r="G9" s="106" t="s">
        <v>13</v>
      </c>
      <c r="H9" s="106" t="s">
        <v>18</v>
      </c>
      <c r="I9" s="105" t="s">
        <v>14</v>
      </c>
      <c r="J9" s="105" t="s">
        <v>12</v>
      </c>
      <c r="N9" s="153"/>
      <c r="O9"/>
      <c r="P9" s="153"/>
      <c r="Q9"/>
    </row>
    <row r="10" spans="1:17">
      <c r="A10" s="1">
        <v>3201</v>
      </c>
      <c r="B10" s="121" t="s">
        <v>2924</v>
      </c>
      <c r="C10" s="46">
        <v>59449.85</v>
      </c>
      <c r="D10" s="46"/>
      <c r="E10" s="46">
        <v>59449.85</v>
      </c>
      <c r="F10" s="28"/>
      <c r="G10" s="46">
        <v>19816.616666666665</v>
      </c>
      <c r="H10" s="46">
        <v>9908.3083333333325</v>
      </c>
      <c r="I10" s="46">
        <v>79266.46666666666</v>
      </c>
      <c r="J10" s="46">
        <v>198808.44946666667</v>
      </c>
      <c r="K10" s="10"/>
      <c r="N10" s="153"/>
      <c r="O10"/>
      <c r="P10" s="153"/>
      <c r="Q10"/>
    </row>
    <row r="11" spans="1:17">
      <c r="A11" s="326">
        <v>3202</v>
      </c>
      <c r="B11" s="121" t="s">
        <v>1465</v>
      </c>
      <c r="C11" s="46">
        <v>44593.35</v>
      </c>
      <c r="D11" s="46"/>
      <c r="E11" s="46">
        <v>44593.35</v>
      </c>
      <c r="F11" s="28"/>
      <c r="G11" s="46">
        <v>14864.449999999999</v>
      </c>
      <c r="H11" s="46">
        <v>7432.2249999999995</v>
      </c>
      <c r="I11" s="46">
        <v>59457.799999999996</v>
      </c>
      <c r="J11" s="46">
        <v>159267.17749999999</v>
      </c>
      <c r="K11" s="10"/>
      <c r="N11" s="153"/>
      <c r="O11"/>
      <c r="P11" s="153"/>
      <c r="Q11"/>
    </row>
    <row r="12" spans="1:17">
      <c r="A12" s="326">
        <v>3204</v>
      </c>
      <c r="B12" s="121" t="s">
        <v>98</v>
      </c>
      <c r="C12" s="46">
        <v>22982.25</v>
      </c>
      <c r="D12" s="46"/>
      <c r="E12" s="46">
        <v>22982.25</v>
      </c>
      <c r="F12" s="28"/>
      <c r="G12" s="46">
        <v>7660.75</v>
      </c>
      <c r="H12" s="46">
        <v>3830.375</v>
      </c>
      <c r="I12" s="46">
        <v>30643</v>
      </c>
      <c r="J12" s="46">
        <v>96230.916800000006</v>
      </c>
      <c r="K12" s="10"/>
      <c r="N12" s="153"/>
      <c r="O12"/>
      <c r="P12" s="153"/>
      <c r="Q12"/>
    </row>
    <row r="13" spans="1:17">
      <c r="A13" s="11"/>
      <c r="K13" s="10"/>
      <c r="L13" s="10"/>
    </row>
    <row r="14" spans="1:17" ht="15.75">
      <c r="A14" s="4" t="s">
        <v>31</v>
      </c>
      <c r="K14" s="10"/>
      <c r="L14" s="10"/>
    </row>
    <row r="15" spans="1:17">
      <c r="A15" s="185" t="s">
        <v>0</v>
      </c>
      <c r="B15" s="185" t="s">
        <v>8</v>
      </c>
      <c r="C15" s="186" t="s">
        <v>9</v>
      </c>
      <c r="D15" s="186"/>
      <c r="E15" s="186"/>
      <c r="G15" s="186" t="s">
        <v>10</v>
      </c>
      <c r="H15" s="186"/>
      <c r="I15" s="186"/>
      <c r="J15" s="186"/>
      <c r="K15" s="10"/>
      <c r="L15" s="10"/>
    </row>
    <row r="16" spans="1:17" ht="22.5">
      <c r="A16" s="185"/>
      <c r="B16" s="185"/>
      <c r="C16" s="105" t="s">
        <v>11</v>
      </c>
      <c r="D16" s="105" t="s">
        <v>17</v>
      </c>
      <c r="E16" s="105" t="s">
        <v>12</v>
      </c>
      <c r="G16" s="106" t="s">
        <v>13</v>
      </c>
      <c r="H16" s="106" t="s">
        <v>18</v>
      </c>
      <c r="I16" s="105" t="s">
        <v>14</v>
      </c>
      <c r="J16" s="105" t="s">
        <v>12</v>
      </c>
      <c r="K16" s="10"/>
      <c r="L16" s="327"/>
      <c r="N16" s="153"/>
      <c r="O16"/>
      <c r="P16" s="153"/>
      <c r="Q16"/>
    </row>
    <row r="17" spans="1:17">
      <c r="A17" s="1">
        <v>3219</v>
      </c>
      <c r="B17" s="1" t="s">
        <v>2925</v>
      </c>
      <c r="C17" s="46">
        <v>15312</v>
      </c>
      <c r="D17" s="46">
        <v>1091</v>
      </c>
      <c r="E17" s="46">
        <f t="shared" ref="E17:E30" si="0">SUM(C17:D17)</f>
        <v>16403</v>
      </c>
      <c r="F17" s="28"/>
      <c r="G17" s="46">
        <v>12249.599999999999</v>
      </c>
      <c r="H17" s="46">
        <v>2552</v>
      </c>
      <c r="I17" s="46">
        <v>20416</v>
      </c>
      <c r="J17" s="46">
        <f t="shared" ref="J17:J29" si="1">SUM(G17:I17)</f>
        <v>35217.599999999999</v>
      </c>
      <c r="K17" s="10"/>
      <c r="N17" s="153"/>
      <c r="O17" s="10"/>
      <c r="P17" s="153"/>
      <c r="Q17"/>
    </row>
    <row r="18" spans="1:17">
      <c r="A18" s="1">
        <v>3205</v>
      </c>
      <c r="B18" s="1" t="s">
        <v>1923</v>
      </c>
      <c r="C18" s="46">
        <v>12245.4</v>
      </c>
      <c r="D18" s="46">
        <v>1091</v>
      </c>
      <c r="E18" s="46">
        <f t="shared" si="0"/>
        <v>13336.4</v>
      </c>
      <c r="F18" s="28"/>
      <c r="G18" s="46">
        <v>9796.32</v>
      </c>
      <c r="H18" s="46">
        <v>2040.9</v>
      </c>
      <c r="I18" s="46">
        <v>16327.2</v>
      </c>
      <c r="J18" s="46">
        <f t="shared" si="1"/>
        <v>28164.42</v>
      </c>
      <c r="K18" s="10"/>
      <c r="N18" s="153"/>
      <c r="O18" s="10"/>
      <c r="P18" s="153"/>
      <c r="Q18"/>
    </row>
    <row r="19" spans="1:17">
      <c r="A19" s="1">
        <v>3206</v>
      </c>
      <c r="B19" s="1" t="s">
        <v>1221</v>
      </c>
      <c r="C19" s="46">
        <v>11851.8</v>
      </c>
      <c r="D19" s="46">
        <v>1091</v>
      </c>
      <c r="E19" s="46">
        <f t="shared" si="0"/>
        <v>12942.8</v>
      </c>
      <c r="F19" s="28"/>
      <c r="G19" s="46">
        <v>9481.44</v>
      </c>
      <c r="H19" s="46">
        <v>1975.3</v>
      </c>
      <c r="I19" s="46">
        <v>15802.4</v>
      </c>
      <c r="J19" s="46">
        <f t="shared" si="1"/>
        <v>27259.14</v>
      </c>
      <c r="K19" s="10"/>
      <c r="N19" s="153"/>
      <c r="O19" s="10"/>
      <c r="P19" s="153"/>
      <c r="Q19"/>
    </row>
    <row r="20" spans="1:17">
      <c r="A20" s="1">
        <v>3206</v>
      </c>
      <c r="B20" s="1" t="s">
        <v>164</v>
      </c>
      <c r="C20" s="46">
        <v>7656</v>
      </c>
      <c r="D20" s="46">
        <v>1091</v>
      </c>
      <c r="E20" s="46">
        <f t="shared" si="0"/>
        <v>8747</v>
      </c>
      <c r="F20" s="28"/>
      <c r="G20" s="46">
        <v>6124.7999999999993</v>
      </c>
      <c r="H20" s="46">
        <v>1276</v>
      </c>
      <c r="I20" s="46">
        <v>10208</v>
      </c>
      <c r="J20" s="46">
        <f t="shared" si="1"/>
        <v>17608.8</v>
      </c>
      <c r="K20" s="10"/>
      <c r="N20" s="153"/>
      <c r="O20" s="10"/>
      <c r="P20" s="153"/>
      <c r="Q20"/>
    </row>
    <row r="21" spans="1:17">
      <c r="A21" s="1">
        <v>3208</v>
      </c>
      <c r="B21" s="1" t="s">
        <v>483</v>
      </c>
      <c r="C21" s="46">
        <v>6588.5</v>
      </c>
      <c r="D21" s="46">
        <v>1091</v>
      </c>
      <c r="E21" s="46">
        <f t="shared" si="0"/>
        <v>7679.5</v>
      </c>
      <c r="F21" s="28"/>
      <c r="G21" s="46">
        <v>5270.8</v>
      </c>
      <c r="H21" s="46">
        <v>1098.0833333333335</v>
      </c>
      <c r="I21" s="46">
        <v>8784.6666666666679</v>
      </c>
      <c r="J21" s="46">
        <f t="shared" si="1"/>
        <v>15153.550000000001</v>
      </c>
      <c r="K21" s="10"/>
      <c r="N21" s="153"/>
      <c r="O21" s="10"/>
      <c r="P21" s="153"/>
      <c r="Q21"/>
    </row>
    <row r="22" spans="1:17">
      <c r="A22" s="1">
        <v>3209</v>
      </c>
      <c r="B22" s="1" t="s">
        <v>1433</v>
      </c>
      <c r="C22" s="46">
        <v>5925.9</v>
      </c>
      <c r="D22" s="46">
        <v>1091</v>
      </c>
      <c r="E22" s="46">
        <f t="shared" si="0"/>
        <v>7016.9</v>
      </c>
      <c r="F22" s="28"/>
      <c r="G22" s="46">
        <v>4740.72</v>
      </c>
      <c r="H22" s="46">
        <v>987.65</v>
      </c>
      <c r="I22" s="46">
        <v>7901.2</v>
      </c>
      <c r="J22" s="46">
        <f t="shared" si="1"/>
        <v>13629.57</v>
      </c>
      <c r="K22" s="10"/>
      <c r="N22" s="153"/>
      <c r="O22" s="10"/>
      <c r="P22" s="153"/>
      <c r="Q22"/>
    </row>
    <row r="23" spans="1:17">
      <c r="A23" s="1">
        <v>3217</v>
      </c>
      <c r="B23" s="1" t="s">
        <v>2926</v>
      </c>
      <c r="C23" s="46">
        <v>6588.5</v>
      </c>
      <c r="D23" s="46">
        <v>1091</v>
      </c>
      <c r="E23" s="46">
        <f t="shared" si="0"/>
        <v>7679.5</v>
      </c>
      <c r="F23" s="28"/>
      <c r="G23" s="46">
        <v>5270.8</v>
      </c>
      <c r="H23" s="46">
        <v>1098.0833333333335</v>
      </c>
      <c r="I23" s="46">
        <v>8784.6666666666679</v>
      </c>
      <c r="J23" s="46">
        <f t="shared" si="1"/>
        <v>15153.550000000001</v>
      </c>
      <c r="K23" s="10"/>
      <c r="N23" s="153"/>
      <c r="O23" s="10"/>
      <c r="P23" s="153"/>
      <c r="Q23"/>
    </row>
    <row r="24" spans="1:17">
      <c r="A24" s="1">
        <v>3215</v>
      </c>
      <c r="B24" s="1" t="s">
        <v>1715</v>
      </c>
      <c r="C24" s="46">
        <v>5419.15</v>
      </c>
      <c r="D24" s="46">
        <v>1091</v>
      </c>
      <c r="E24" s="46">
        <f t="shared" si="0"/>
        <v>6510.15</v>
      </c>
      <c r="F24" s="28"/>
      <c r="G24" s="46">
        <v>4335.32</v>
      </c>
      <c r="H24" s="46">
        <v>903.19166666666661</v>
      </c>
      <c r="I24" s="46">
        <v>7225.5333333333328</v>
      </c>
      <c r="J24" s="46">
        <f t="shared" si="1"/>
        <v>12464.044999999998</v>
      </c>
      <c r="K24" s="10"/>
      <c r="N24" s="153"/>
      <c r="O24" s="10"/>
      <c r="P24" s="153"/>
      <c r="Q24"/>
    </row>
    <row r="25" spans="1:17">
      <c r="A25" s="1">
        <v>3212</v>
      </c>
      <c r="B25" s="1" t="s">
        <v>2927</v>
      </c>
      <c r="C25" s="46">
        <v>4549.8999999999996</v>
      </c>
      <c r="D25" s="46">
        <v>1091</v>
      </c>
      <c r="E25" s="46">
        <f t="shared" si="0"/>
        <v>5640.9</v>
      </c>
      <c r="F25" s="28"/>
      <c r="G25" s="46">
        <v>3639.92</v>
      </c>
      <c r="H25" s="46">
        <v>758.31666666666661</v>
      </c>
      <c r="I25" s="46">
        <v>6066.5333333333328</v>
      </c>
      <c r="J25" s="46">
        <f t="shared" si="1"/>
        <v>10464.77</v>
      </c>
      <c r="K25" s="10"/>
      <c r="N25" s="153"/>
      <c r="O25" s="10"/>
      <c r="P25" s="153"/>
      <c r="Q25"/>
    </row>
    <row r="26" spans="1:17">
      <c r="A26" s="1">
        <v>3224</v>
      </c>
      <c r="B26" s="1" t="s">
        <v>2928</v>
      </c>
      <c r="C26" s="46">
        <v>4549.8999999999996</v>
      </c>
      <c r="D26" s="46">
        <v>1091</v>
      </c>
      <c r="E26" s="46">
        <f t="shared" si="0"/>
        <v>5640.9</v>
      </c>
      <c r="F26" s="28"/>
      <c r="G26" s="46">
        <v>3639.92</v>
      </c>
      <c r="H26" s="46">
        <v>758.31666666666661</v>
      </c>
      <c r="I26" s="46">
        <v>6066.5333333333328</v>
      </c>
      <c r="J26" s="46">
        <f t="shared" si="1"/>
        <v>10464.77</v>
      </c>
      <c r="K26" s="10"/>
      <c r="N26" s="153"/>
      <c r="O26" s="10"/>
      <c r="P26" s="153"/>
      <c r="Q26"/>
    </row>
    <row r="27" spans="1:17">
      <c r="A27" s="1">
        <v>3222</v>
      </c>
      <c r="B27" s="1" t="s">
        <v>2929</v>
      </c>
      <c r="C27" s="46">
        <v>5638.35</v>
      </c>
      <c r="D27" s="46">
        <v>1091</v>
      </c>
      <c r="E27" s="46">
        <f t="shared" si="0"/>
        <v>6729.35</v>
      </c>
      <c r="F27" s="28"/>
      <c r="G27" s="46">
        <v>4510.68</v>
      </c>
      <c r="H27" s="46">
        <v>939.72500000000014</v>
      </c>
      <c r="I27" s="46">
        <v>7517.8000000000011</v>
      </c>
      <c r="J27" s="46">
        <f t="shared" si="1"/>
        <v>12968.205000000002</v>
      </c>
      <c r="K27" s="10"/>
      <c r="N27" s="153"/>
      <c r="O27" s="10"/>
      <c r="P27" s="153"/>
      <c r="Q27"/>
    </row>
    <row r="28" spans="1:17">
      <c r="A28" s="1">
        <v>3220</v>
      </c>
      <c r="B28" s="1" t="s">
        <v>2930</v>
      </c>
      <c r="C28" s="46">
        <v>23973.45</v>
      </c>
      <c r="D28" s="46">
        <v>1091</v>
      </c>
      <c r="E28" s="46">
        <f t="shared" si="0"/>
        <v>25064.45</v>
      </c>
      <c r="F28" s="28"/>
      <c r="G28" s="46">
        <v>7991.15</v>
      </c>
      <c r="H28" s="46">
        <v>3995.5749999999998</v>
      </c>
      <c r="I28" s="46">
        <v>31964.6</v>
      </c>
      <c r="J28" s="46">
        <f t="shared" si="1"/>
        <v>43951.324999999997</v>
      </c>
      <c r="K28" s="10"/>
      <c r="N28" s="153"/>
      <c r="O28" s="10"/>
      <c r="P28" s="153"/>
      <c r="Q28"/>
    </row>
    <row r="29" spans="1:17">
      <c r="A29" s="1">
        <v>3217</v>
      </c>
      <c r="B29" s="1" t="s">
        <v>2931</v>
      </c>
      <c r="C29" s="46">
        <v>17519.3</v>
      </c>
      <c r="D29" s="46">
        <v>1091</v>
      </c>
      <c r="E29" s="46">
        <f t="shared" si="0"/>
        <v>18610.3</v>
      </c>
      <c r="F29" s="28"/>
      <c r="G29" s="46">
        <v>5839.7666666666664</v>
      </c>
      <c r="H29" s="46">
        <v>2919.8833333333332</v>
      </c>
      <c r="I29" s="46">
        <v>23359.066666666666</v>
      </c>
      <c r="J29" s="46">
        <f t="shared" si="1"/>
        <v>32118.716666666667</v>
      </c>
      <c r="K29" s="10"/>
      <c r="N29" s="153"/>
      <c r="O29" s="10"/>
      <c r="P29" s="153"/>
      <c r="Q29"/>
    </row>
    <row r="30" spans="1:17">
      <c r="A30" s="1">
        <v>3216</v>
      </c>
      <c r="B30" s="1" t="s">
        <v>2932</v>
      </c>
      <c r="C30" s="46">
        <v>11500.32</v>
      </c>
      <c r="D30" s="46"/>
      <c r="E30" s="46">
        <f t="shared" si="0"/>
        <v>11500.32</v>
      </c>
      <c r="F30" s="28"/>
      <c r="G30" s="46"/>
      <c r="H30" s="46"/>
      <c r="I30" s="46"/>
      <c r="J30" s="46"/>
      <c r="K30" s="10"/>
      <c r="N30" s="153"/>
      <c r="O30" s="10"/>
      <c r="P30" s="153"/>
      <c r="Q30"/>
    </row>
  </sheetData>
  <mergeCells count="12">
    <mergeCell ref="A15:A16"/>
    <mergeCell ref="B15:B16"/>
    <mergeCell ref="C15:E15"/>
    <mergeCell ref="G15:J15"/>
    <mergeCell ref="A1:J1"/>
    <mergeCell ref="A2:J2"/>
    <mergeCell ref="A3:J3"/>
    <mergeCell ref="A4:J4"/>
    <mergeCell ref="A8:A9"/>
    <mergeCell ref="B8:B9"/>
    <mergeCell ref="C8:E8"/>
    <mergeCell ref="G8:J8"/>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A6C83-2448-4EA5-96CB-E10F02F30796}">
  <dimension ref="A1:L80"/>
  <sheetViews>
    <sheetView showGridLines="0" zoomScale="90" zoomScaleNormal="90" workbookViewId="0">
      <pane xSplit="2" ySplit="9" topLeftCell="C60" activePane="bottomRight" state="frozen"/>
      <selection pane="topRight" activeCell="C1" sqref="C1"/>
      <selection pane="bottomLeft" activeCell="A10" sqref="A10"/>
      <selection pane="bottomRight" activeCell="N66" sqref="N66"/>
    </sheetView>
  </sheetViews>
  <sheetFormatPr baseColWidth="10" defaultRowHeight="15"/>
  <cols>
    <col min="1" max="1" width="9.140625" customWidth="1"/>
    <col min="2" max="2" width="21.85546875" customWidth="1"/>
    <col min="3" max="3" width="15.5703125" customWidth="1"/>
    <col min="4" max="4" width="15.42578125" customWidth="1"/>
    <col min="5" max="6" width="11.42578125" style="59"/>
    <col min="7" max="7" width="1.140625" customWidth="1"/>
    <col min="8" max="8" width="13.7109375" customWidth="1"/>
  </cols>
  <sheetData>
    <row r="1" spans="1:12" ht="15.75">
      <c r="A1" s="173" t="s">
        <v>3038</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6.5" customHeight="1">
      <c r="A4" s="173" t="s">
        <v>6</v>
      </c>
      <c r="B4" s="173"/>
      <c r="C4" s="173"/>
      <c r="D4" s="173"/>
      <c r="E4" s="173"/>
      <c r="F4" s="173"/>
      <c r="G4" s="173"/>
      <c r="H4" s="173"/>
      <c r="I4" s="173"/>
      <c r="J4" s="173"/>
      <c r="K4" s="173"/>
      <c r="L4" s="173"/>
    </row>
    <row r="7" spans="1:12" ht="15.75">
      <c r="A7" s="4" t="s">
        <v>7</v>
      </c>
    </row>
    <row r="8" spans="1:12">
      <c r="A8" s="185" t="s">
        <v>0</v>
      </c>
      <c r="B8" s="185" t="s">
        <v>8</v>
      </c>
      <c r="C8" s="186" t="s">
        <v>9</v>
      </c>
      <c r="D8" s="186"/>
      <c r="E8" s="186"/>
      <c r="F8" s="186"/>
      <c r="H8" s="186" t="s">
        <v>10</v>
      </c>
      <c r="I8" s="186"/>
      <c r="J8" s="186"/>
      <c r="K8" s="186"/>
      <c r="L8" s="186"/>
    </row>
    <row r="9" spans="1:12" ht="45">
      <c r="A9" s="185"/>
      <c r="B9" s="185"/>
      <c r="C9" s="105" t="s">
        <v>11</v>
      </c>
      <c r="D9" s="105" t="s">
        <v>86</v>
      </c>
      <c r="E9" s="332" t="s">
        <v>17</v>
      </c>
      <c r="F9" s="105" t="s">
        <v>12</v>
      </c>
      <c r="H9" s="106" t="s">
        <v>13</v>
      </c>
      <c r="I9" s="106" t="s">
        <v>18</v>
      </c>
      <c r="J9" s="105" t="s">
        <v>14</v>
      </c>
      <c r="K9" s="106" t="s">
        <v>253</v>
      </c>
      <c r="L9" s="105" t="s">
        <v>12</v>
      </c>
    </row>
    <row r="10" spans="1:12">
      <c r="A10" s="1" t="s">
        <v>3037</v>
      </c>
      <c r="B10" s="1" t="s">
        <v>1017</v>
      </c>
      <c r="C10" s="34">
        <v>46620.9</v>
      </c>
      <c r="D10" s="34">
        <v>13035.22</v>
      </c>
      <c r="E10" s="34">
        <v>1091</v>
      </c>
      <c r="F10" s="6">
        <v>60747.12</v>
      </c>
      <c r="G10" s="30"/>
      <c r="H10" s="6">
        <v>15540.3</v>
      </c>
      <c r="I10" s="34">
        <v>7770.15</v>
      </c>
      <c r="J10" s="34">
        <v>62161.2</v>
      </c>
      <c r="K10" s="34">
        <v>44401</v>
      </c>
      <c r="L10" s="6">
        <v>155426.85999999999</v>
      </c>
    </row>
    <row r="11" spans="1:12">
      <c r="A11" s="1" t="s">
        <v>3036</v>
      </c>
      <c r="B11" s="1" t="s">
        <v>1262</v>
      </c>
      <c r="C11" s="34">
        <v>24027</v>
      </c>
      <c r="D11" s="34">
        <v>2000</v>
      </c>
      <c r="E11" s="34">
        <v>1091</v>
      </c>
      <c r="F11" s="6">
        <v>27118</v>
      </c>
      <c r="G11" s="30"/>
      <c r="H11" s="6">
        <v>8009</v>
      </c>
      <c r="I11" s="34">
        <v>4004.5</v>
      </c>
      <c r="J11" s="34">
        <v>32036</v>
      </c>
      <c r="K11" s="34">
        <v>20879</v>
      </c>
      <c r="L11" s="6">
        <v>73935.62</v>
      </c>
    </row>
    <row r="12" spans="1:12">
      <c r="A12" s="1" t="s">
        <v>3035</v>
      </c>
      <c r="B12" s="1" t="s">
        <v>3034</v>
      </c>
      <c r="C12" s="34">
        <v>25973.699999999997</v>
      </c>
      <c r="D12" s="34"/>
      <c r="E12" s="34">
        <v>1091</v>
      </c>
      <c r="F12" s="6">
        <v>27064.699999999997</v>
      </c>
      <c r="G12" s="30"/>
      <c r="H12" s="6">
        <v>8657.8999999999978</v>
      </c>
      <c r="I12" s="34">
        <v>4328.9499999999989</v>
      </c>
      <c r="J12" s="34">
        <v>34631.599999999991</v>
      </c>
      <c r="K12" s="34">
        <v>16992</v>
      </c>
      <c r="L12" s="6">
        <v>63194.74</v>
      </c>
    </row>
    <row r="13" spans="1:12">
      <c r="A13" s="1" t="s">
        <v>3033</v>
      </c>
      <c r="B13" s="1" t="s">
        <v>3032</v>
      </c>
      <c r="C13" s="34">
        <v>28383</v>
      </c>
      <c r="D13" s="34"/>
      <c r="E13" s="34">
        <v>1091</v>
      </c>
      <c r="F13" s="6">
        <v>29474</v>
      </c>
      <c r="G13" s="30"/>
      <c r="H13" s="6">
        <v>9461</v>
      </c>
      <c r="I13" s="34">
        <v>4730.5</v>
      </c>
      <c r="J13" s="34">
        <v>37844</v>
      </c>
      <c r="K13" s="34">
        <v>24741</v>
      </c>
      <c r="L13" s="6">
        <v>87635.22</v>
      </c>
    </row>
    <row r="14" spans="1:12">
      <c r="A14" s="1" t="s">
        <v>3031</v>
      </c>
      <c r="B14" s="1" t="s">
        <v>3030</v>
      </c>
      <c r="C14" s="34">
        <v>31426.799999999999</v>
      </c>
      <c r="D14" s="34"/>
      <c r="E14" s="34">
        <v>1091</v>
      </c>
      <c r="F14" s="6">
        <v>32517.8</v>
      </c>
      <c r="G14" s="335"/>
      <c r="H14" s="6">
        <v>10475.599999999999</v>
      </c>
      <c r="I14" s="34">
        <v>5237.7999999999993</v>
      </c>
      <c r="J14" s="34">
        <v>41902.399999999994</v>
      </c>
      <c r="K14" s="34">
        <v>27394</v>
      </c>
      <c r="L14" s="6">
        <v>97116.599999999991</v>
      </c>
    </row>
    <row r="15" spans="1:12">
      <c r="A15" s="1" t="s">
        <v>3029</v>
      </c>
      <c r="B15" s="1" t="s">
        <v>2028</v>
      </c>
      <c r="C15" s="34">
        <v>38594.400000000001</v>
      </c>
      <c r="D15" s="34">
        <v>2691.46</v>
      </c>
      <c r="E15" s="34">
        <v>1091</v>
      </c>
      <c r="F15" s="6">
        <v>42376.86</v>
      </c>
      <c r="G15" s="335"/>
      <c r="H15" s="6">
        <v>12864.8</v>
      </c>
      <c r="I15" s="34">
        <v>6432.4</v>
      </c>
      <c r="J15" s="34">
        <v>51459.199999999997</v>
      </c>
      <c r="K15" s="34">
        <v>36757</v>
      </c>
      <c r="L15" s="6">
        <v>128481.04</v>
      </c>
    </row>
    <row r="16" spans="1:12">
      <c r="A16" s="1" t="s">
        <v>3028</v>
      </c>
      <c r="B16" s="1" t="s">
        <v>2920</v>
      </c>
      <c r="C16" s="34">
        <v>62153.1</v>
      </c>
      <c r="D16" s="34">
        <v>36735.74</v>
      </c>
      <c r="E16" s="34">
        <v>1091</v>
      </c>
      <c r="F16" s="6">
        <v>99979.839999999997</v>
      </c>
      <c r="G16" s="335"/>
      <c r="H16" s="6">
        <v>20717.7</v>
      </c>
      <c r="I16" s="34">
        <v>10358.85</v>
      </c>
      <c r="J16" s="34">
        <v>82870.8</v>
      </c>
      <c r="K16" s="34">
        <v>59193</v>
      </c>
      <c r="L16" s="6">
        <v>207570.11</v>
      </c>
    </row>
    <row r="17" spans="1:12">
      <c r="A17" s="1" t="s">
        <v>3027</v>
      </c>
      <c r="B17" s="1" t="s">
        <v>3026</v>
      </c>
      <c r="C17" s="34">
        <v>42488.4</v>
      </c>
      <c r="D17" s="34"/>
      <c r="E17" s="34">
        <v>1091</v>
      </c>
      <c r="F17" s="6">
        <v>43579.4</v>
      </c>
      <c r="G17" s="335"/>
      <c r="H17" s="6">
        <v>14162.8</v>
      </c>
      <c r="I17" s="34">
        <v>7081.4</v>
      </c>
      <c r="J17" s="34">
        <v>56651.199999999997</v>
      </c>
      <c r="K17" s="34">
        <v>40465</v>
      </c>
      <c r="L17" s="6">
        <v>141553.19</v>
      </c>
    </row>
    <row r="18" spans="1:12">
      <c r="A18" s="333"/>
      <c r="B18" s="333"/>
      <c r="C18" s="333"/>
      <c r="D18" s="333"/>
      <c r="E18" s="334"/>
      <c r="F18" s="334"/>
      <c r="G18" s="49"/>
      <c r="H18" s="333"/>
      <c r="I18" s="333"/>
      <c r="J18" s="333"/>
      <c r="K18" s="333"/>
      <c r="L18" s="333"/>
    </row>
    <row r="19" spans="1:12">
      <c r="A19" s="333"/>
      <c r="B19" s="333"/>
      <c r="C19" s="333"/>
      <c r="D19" s="333"/>
      <c r="E19" s="334"/>
      <c r="F19" s="334"/>
      <c r="G19" s="49"/>
      <c r="H19" s="333"/>
      <c r="I19" s="333"/>
      <c r="J19" s="333"/>
      <c r="K19" s="333"/>
      <c r="L19" s="333"/>
    </row>
    <row r="20" spans="1:12" ht="15.75">
      <c r="A20" s="4" t="s">
        <v>31</v>
      </c>
    </row>
    <row r="21" spans="1:12">
      <c r="A21" s="185" t="s">
        <v>0</v>
      </c>
      <c r="B21" s="185" t="s">
        <v>8</v>
      </c>
      <c r="C21" s="186" t="s">
        <v>9</v>
      </c>
      <c r="D21" s="186"/>
      <c r="E21" s="186"/>
      <c r="F21" s="186"/>
      <c r="H21" s="186" t="s">
        <v>10</v>
      </c>
      <c r="I21" s="186"/>
      <c r="J21" s="186"/>
      <c r="K21" s="186"/>
      <c r="L21" s="186"/>
    </row>
    <row r="22" spans="1:12" ht="45">
      <c r="A22" s="185"/>
      <c r="B22" s="185"/>
      <c r="C22" s="105" t="s">
        <v>11</v>
      </c>
      <c r="D22" s="105" t="s">
        <v>86</v>
      </c>
      <c r="E22" s="332" t="s">
        <v>17</v>
      </c>
      <c r="F22" s="105" t="s">
        <v>12</v>
      </c>
      <c r="H22" s="106" t="s">
        <v>13</v>
      </c>
      <c r="I22" s="106" t="s">
        <v>18</v>
      </c>
      <c r="J22" s="105" t="s">
        <v>14</v>
      </c>
      <c r="K22" s="106" t="s">
        <v>253</v>
      </c>
      <c r="L22" s="105" t="s">
        <v>12</v>
      </c>
    </row>
    <row r="23" spans="1:12">
      <c r="A23" s="1" t="s">
        <v>3025</v>
      </c>
      <c r="B23" s="1" t="s">
        <v>1270</v>
      </c>
      <c r="C23" s="34">
        <v>7249.2</v>
      </c>
      <c r="D23" s="118"/>
      <c r="E23" s="34">
        <v>1091</v>
      </c>
      <c r="F23" s="6">
        <v>8340.2000000000007</v>
      </c>
      <c r="G23" s="28"/>
      <c r="H23" s="331">
        <v>5799.36</v>
      </c>
      <c r="I23" s="331">
        <v>1208.1999999999998</v>
      </c>
      <c r="J23" s="331">
        <v>9665.5999999999985</v>
      </c>
      <c r="K23" s="331">
        <v>5423</v>
      </c>
      <c r="L23" s="46">
        <v>22966.720000000001</v>
      </c>
    </row>
    <row r="24" spans="1:12">
      <c r="A24" s="1" t="s">
        <v>3024</v>
      </c>
      <c r="B24" s="1" t="s">
        <v>1291</v>
      </c>
      <c r="C24" s="34">
        <v>7974.3</v>
      </c>
      <c r="D24" s="118"/>
      <c r="E24" s="34">
        <v>1091</v>
      </c>
      <c r="F24" s="6">
        <v>9065.2999999999993</v>
      </c>
      <c r="G24" s="28"/>
      <c r="H24" s="331">
        <v>6379.4400000000005</v>
      </c>
      <c r="I24" s="331">
        <v>1329.05</v>
      </c>
      <c r="J24" s="331">
        <v>10632.4</v>
      </c>
      <c r="K24" s="331">
        <v>5965</v>
      </c>
      <c r="L24" s="46">
        <v>25369.52</v>
      </c>
    </row>
    <row r="25" spans="1:12">
      <c r="A25" s="1" t="s">
        <v>3023</v>
      </c>
      <c r="B25" s="1" t="s">
        <v>1303</v>
      </c>
      <c r="C25" s="34">
        <v>8532.3000000000011</v>
      </c>
      <c r="D25" s="118"/>
      <c r="E25" s="34">
        <v>1091</v>
      </c>
      <c r="F25" s="6">
        <v>9623.3000000000011</v>
      </c>
      <c r="G25" s="28"/>
      <c r="H25" s="331">
        <v>6825.84</v>
      </c>
      <c r="I25" s="331">
        <v>1422.0500000000002</v>
      </c>
      <c r="J25" s="331">
        <v>11376.400000000001</v>
      </c>
      <c r="K25" s="331">
        <v>6701</v>
      </c>
      <c r="L25" s="46">
        <v>27938.48</v>
      </c>
    </row>
    <row r="26" spans="1:12">
      <c r="A26" s="1" t="s">
        <v>3022</v>
      </c>
      <c r="B26" s="1" t="s">
        <v>3021</v>
      </c>
      <c r="C26" s="34">
        <v>14734.199999999999</v>
      </c>
      <c r="D26" s="118"/>
      <c r="E26" s="34">
        <v>1091</v>
      </c>
      <c r="F26" s="6">
        <v>15825.199999999999</v>
      </c>
      <c r="G26" s="28"/>
      <c r="H26" s="331">
        <v>11787.36</v>
      </c>
      <c r="I26" s="331">
        <v>2455.6999999999998</v>
      </c>
      <c r="J26" s="331">
        <v>19645.599999999999</v>
      </c>
      <c r="K26" s="331">
        <v>12491</v>
      </c>
      <c r="L26" s="46">
        <v>51027.28</v>
      </c>
    </row>
    <row r="27" spans="1:12">
      <c r="A27" s="1" t="s">
        <v>3020</v>
      </c>
      <c r="B27" s="1" t="s">
        <v>3019</v>
      </c>
      <c r="C27" s="34">
        <v>18438</v>
      </c>
      <c r="D27" s="34"/>
      <c r="E27" s="34">
        <v>1091</v>
      </c>
      <c r="F27" s="6">
        <v>19529</v>
      </c>
      <c r="G27" s="28"/>
      <c r="H27" s="331">
        <v>14750.400000000001</v>
      </c>
      <c r="I27" s="331">
        <v>3073</v>
      </c>
      <c r="J27" s="331">
        <v>24584</v>
      </c>
      <c r="K27" s="331">
        <v>15631</v>
      </c>
      <c r="L27" s="46">
        <v>64027.37</v>
      </c>
    </row>
    <row r="28" spans="1:12">
      <c r="A28" s="1" t="s">
        <v>3018</v>
      </c>
      <c r="B28" s="1" t="s">
        <v>3017</v>
      </c>
      <c r="C28" s="34">
        <v>20783.099999999999</v>
      </c>
      <c r="D28" s="34"/>
      <c r="E28" s="34">
        <v>1091</v>
      </c>
      <c r="F28" s="6">
        <v>21874.1</v>
      </c>
      <c r="G28" s="28"/>
      <c r="H28" s="331">
        <v>16626.48</v>
      </c>
      <c r="I28" s="331">
        <v>3463.85</v>
      </c>
      <c r="J28" s="331">
        <v>27710.799999999999</v>
      </c>
      <c r="K28" s="331">
        <v>17619</v>
      </c>
      <c r="L28" s="46">
        <v>72258.399999999994</v>
      </c>
    </row>
    <row r="29" spans="1:12">
      <c r="A29" s="1" t="s">
        <v>3016</v>
      </c>
      <c r="B29" s="1" t="s">
        <v>3015</v>
      </c>
      <c r="C29" s="34">
        <v>22125.3</v>
      </c>
      <c r="D29" s="34"/>
      <c r="E29" s="34">
        <v>1091</v>
      </c>
      <c r="F29" s="6">
        <v>23216.3</v>
      </c>
      <c r="G29" s="28"/>
      <c r="H29" s="34">
        <v>17700.239999999998</v>
      </c>
      <c r="I29" s="34">
        <v>3687.55</v>
      </c>
      <c r="J29" s="34">
        <v>29500.400000000001</v>
      </c>
      <c r="K29" s="34">
        <v>18757</v>
      </c>
      <c r="L29" s="6">
        <v>77228.75</v>
      </c>
    </row>
    <row r="30" spans="1:12">
      <c r="A30" s="1" t="s">
        <v>3014</v>
      </c>
      <c r="B30" s="1" t="s">
        <v>3013</v>
      </c>
      <c r="C30" s="34">
        <v>8061</v>
      </c>
      <c r="D30" s="118"/>
      <c r="E30" s="34">
        <v>1091</v>
      </c>
      <c r="F30" s="6">
        <v>9152</v>
      </c>
      <c r="G30" s="28"/>
      <c r="H30" s="331">
        <v>6448.7999999999993</v>
      </c>
      <c r="I30" s="331">
        <v>1343.5</v>
      </c>
      <c r="J30" s="331">
        <v>10748</v>
      </c>
      <c r="K30" s="331">
        <v>6030</v>
      </c>
      <c r="L30" s="46">
        <v>25719.02</v>
      </c>
    </row>
    <row r="31" spans="1:12">
      <c r="A31" s="1" t="s">
        <v>3012</v>
      </c>
      <c r="B31" s="1" t="s">
        <v>3011</v>
      </c>
      <c r="C31" s="34">
        <v>8867.1</v>
      </c>
      <c r="D31" s="118"/>
      <c r="E31" s="34">
        <v>1091</v>
      </c>
      <c r="F31" s="6">
        <v>9958.1</v>
      </c>
      <c r="G31" s="28"/>
      <c r="H31" s="331">
        <v>7093.68</v>
      </c>
      <c r="I31" s="331">
        <v>1477.85</v>
      </c>
      <c r="J31" s="331">
        <v>11822.8</v>
      </c>
      <c r="K31" s="331">
        <v>7037</v>
      </c>
      <c r="L31" s="46">
        <v>29200.489999999998</v>
      </c>
    </row>
    <row r="32" spans="1:12">
      <c r="A32" s="1" t="s">
        <v>3010</v>
      </c>
      <c r="B32" s="1" t="s">
        <v>3009</v>
      </c>
      <c r="C32" s="34">
        <v>7249.5</v>
      </c>
      <c r="D32" s="118"/>
      <c r="E32" s="34">
        <v>1091</v>
      </c>
      <c r="F32" s="6">
        <v>8340.5</v>
      </c>
      <c r="G32" s="28"/>
      <c r="H32" s="331">
        <v>5799.6</v>
      </c>
      <c r="I32" s="331">
        <v>1208.25</v>
      </c>
      <c r="J32" s="331">
        <v>9666</v>
      </c>
      <c r="K32" s="331">
        <v>5423</v>
      </c>
      <c r="L32" s="46">
        <v>22967.46</v>
      </c>
    </row>
    <row r="33" spans="1:12">
      <c r="A33" s="1" t="s">
        <v>3008</v>
      </c>
      <c r="B33" s="1" t="s">
        <v>3007</v>
      </c>
      <c r="C33" s="34">
        <v>14734.199999999999</v>
      </c>
      <c r="D33" s="118"/>
      <c r="E33" s="34">
        <v>1091</v>
      </c>
      <c r="F33" s="6">
        <v>15825.199999999999</v>
      </c>
      <c r="G33" s="28"/>
      <c r="H33" s="331">
        <v>11787.36</v>
      </c>
      <c r="I33" s="331">
        <v>2455.6999999999998</v>
      </c>
      <c r="J33" s="331">
        <v>19645.599999999999</v>
      </c>
      <c r="K33" s="331">
        <v>12491</v>
      </c>
      <c r="L33" s="46">
        <v>51027.28</v>
      </c>
    </row>
    <row r="34" spans="1:12">
      <c r="A34" s="1" t="s">
        <v>3006</v>
      </c>
      <c r="B34" s="1" t="s">
        <v>3005</v>
      </c>
      <c r="C34" s="34">
        <v>20783.099999999999</v>
      </c>
      <c r="D34" s="34"/>
      <c r="E34" s="34">
        <v>1091</v>
      </c>
      <c r="F34" s="6">
        <v>21874.1</v>
      </c>
      <c r="G34" s="28"/>
      <c r="H34" s="34">
        <v>16626.48</v>
      </c>
      <c r="I34" s="34">
        <v>3463.85</v>
      </c>
      <c r="J34" s="34">
        <v>27710.799999999999</v>
      </c>
      <c r="K34" s="34">
        <v>17619</v>
      </c>
      <c r="L34" s="6">
        <v>72258.399999999994</v>
      </c>
    </row>
    <row r="35" spans="1:12">
      <c r="A35" s="1" t="s">
        <v>3004</v>
      </c>
      <c r="B35" s="1" t="s">
        <v>3003</v>
      </c>
      <c r="C35" s="34">
        <v>24461.7</v>
      </c>
      <c r="D35" s="34"/>
      <c r="E35" s="34">
        <v>1091</v>
      </c>
      <c r="F35" s="6">
        <v>25552.7</v>
      </c>
      <c r="G35" s="28"/>
      <c r="H35" s="34">
        <v>19569.36</v>
      </c>
      <c r="I35" s="34">
        <v>4076.95</v>
      </c>
      <c r="J35" s="34">
        <v>32615.599999999999</v>
      </c>
      <c r="K35" s="34">
        <v>21323</v>
      </c>
      <c r="L35" s="6">
        <v>86835.73</v>
      </c>
    </row>
    <row r="36" spans="1:12">
      <c r="A36" s="1" t="s">
        <v>3002</v>
      </c>
      <c r="B36" s="1" t="s">
        <v>3001</v>
      </c>
      <c r="C36" s="34">
        <v>17657.7</v>
      </c>
      <c r="D36" s="34">
        <v>2000</v>
      </c>
      <c r="E36" s="34">
        <v>1091</v>
      </c>
      <c r="F36" s="6">
        <v>20748.7</v>
      </c>
      <c r="G36" s="28"/>
      <c r="H36" s="331">
        <v>14126.16</v>
      </c>
      <c r="I36" s="331">
        <v>2942.9500000000003</v>
      </c>
      <c r="J36" s="331">
        <v>23543.600000000002</v>
      </c>
      <c r="K36" s="331">
        <v>14969</v>
      </c>
      <c r="L36" s="46">
        <v>61288.09</v>
      </c>
    </row>
    <row r="37" spans="1:12">
      <c r="A37" s="1" t="s">
        <v>3000</v>
      </c>
      <c r="B37" s="1" t="s">
        <v>2999</v>
      </c>
      <c r="C37" s="34">
        <v>9212.1</v>
      </c>
      <c r="D37" s="118"/>
      <c r="E37" s="34">
        <v>1091</v>
      </c>
      <c r="F37" s="6">
        <v>10303.1</v>
      </c>
      <c r="G37" s="28"/>
      <c r="H37" s="331">
        <v>7369.68</v>
      </c>
      <c r="I37" s="331">
        <v>1535.35</v>
      </c>
      <c r="J37" s="331">
        <v>12282.8</v>
      </c>
      <c r="K37" s="331">
        <v>7311</v>
      </c>
      <c r="L37" s="46">
        <v>30397.199999999997</v>
      </c>
    </row>
    <row r="38" spans="1:12">
      <c r="A38" s="1" t="s">
        <v>2998</v>
      </c>
      <c r="B38" s="1" t="s">
        <v>2997</v>
      </c>
      <c r="C38" s="34">
        <v>10842.6</v>
      </c>
      <c r="D38" s="118"/>
      <c r="E38" s="34">
        <v>1091</v>
      </c>
      <c r="F38" s="6">
        <v>11933.6</v>
      </c>
      <c r="G38" s="28"/>
      <c r="H38" s="331">
        <v>8674.08</v>
      </c>
      <c r="I38" s="331">
        <v>1807.1000000000001</v>
      </c>
      <c r="J38" s="331">
        <v>14456.800000000001</v>
      </c>
      <c r="K38" s="331">
        <v>8807</v>
      </c>
      <c r="L38" s="46">
        <v>36370.9</v>
      </c>
    </row>
    <row r="39" spans="1:12">
      <c r="A39" s="1" t="s">
        <v>2996</v>
      </c>
      <c r="B39" s="1" t="s">
        <v>2995</v>
      </c>
      <c r="C39" s="34">
        <v>11062.5</v>
      </c>
      <c r="D39" s="118"/>
      <c r="E39" s="34">
        <v>1091</v>
      </c>
      <c r="F39" s="6">
        <v>12153.5</v>
      </c>
      <c r="G39" s="28"/>
      <c r="H39" s="331">
        <v>8850</v>
      </c>
      <c r="I39" s="331">
        <v>1843.75</v>
      </c>
      <c r="J39" s="331">
        <v>14750</v>
      </c>
      <c r="K39" s="331">
        <v>8985</v>
      </c>
      <c r="L39" s="46">
        <v>37249.509999999995</v>
      </c>
    </row>
    <row r="40" spans="1:12">
      <c r="A40" s="1" t="s">
        <v>2994</v>
      </c>
      <c r="B40" s="1" t="s">
        <v>2993</v>
      </c>
      <c r="C40" s="34">
        <v>12168.6</v>
      </c>
      <c r="D40" s="118"/>
      <c r="E40" s="34">
        <v>1091</v>
      </c>
      <c r="F40" s="6">
        <v>13259.6</v>
      </c>
      <c r="G40" s="28"/>
      <c r="H40" s="331">
        <v>9734.880000000001</v>
      </c>
      <c r="I40" s="331">
        <v>2028.1</v>
      </c>
      <c r="J40" s="331">
        <v>16224.8</v>
      </c>
      <c r="K40" s="331">
        <v>10316</v>
      </c>
      <c r="L40" s="46">
        <v>42022.25</v>
      </c>
    </row>
    <row r="41" spans="1:12">
      <c r="A41" s="1" t="s">
        <v>2992</v>
      </c>
      <c r="B41" s="1" t="s">
        <v>2991</v>
      </c>
      <c r="C41" s="34">
        <v>13020.599999999999</v>
      </c>
      <c r="D41" s="118"/>
      <c r="E41" s="34">
        <v>1091</v>
      </c>
      <c r="F41" s="6">
        <v>14111.599999999999</v>
      </c>
      <c r="G41" s="28"/>
      <c r="H41" s="331">
        <v>10416.479999999998</v>
      </c>
      <c r="I41" s="331">
        <v>2170.0999999999995</v>
      </c>
      <c r="J41" s="331">
        <v>17360.799999999996</v>
      </c>
      <c r="K41" s="331">
        <v>11038</v>
      </c>
      <c r="L41" s="46">
        <v>45012.41</v>
      </c>
    </row>
    <row r="42" spans="1:12">
      <c r="A42" s="1" t="s">
        <v>2990</v>
      </c>
      <c r="B42" s="1" t="s">
        <v>2989</v>
      </c>
      <c r="C42" s="34">
        <v>17342.400000000001</v>
      </c>
      <c r="D42" s="118"/>
      <c r="E42" s="34">
        <v>1091</v>
      </c>
      <c r="F42" s="6">
        <v>18433.400000000001</v>
      </c>
      <c r="G42" s="28"/>
      <c r="H42" s="331">
        <v>13873.920000000002</v>
      </c>
      <c r="I42" s="331">
        <v>2890.4</v>
      </c>
      <c r="J42" s="331">
        <v>23123.200000000001</v>
      </c>
      <c r="K42" s="331">
        <v>11034</v>
      </c>
      <c r="L42" s="46">
        <v>49184.810000000005</v>
      </c>
    </row>
    <row r="43" spans="1:12">
      <c r="A43" s="1" t="s">
        <v>2988</v>
      </c>
      <c r="B43" s="1" t="s">
        <v>2987</v>
      </c>
      <c r="C43" s="34">
        <v>7250.0999999999995</v>
      </c>
      <c r="D43" s="118"/>
      <c r="E43" s="34">
        <v>1091</v>
      </c>
      <c r="F43" s="6">
        <v>8341.0999999999985</v>
      </c>
      <c r="G43" s="28"/>
      <c r="H43" s="331">
        <v>5800.08</v>
      </c>
      <c r="I43" s="331">
        <v>1208.3499999999999</v>
      </c>
      <c r="J43" s="331">
        <v>9666.7999999999993</v>
      </c>
      <c r="K43" s="331">
        <v>5423</v>
      </c>
      <c r="L43" s="46">
        <v>22968.940000000002</v>
      </c>
    </row>
    <row r="44" spans="1:12">
      <c r="A44" s="1" t="s">
        <v>2986</v>
      </c>
      <c r="B44" s="1" t="s">
        <v>2985</v>
      </c>
      <c r="C44" s="34">
        <v>8061</v>
      </c>
      <c r="D44" s="118"/>
      <c r="E44" s="34">
        <v>1091</v>
      </c>
      <c r="F44" s="6">
        <v>9152</v>
      </c>
      <c r="G44" s="28"/>
      <c r="H44" s="331">
        <v>6448.7999999999993</v>
      </c>
      <c r="I44" s="331">
        <v>1343.5</v>
      </c>
      <c r="J44" s="331">
        <v>10748</v>
      </c>
      <c r="K44" s="331">
        <v>6030</v>
      </c>
      <c r="L44" s="46">
        <v>25719.02</v>
      </c>
    </row>
    <row r="45" spans="1:12">
      <c r="A45" s="1" t="s">
        <v>2984</v>
      </c>
      <c r="B45" s="1" t="s">
        <v>2983</v>
      </c>
      <c r="C45" s="34">
        <v>8337.3000000000011</v>
      </c>
      <c r="D45" s="118"/>
      <c r="E45" s="34">
        <v>1091</v>
      </c>
      <c r="F45" s="6">
        <v>9428.3000000000011</v>
      </c>
      <c r="G45" s="28"/>
      <c r="H45" s="331">
        <v>6669.84</v>
      </c>
      <c r="I45" s="331">
        <v>1389.5500000000002</v>
      </c>
      <c r="J45" s="331">
        <v>11116.400000000001</v>
      </c>
      <c r="K45" s="331">
        <v>6403</v>
      </c>
      <c r="L45" s="46">
        <v>27000.239999999998</v>
      </c>
    </row>
    <row r="46" spans="1:12">
      <c r="A46" s="1" t="s">
        <v>2982</v>
      </c>
      <c r="B46" s="1" t="s">
        <v>2981</v>
      </c>
      <c r="C46" s="34">
        <v>6630</v>
      </c>
      <c r="D46" s="118"/>
      <c r="E46" s="34">
        <v>1091</v>
      </c>
      <c r="F46" s="6">
        <v>7721</v>
      </c>
      <c r="G46" s="28"/>
      <c r="H46" s="331">
        <v>5304</v>
      </c>
      <c r="I46" s="331">
        <v>1105</v>
      </c>
      <c r="J46" s="331">
        <v>8840</v>
      </c>
      <c r="K46" s="331">
        <v>4960</v>
      </c>
      <c r="L46" s="46">
        <v>20978.77</v>
      </c>
    </row>
    <row r="47" spans="1:12">
      <c r="A47" s="1" t="s">
        <v>2980</v>
      </c>
      <c r="B47" s="1" t="s">
        <v>2979</v>
      </c>
      <c r="C47" s="34">
        <v>8061</v>
      </c>
      <c r="D47" s="118"/>
      <c r="E47" s="34">
        <v>1091</v>
      </c>
      <c r="F47" s="6">
        <v>9152</v>
      </c>
      <c r="G47" s="28"/>
      <c r="H47" s="331">
        <v>6448.7999999999993</v>
      </c>
      <c r="I47" s="331">
        <v>1343.5</v>
      </c>
      <c r="J47" s="331">
        <v>10748</v>
      </c>
      <c r="K47" s="331">
        <v>6030</v>
      </c>
      <c r="L47" s="46">
        <v>25719.02</v>
      </c>
    </row>
    <row r="48" spans="1:12">
      <c r="A48" s="1" t="s">
        <v>2978</v>
      </c>
      <c r="B48" s="1" t="s">
        <v>2977</v>
      </c>
      <c r="C48" s="34">
        <v>6630</v>
      </c>
      <c r="D48" s="118"/>
      <c r="E48" s="34">
        <v>1091</v>
      </c>
      <c r="F48" s="6">
        <v>7721</v>
      </c>
      <c r="G48" s="28"/>
      <c r="H48" s="331">
        <v>5304</v>
      </c>
      <c r="I48" s="331">
        <v>1105</v>
      </c>
      <c r="J48" s="331">
        <v>8840</v>
      </c>
      <c r="K48" s="331">
        <v>4960</v>
      </c>
      <c r="L48" s="46">
        <v>20978.77</v>
      </c>
    </row>
    <row r="49" spans="1:12">
      <c r="A49" s="1" t="s">
        <v>2976</v>
      </c>
      <c r="B49" s="1" t="s">
        <v>2975</v>
      </c>
      <c r="C49" s="34">
        <v>7249.5</v>
      </c>
      <c r="D49" s="118"/>
      <c r="E49" s="34">
        <v>1091</v>
      </c>
      <c r="F49" s="6">
        <v>8340.5</v>
      </c>
      <c r="G49" s="28"/>
      <c r="H49" s="331">
        <v>5799.6</v>
      </c>
      <c r="I49" s="331">
        <v>1208.25</v>
      </c>
      <c r="J49" s="331">
        <v>9666</v>
      </c>
      <c r="K49" s="331">
        <v>5423</v>
      </c>
      <c r="L49" s="46">
        <v>22967.46</v>
      </c>
    </row>
    <row r="50" spans="1:12">
      <c r="A50" s="1" t="s">
        <v>2974</v>
      </c>
      <c r="B50" s="1" t="s">
        <v>2973</v>
      </c>
      <c r="C50" s="34">
        <v>11062.5</v>
      </c>
      <c r="D50" s="118"/>
      <c r="E50" s="34">
        <v>1091</v>
      </c>
      <c r="F50" s="6">
        <v>12153.5</v>
      </c>
      <c r="G50" s="28"/>
      <c r="H50" s="331">
        <v>8850</v>
      </c>
      <c r="I50" s="331">
        <v>1843.75</v>
      </c>
      <c r="J50" s="331">
        <v>14750</v>
      </c>
      <c r="K50" s="331">
        <v>8985</v>
      </c>
      <c r="L50" s="46">
        <v>37249.509999999995</v>
      </c>
    </row>
    <row r="51" spans="1:12">
      <c r="A51" s="1" t="s">
        <v>2972</v>
      </c>
      <c r="B51" s="1" t="s">
        <v>2971</v>
      </c>
      <c r="C51" s="34">
        <v>8772.6</v>
      </c>
      <c r="D51" s="118"/>
      <c r="E51" s="34">
        <v>1091</v>
      </c>
      <c r="F51" s="6">
        <v>9863.6</v>
      </c>
      <c r="G51" s="28"/>
      <c r="H51" s="331">
        <v>7018.08</v>
      </c>
      <c r="I51" s="331">
        <v>1462.1000000000001</v>
      </c>
      <c r="J51" s="331">
        <v>11696.800000000001</v>
      </c>
      <c r="K51" s="331">
        <v>6353</v>
      </c>
      <c r="L51" s="46">
        <v>27053.25</v>
      </c>
    </row>
    <row r="52" spans="1:12">
      <c r="A52" s="1" t="s">
        <v>2970</v>
      </c>
      <c r="B52" s="1" t="s">
        <v>2969</v>
      </c>
      <c r="C52" s="34">
        <v>6551.7</v>
      </c>
      <c r="D52" s="118"/>
      <c r="E52" s="34">
        <v>1091</v>
      </c>
      <c r="F52" s="6">
        <v>7642.7</v>
      </c>
      <c r="G52" s="28"/>
      <c r="H52" s="331">
        <v>5241.3599999999997</v>
      </c>
      <c r="I52" s="331">
        <v>1091.9499999999998</v>
      </c>
      <c r="J52" s="331">
        <v>8735.5999999999985</v>
      </c>
      <c r="K52" s="331">
        <v>4901</v>
      </c>
      <c r="L52" s="46">
        <v>20726.93</v>
      </c>
    </row>
    <row r="53" spans="1:12">
      <c r="A53" s="1" t="s">
        <v>2968</v>
      </c>
      <c r="B53" s="1" t="s">
        <v>2967</v>
      </c>
      <c r="C53" s="34">
        <v>8337.3000000000011</v>
      </c>
      <c r="D53" s="118"/>
      <c r="E53" s="34">
        <v>1091</v>
      </c>
      <c r="F53" s="6">
        <v>9428.3000000000011</v>
      </c>
      <c r="G53" s="28"/>
      <c r="H53" s="331">
        <v>6669.84</v>
      </c>
      <c r="I53" s="331">
        <v>1389.5500000000002</v>
      </c>
      <c r="J53" s="331">
        <v>11116.400000000001</v>
      </c>
      <c r="K53" s="331">
        <v>1076</v>
      </c>
      <c r="L53" s="46">
        <v>11052.98</v>
      </c>
    </row>
    <row r="54" spans="1:12">
      <c r="A54" s="1" t="s">
        <v>2966</v>
      </c>
      <c r="B54" s="1" t="s">
        <v>2965</v>
      </c>
      <c r="C54" s="34">
        <v>9171</v>
      </c>
      <c r="D54" s="118"/>
      <c r="E54" s="34">
        <v>1091</v>
      </c>
      <c r="F54" s="6">
        <v>10262</v>
      </c>
      <c r="G54" s="28"/>
      <c r="H54" s="331">
        <v>7336.7999999999993</v>
      </c>
      <c r="I54" s="331">
        <v>1528.5</v>
      </c>
      <c r="J54" s="331">
        <v>12228</v>
      </c>
      <c r="K54" s="331">
        <v>7279</v>
      </c>
      <c r="L54" s="46">
        <v>30247.559999999998</v>
      </c>
    </row>
    <row r="55" spans="1:12">
      <c r="A55" s="1" t="s">
        <v>2964</v>
      </c>
      <c r="B55" s="1" t="s">
        <v>2963</v>
      </c>
      <c r="C55" s="34">
        <v>7249.5</v>
      </c>
      <c r="D55" s="118"/>
      <c r="E55" s="34">
        <v>1091</v>
      </c>
      <c r="F55" s="6">
        <v>8340.5</v>
      </c>
      <c r="G55" s="28"/>
      <c r="H55" s="331">
        <v>5799.6</v>
      </c>
      <c r="I55" s="331">
        <v>1208.25</v>
      </c>
      <c r="J55" s="331">
        <v>9666</v>
      </c>
      <c r="K55" s="331">
        <v>5423</v>
      </c>
      <c r="L55" s="46">
        <v>22967.46</v>
      </c>
    </row>
    <row r="56" spans="1:12">
      <c r="A56" s="1" t="s">
        <v>2962</v>
      </c>
      <c r="B56" s="1" t="s">
        <v>2961</v>
      </c>
      <c r="C56" s="34">
        <v>7974.3</v>
      </c>
      <c r="D56" s="118"/>
      <c r="E56" s="34">
        <v>1091</v>
      </c>
      <c r="F56" s="6">
        <v>9065.2999999999993</v>
      </c>
      <c r="G56" s="28"/>
      <c r="H56" s="331">
        <v>6379.4400000000005</v>
      </c>
      <c r="I56" s="331">
        <v>1329.05</v>
      </c>
      <c r="J56" s="331">
        <v>10632.4</v>
      </c>
      <c r="K56" s="331">
        <v>5965</v>
      </c>
      <c r="L56" s="46">
        <v>25369.52</v>
      </c>
    </row>
    <row r="57" spans="1:12">
      <c r="A57" s="1" t="s">
        <v>2960</v>
      </c>
      <c r="B57" s="1" t="s">
        <v>2959</v>
      </c>
      <c r="C57" s="34">
        <v>6630</v>
      </c>
      <c r="D57" s="118"/>
      <c r="E57" s="34">
        <v>1091</v>
      </c>
      <c r="F57" s="6">
        <v>7721</v>
      </c>
      <c r="G57" s="28"/>
      <c r="H57" s="331">
        <v>5304</v>
      </c>
      <c r="I57" s="331">
        <v>1105</v>
      </c>
      <c r="J57" s="331">
        <v>8840</v>
      </c>
      <c r="K57" s="331">
        <v>4295</v>
      </c>
      <c r="L57" s="46">
        <v>18982.11</v>
      </c>
    </row>
    <row r="58" spans="1:12">
      <c r="A58" s="1" t="s">
        <v>2958</v>
      </c>
      <c r="B58" s="1" t="s">
        <v>2957</v>
      </c>
      <c r="C58" s="34">
        <v>7249.5</v>
      </c>
      <c r="D58" s="118"/>
      <c r="E58" s="34">
        <v>1091</v>
      </c>
      <c r="F58" s="6">
        <v>8340.5</v>
      </c>
      <c r="G58" s="28"/>
      <c r="H58" s="331">
        <v>5799.6</v>
      </c>
      <c r="I58" s="331">
        <v>1208.25</v>
      </c>
      <c r="J58" s="331">
        <v>9666</v>
      </c>
      <c r="K58" s="331">
        <v>1784</v>
      </c>
      <c r="L58" s="46">
        <v>12048.05</v>
      </c>
    </row>
    <row r="59" spans="1:12">
      <c r="A59" s="1" t="s">
        <v>2956</v>
      </c>
      <c r="B59" s="1" t="s">
        <v>2955</v>
      </c>
      <c r="C59" s="34">
        <v>20783.099999999999</v>
      </c>
      <c r="D59" s="34"/>
      <c r="E59" s="34">
        <v>1091</v>
      </c>
      <c r="F59" s="6">
        <v>21874.1</v>
      </c>
      <c r="G59" s="28"/>
      <c r="H59" s="331">
        <v>16626.48</v>
      </c>
      <c r="I59" s="331">
        <v>3463.85</v>
      </c>
      <c r="J59" s="331">
        <v>27710.799999999999</v>
      </c>
      <c r="K59" s="331">
        <v>17619</v>
      </c>
      <c r="L59" s="46">
        <v>72258.399999999994</v>
      </c>
    </row>
    <row r="60" spans="1:12">
      <c r="A60" s="1" t="s">
        <v>2954</v>
      </c>
      <c r="B60" s="1" t="s">
        <v>2953</v>
      </c>
      <c r="C60" s="34">
        <v>24461.7</v>
      </c>
      <c r="D60" s="34"/>
      <c r="E60" s="34">
        <v>1091</v>
      </c>
      <c r="F60" s="6">
        <v>25552.7</v>
      </c>
      <c r="G60" s="28"/>
      <c r="H60" s="34">
        <v>19569.36</v>
      </c>
      <c r="I60" s="34">
        <v>4076.95</v>
      </c>
      <c r="J60" s="34">
        <v>32615.599999999999</v>
      </c>
      <c r="K60" s="34">
        <v>21323</v>
      </c>
      <c r="L60" s="6">
        <v>86835.73</v>
      </c>
    </row>
    <row r="61" spans="1:12">
      <c r="A61" s="1" t="s">
        <v>2951</v>
      </c>
      <c r="B61" s="1" t="s">
        <v>2952</v>
      </c>
      <c r="C61" s="34">
        <v>16537.2</v>
      </c>
      <c r="D61" s="118"/>
      <c r="E61" s="34">
        <v>1091</v>
      </c>
      <c r="F61" s="6">
        <v>18393.350000000002</v>
      </c>
      <c r="G61" s="28"/>
      <c r="H61" s="331">
        <v>13229.76</v>
      </c>
      <c r="I61" s="331">
        <v>2756.2</v>
      </c>
      <c r="J61" s="331">
        <v>22049.599999999999</v>
      </c>
      <c r="K61" s="331">
        <v>23200.799999999999</v>
      </c>
      <c r="L61" s="46">
        <v>57355.15</v>
      </c>
    </row>
    <row r="62" spans="1:12">
      <c r="A62" s="1" t="s">
        <v>2951</v>
      </c>
      <c r="B62" s="1" t="s">
        <v>2950</v>
      </c>
      <c r="C62" s="34">
        <v>28431.9</v>
      </c>
      <c r="D62" s="34"/>
      <c r="E62" s="34">
        <v>1091</v>
      </c>
      <c r="F62" s="6">
        <v>30288.050000000003</v>
      </c>
      <c r="G62" s="28"/>
      <c r="H62" s="34">
        <v>22745.52</v>
      </c>
      <c r="I62" s="34">
        <v>4738.6499999999996</v>
      </c>
      <c r="J62" s="34">
        <v>37909.199999999997</v>
      </c>
      <c r="K62" s="34">
        <v>33965.800000000003</v>
      </c>
      <c r="L62" s="6">
        <v>101056.13999999998</v>
      </c>
    </row>
    <row r="63" spans="1:12">
      <c r="A63" s="1" t="s">
        <v>2948</v>
      </c>
      <c r="B63" s="1" t="s">
        <v>2949</v>
      </c>
      <c r="C63" s="34">
        <v>18545.7</v>
      </c>
      <c r="D63" s="34"/>
      <c r="E63" s="34">
        <v>1091</v>
      </c>
      <c r="F63" s="6">
        <v>20401.850000000002</v>
      </c>
      <c r="G63" s="28"/>
      <c r="H63" s="331">
        <v>14836.560000000001</v>
      </c>
      <c r="I63" s="331">
        <v>3090.9500000000003</v>
      </c>
      <c r="J63" s="331">
        <v>24727.600000000002</v>
      </c>
      <c r="K63" s="331">
        <v>24903.8</v>
      </c>
      <c r="L63" s="46">
        <v>64405.090000000004</v>
      </c>
    </row>
    <row r="64" spans="1:12">
      <c r="A64" s="1" t="s">
        <v>2948</v>
      </c>
      <c r="B64" s="1" t="s">
        <v>2947</v>
      </c>
      <c r="C64" s="34">
        <v>18545.7</v>
      </c>
      <c r="D64" s="34">
        <v>2876.58</v>
      </c>
      <c r="E64" s="34">
        <v>1091</v>
      </c>
      <c r="F64" s="6">
        <v>20401.850000000002</v>
      </c>
      <c r="G64" s="28"/>
      <c r="H64" s="331">
        <v>14836.560000000001</v>
      </c>
      <c r="I64" s="331">
        <v>3090.9500000000003</v>
      </c>
      <c r="J64" s="331">
        <v>24727.600000000002</v>
      </c>
      <c r="K64" s="331">
        <v>24903.8</v>
      </c>
      <c r="L64" s="46">
        <v>64405.090000000004</v>
      </c>
    </row>
    <row r="65" spans="1:12">
      <c r="A65" s="1" t="s">
        <v>2945</v>
      </c>
      <c r="B65" s="1" t="s">
        <v>2946</v>
      </c>
      <c r="C65" s="34">
        <v>20782.2</v>
      </c>
      <c r="D65" s="34"/>
      <c r="E65" s="34">
        <v>1091</v>
      </c>
      <c r="F65" s="6">
        <v>22638.350000000002</v>
      </c>
      <c r="G65" s="28"/>
      <c r="H65" s="331">
        <v>16625.760000000002</v>
      </c>
      <c r="I65" s="331">
        <v>3463.7</v>
      </c>
      <c r="J65" s="331">
        <v>27709.599999999999</v>
      </c>
      <c r="K65" s="331">
        <v>26799.8</v>
      </c>
      <c r="L65" s="46">
        <v>72257.040000000008</v>
      </c>
    </row>
    <row r="66" spans="1:12">
      <c r="A66" s="1" t="s">
        <v>2945</v>
      </c>
      <c r="B66" s="1" t="s">
        <v>2944</v>
      </c>
      <c r="C66" s="34">
        <v>20782.2</v>
      </c>
      <c r="D66" s="34">
        <v>2876.58</v>
      </c>
      <c r="E66" s="34">
        <v>1091</v>
      </c>
      <c r="F66" s="6">
        <v>22638.350000000002</v>
      </c>
      <c r="G66" s="28"/>
      <c r="H66" s="331">
        <v>16625.760000000002</v>
      </c>
      <c r="I66" s="331">
        <v>3463.7</v>
      </c>
      <c r="J66" s="331">
        <v>27709.599999999999</v>
      </c>
      <c r="K66" s="331">
        <v>26799.8</v>
      </c>
      <c r="L66" s="46">
        <v>72257.040000000008</v>
      </c>
    </row>
    <row r="67" spans="1:12">
      <c r="A67" s="1" t="s">
        <v>2942</v>
      </c>
      <c r="B67" s="1" t="s">
        <v>2943</v>
      </c>
      <c r="C67" s="34">
        <v>24019.5</v>
      </c>
      <c r="D67" s="34"/>
      <c r="E67" s="34">
        <v>1091</v>
      </c>
      <c r="F67" s="6">
        <v>25875.65</v>
      </c>
      <c r="G67" s="28"/>
      <c r="H67" s="34">
        <v>19215.599999999999</v>
      </c>
      <c r="I67" s="34">
        <v>4003.25</v>
      </c>
      <c r="J67" s="34">
        <v>32026</v>
      </c>
      <c r="K67" s="34">
        <v>30050.799999999999</v>
      </c>
      <c r="L67" s="6">
        <v>85112.889999999985</v>
      </c>
    </row>
    <row r="68" spans="1:12">
      <c r="A68" s="1" t="s">
        <v>2942</v>
      </c>
      <c r="B68" s="1" t="s">
        <v>2941</v>
      </c>
      <c r="C68" s="34">
        <v>24019.5</v>
      </c>
      <c r="D68" s="34">
        <v>2876.58</v>
      </c>
      <c r="E68" s="34">
        <v>1091</v>
      </c>
      <c r="F68" s="6">
        <v>25875.65</v>
      </c>
      <c r="G68" s="28"/>
      <c r="H68" s="34">
        <v>19215.599999999999</v>
      </c>
      <c r="I68" s="34">
        <v>4003.25</v>
      </c>
      <c r="J68" s="34">
        <v>32026</v>
      </c>
      <c r="K68" s="34">
        <v>30050.799999999999</v>
      </c>
      <c r="L68" s="6">
        <v>85112.889999999985</v>
      </c>
    </row>
    <row r="69" spans="1:12">
      <c r="A69" s="1" t="s">
        <v>2940</v>
      </c>
      <c r="B69" s="1" t="s">
        <v>2939</v>
      </c>
      <c r="C69" s="34">
        <v>33333.599999999999</v>
      </c>
      <c r="D69" s="34"/>
      <c r="E69" s="34">
        <v>1091</v>
      </c>
      <c r="F69" s="6">
        <v>35189.75</v>
      </c>
      <c r="G69" s="28"/>
      <c r="H69" s="34">
        <v>26666.879999999997</v>
      </c>
      <c r="I69" s="34">
        <v>5555.5999999999995</v>
      </c>
      <c r="J69" s="34">
        <v>44444.799999999996</v>
      </c>
      <c r="K69" s="34">
        <v>26800.799999999999</v>
      </c>
      <c r="L69" s="6">
        <v>84390.549999999988</v>
      </c>
    </row>
    <row r="70" spans="1:12">
      <c r="A70" s="1" t="s">
        <v>2938</v>
      </c>
      <c r="B70" s="1" t="s">
        <v>2937</v>
      </c>
      <c r="C70" s="34">
        <v>10964.699999999999</v>
      </c>
      <c r="D70" s="118"/>
      <c r="E70" s="34">
        <v>928</v>
      </c>
      <c r="F70" s="6">
        <f>C70+D70+E70</f>
        <v>11892.699999999999</v>
      </c>
      <c r="G70" s="28"/>
      <c r="H70" s="34">
        <f>1412245.19/162</f>
        <v>8717.5629012345671</v>
      </c>
      <c r="I70" s="34"/>
      <c r="J70" s="34">
        <f>3015605.17/162</f>
        <v>18614.846728395059</v>
      </c>
      <c r="K70" s="34">
        <v>7080</v>
      </c>
      <c r="L70" s="6">
        <f>H70+I70+J70+K70</f>
        <v>34412.409629629627</v>
      </c>
    </row>
    <row r="71" spans="1:12">
      <c r="A71" s="250"/>
      <c r="B71" s="250"/>
      <c r="C71" s="9"/>
      <c r="D71" s="28"/>
      <c r="E71" s="330"/>
      <c r="F71" s="330"/>
      <c r="G71" s="28"/>
      <c r="H71" s="9"/>
      <c r="I71" s="250"/>
      <c r="J71" s="9"/>
      <c r="K71" s="9"/>
      <c r="L71" s="28"/>
    </row>
    <row r="75" spans="1:12" ht="15.75">
      <c r="B75" s="42" t="s">
        <v>250</v>
      </c>
      <c r="C75" s="43"/>
      <c r="D75" s="43"/>
      <c r="E75" s="329"/>
      <c r="F75" s="329"/>
      <c r="G75" s="43"/>
    </row>
    <row r="76" spans="1:12">
      <c r="B76" s="107" t="s">
        <v>0</v>
      </c>
      <c r="C76" s="191" t="s">
        <v>251</v>
      </c>
      <c r="D76" s="191"/>
      <c r="E76" s="191"/>
      <c r="F76" s="191"/>
      <c r="G76" s="191"/>
    </row>
    <row r="77" spans="1:12" ht="23.25" thickBot="1">
      <c r="B77" s="144" t="s">
        <v>253</v>
      </c>
      <c r="C77" s="328"/>
      <c r="D77" s="228"/>
      <c r="E77" s="228"/>
      <c r="F77" s="228"/>
      <c r="G77" s="229"/>
    </row>
    <row r="78" spans="1:12" ht="27.75" customHeight="1">
      <c r="B78" s="45" t="s">
        <v>2936</v>
      </c>
      <c r="C78" s="201" t="s">
        <v>2935</v>
      </c>
      <c r="D78" s="201"/>
      <c r="E78" s="201"/>
      <c r="F78" s="201"/>
      <c r="G78" s="201"/>
    </row>
    <row r="79" spans="1:12">
      <c r="B79" s="45"/>
      <c r="C79" s="201" t="s">
        <v>2934</v>
      </c>
      <c r="D79" s="201"/>
      <c r="E79" s="201"/>
      <c r="F79" s="201"/>
      <c r="G79" s="201"/>
    </row>
    <row r="80" spans="1:12">
      <c r="B80" s="45"/>
      <c r="C80" s="201" t="s">
        <v>2933</v>
      </c>
      <c r="D80" s="201"/>
      <c r="E80" s="201"/>
      <c r="F80" s="201"/>
      <c r="G80" s="201"/>
    </row>
  </sheetData>
  <mergeCells count="17">
    <mergeCell ref="H21:L21"/>
    <mergeCell ref="A1:L1"/>
    <mergeCell ref="A2:L2"/>
    <mergeCell ref="A3:L3"/>
    <mergeCell ref="A4:L4"/>
    <mergeCell ref="A8:A9"/>
    <mergeCell ref="B8:B9"/>
    <mergeCell ref="C8:F8"/>
    <mergeCell ref="H8:L8"/>
    <mergeCell ref="C76:G76"/>
    <mergeCell ref="C80:G80"/>
    <mergeCell ref="C78:G78"/>
    <mergeCell ref="C79:G79"/>
    <mergeCell ref="C77:G77"/>
    <mergeCell ref="A21:A22"/>
    <mergeCell ref="B21:B22"/>
    <mergeCell ref="C21:F21"/>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CCC3F-8403-4130-B16C-BFEEC512EB26}">
  <dimension ref="A1:L26"/>
  <sheetViews>
    <sheetView showGridLines="0" topLeftCell="A13" workbookViewId="0">
      <selection activeCell="E31" sqref="E31"/>
    </sheetView>
  </sheetViews>
  <sheetFormatPr baseColWidth="10" defaultRowHeight="15"/>
  <cols>
    <col min="1" max="1" width="21.5703125" customWidth="1"/>
    <col min="2" max="2" width="28.7109375" customWidth="1"/>
    <col min="5" max="5" width="9.140625" customWidth="1"/>
    <col min="7" max="7" width="3.7109375" customWidth="1"/>
  </cols>
  <sheetData>
    <row r="1" spans="1:12" ht="15.75">
      <c r="A1" s="173" t="s">
        <v>3039</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5.75">
      <c r="A7" s="4" t="s">
        <v>7</v>
      </c>
    </row>
    <row r="8" spans="1:12">
      <c r="A8" s="185" t="s">
        <v>0</v>
      </c>
      <c r="B8" s="185" t="s">
        <v>8</v>
      </c>
      <c r="C8" s="186" t="s">
        <v>9</v>
      </c>
      <c r="D8" s="186"/>
      <c r="E8" s="186"/>
      <c r="F8" s="186"/>
      <c r="H8" s="186" t="s">
        <v>10</v>
      </c>
      <c r="I8" s="186"/>
      <c r="J8" s="186"/>
      <c r="K8" s="186"/>
      <c r="L8" s="186"/>
    </row>
    <row r="9" spans="1:12" ht="45">
      <c r="A9" s="185"/>
      <c r="B9" s="185"/>
      <c r="C9" s="105" t="s">
        <v>11</v>
      </c>
      <c r="D9" s="105" t="s">
        <v>86</v>
      </c>
      <c r="E9" s="105" t="s">
        <v>17</v>
      </c>
      <c r="F9" s="105" t="s">
        <v>12</v>
      </c>
      <c r="H9" s="106" t="s">
        <v>13</v>
      </c>
      <c r="I9" s="106" t="s">
        <v>18</v>
      </c>
      <c r="J9" s="105" t="s">
        <v>14</v>
      </c>
      <c r="K9" s="106" t="s">
        <v>253</v>
      </c>
      <c r="L9" s="105" t="s">
        <v>12</v>
      </c>
    </row>
    <row r="10" spans="1:12">
      <c r="A10" s="1" t="s">
        <v>3040</v>
      </c>
      <c r="B10" s="1" t="s">
        <v>2920</v>
      </c>
      <c r="C10" s="6">
        <v>63016.65</v>
      </c>
      <c r="D10" s="6">
        <v>0</v>
      </c>
      <c r="E10" s="6">
        <v>0</v>
      </c>
      <c r="F10" s="6">
        <f>SUM(C10:E10)</f>
        <v>63016.65</v>
      </c>
      <c r="G10" s="28"/>
      <c r="H10" s="6">
        <v>21005.599999999999</v>
      </c>
      <c r="I10" s="6">
        <v>0</v>
      </c>
      <c r="J10" s="6">
        <v>84022.2</v>
      </c>
      <c r="K10" s="6">
        <v>0</v>
      </c>
      <c r="L10" s="6">
        <f>SUM(H10:K10)</f>
        <v>105027.79999999999</v>
      </c>
    </row>
    <row r="11" spans="1:12">
      <c r="A11" s="1" t="s">
        <v>3041</v>
      </c>
      <c r="B11" s="1" t="s">
        <v>3042</v>
      </c>
      <c r="C11" s="6">
        <v>47269.1</v>
      </c>
      <c r="D11" s="6">
        <v>0</v>
      </c>
      <c r="E11" s="6">
        <v>0</v>
      </c>
      <c r="F11" s="6">
        <f>SUM(C11:E11)</f>
        <v>47269.1</v>
      </c>
      <c r="G11" s="28"/>
      <c r="H11" s="6">
        <v>15756.4</v>
      </c>
      <c r="I11" s="6">
        <v>0</v>
      </c>
      <c r="J11" s="6">
        <v>63025.47</v>
      </c>
      <c r="K11" s="6">
        <v>0</v>
      </c>
      <c r="L11" s="6">
        <f>SUM(H11:K11)</f>
        <v>78781.87</v>
      </c>
    </row>
    <row r="12" spans="1:12">
      <c r="A12" s="1" t="s">
        <v>3041</v>
      </c>
      <c r="B12" s="1" t="s">
        <v>1017</v>
      </c>
      <c r="C12" s="6">
        <v>47269.1</v>
      </c>
      <c r="D12" s="6">
        <v>0</v>
      </c>
      <c r="E12" s="6">
        <v>0</v>
      </c>
      <c r="F12" s="6">
        <f t="shared" ref="F12:F13" si="0">SUM(C12:E12)</f>
        <v>47269.1</v>
      </c>
      <c r="G12" s="28"/>
      <c r="H12" s="6">
        <v>15756.4</v>
      </c>
      <c r="I12" s="6">
        <v>0</v>
      </c>
      <c r="J12" s="6">
        <v>63025.47</v>
      </c>
      <c r="K12" s="6">
        <v>0</v>
      </c>
      <c r="L12" s="6">
        <f>SUM(H12:K12)</f>
        <v>78781.87</v>
      </c>
    </row>
    <row r="13" spans="1:12">
      <c r="A13" s="1" t="s">
        <v>3043</v>
      </c>
      <c r="B13" s="1" t="s">
        <v>39</v>
      </c>
      <c r="C13" s="6">
        <v>24361.200000000001</v>
      </c>
      <c r="D13" s="6">
        <v>0</v>
      </c>
      <c r="E13" s="6">
        <v>0</v>
      </c>
      <c r="F13" s="6">
        <f t="shared" si="0"/>
        <v>24361.200000000001</v>
      </c>
      <c r="G13" s="28"/>
      <c r="H13" s="6">
        <v>8120.4</v>
      </c>
      <c r="I13" s="6">
        <v>0</v>
      </c>
      <c r="J13" s="6">
        <v>32481.599999999999</v>
      </c>
      <c r="K13" s="6">
        <v>0</v>
      </c>
      <c r="L13" s="6">
        <f>SUM(H13:K13)</f>
        <v>40602</v>
      </c>
    </row>
    <row r="14" spans="1:12">
      <c r="A14" s="11"/>
    </row>
    <row r="15" spans="1:12" ht="15.75">
      <c r="A15" s="4" t="s">
        <v>31</v>
      </c>
    </row>
    <row r="16" spans="1:12">
      <c r="A16" s="185" t="s">
        <v>0</v>
      </c>
      <c r="B16" s="185" t="s">
        <v>8</v>
      </c>
      <c r="C16" s="186" t="s">
        <v>9</v>
      </c>
      <c r="D16" s="186"/>
      <c r="E16" s="186"/>
      <c r="F16" s="186"/>
      <c r="H16" s="186" t="s">
        <v>10</v>
      </c>
      <c r="I16" s="186"/>
      <c r="J16" s="186"/>
      <c r="K16" s="186"/>
      <c r="L16" s="186"/>
    </row>
    <row r="17" spans="1:12" ht="45">
      <c r="A17" s="185"/>
      <c r="B17" s="185"/>
      <c r="C17" s="105" t="s">
        <v>11</v>
      </c>
      <c r="D17" s="106" t="s">
        <v>3044</v>
      </c>
      <c r="E17" s="105" t="s">
        <v>17</v>
      </c>
      <c r="F17" s="105" t="s">
        <v>12</v>
      </c>
      <c r="H17" s="106" t="s">
        <v>13</v>
      </c>
      <c r="I17" s="106" t="s">
        <v>18</v>
      </c>
      <c r="J17" s="105" t="s">
        <v>14</v>
      </c>
      <c r="K17" s="106" t="s">
        <v>293</v>
      </c>
      <c r="L17" s="105" t="s">
        <v>12</v>
      </c>
    </row>
    <row r="18" spans="1:12">
      <c r="A18" s="1" t="s">
        <v>3045</v>
      </c>
      <c r="B18" s="1" t="s">
        <v>3046</v>
      </c>
      <c r="C18" s="6">
        <v>16766.849999999999</v>
      </c>
      <c r="D18" s="6">
        <v>0</v>
      </c>
      <c r="E18" s="6">
        <v>1091</v>
      </c>
      <c r="F18" s="6">
        <f>SUM(C18:E18)</f>
        <v>17857.849999999999</v>
      </c>
      <c r="G18" s="28"/>
      <c r="H18" s="6">
        <v>13413.6</v>
      </c>
      <c r="I18" s="6">
        <v>0</v>
      </c>
      <c r="J18" s="6">
        <v>22356</v>
      </c>
      <c r="K18" s="6">
        <v>0</v>
      </c>
      <c r="L18" s="6">
        <f t="shared" ref="L18:L26" si="1">SUM(H18:K18)</f>
        <v>35769.599999999999</v>
      </c>
    </row>
    <row r="19" spans="1:12">
      <c r="A19" s="1" t="s">
        <v>3047</v>
      </c>
      <c r="B19" s="1" t="s">
        <v>46</v>
      </c>
      <c r="C19" s="6">
        <v>14939.25</v>
      </c>
      <c r="D19" s="6">
        <v>0</v>
      </c>
      <c r="E19" s="6">
        <v>1091</v>
      </c>
      <c r="F19" s="6">
        <f t="shared" ref="F19:F23" si="2">SUM(C19:E19)</f>
        <v>16030.25</v>
      </c>
      <c r="G19" s="28"/>
      <c r="H19" s="6">
        <v>11951.52</v>
      </c>
      <c r="I19" s="6">
        <v>0</v>
      </c>
      <c r="J19" s="6">
        <v>19919.2</v>
      </c>
      <c r="K19" s="6">
        <v>0</v>
      </c>
      <c r="L19" s="6">
        <f t="shared" si="1"/>
        <v>31870.720000000001</v>
      </c>
    </row>
    <row r="20" spans="1:12">
      <c r="A20" s="1" t="s">
        <v>3048</v>
      </c>
      <c r="B20" s="1" t="s">
        <v>3049</v>
      </c>
      <c r="C20" s="6">
        <v>8037.75</v>
      </c>
      <c r="D20" s="6">
        <v>0</v>
      </c>
      <c r="E20" s="6">
        <v>1091</v>
      </c>
      <c r="F20" s="6">
        <f t="shared" si="2"/>
        <v>9128.75</v>
      </c>
      <c r="G20" s="28"/>
      <c r="H20" s="6">
        <v>6430.32</v>
      </c>
      <c r="I20" s="6">
        <v>0</v>
      </c>
      <c r="J20" s="6">
        <v>10717.2</v>
      </c>
      <c r="K20" s="6">
        <v>0</v>
      </c>
      <c r="L20" s="6">
        <f t="shared" si="1"/>
        <v>17147.52</v>
      </c>
    </row>
    <row r="21" spans="1:12">
      <c r="A21" s="1" t="s">
        <v>3050</v>
      </c>
      <c r="B21" s="1" t="s">
        <v>3051</v>
      </c>
      <c r="C21" s="6">
        <v>7229.4</v>
      </c>
      <c r="D21" s="6">
        <v>0</v>
      </c>
      <c r="E21" s="6">
        <v>1091</v>
      </c>
      <c r="F21" s="6">
        <f t="shared" si="2"/>
        <v>8320.4</v>
      </c>
      <c r="G21" s="28"/>
      <c r="H21" s="6">
        <v>5783.52</v>
      </c>
      <c r="I21" s="6">
        <v>0</v>
      </c>
      <c r="J21" s="6">
        <v>9639.2000000000007</v>
      </c>
      <c r="K21" s="6">
        <v>0</v>
      </c>
      <c r="L21" s="6">
        <f t="shared" si="1"/>
        <v>15422.720000000001</v>
      </c>
    </row>
    <row r="22" spans="1:12">
      <c r="A22" s="1" t="s">
        <v>3052</v>
      </c>
      <c r="B22" s="1" t="s">
        <v>3053</v>
      </c>
      <c r="C22" s="6">
        <v>8037.75</v>
      </c>
      <c r="D22" s="6">
        <v>0</v>
      </c>
      <c r="E22" s="6">
        <v>1091</v>
      </c>
      <c r="F22" s="6">
        <f t="shared" si="2"/>
        <v>9128.75</v>
      </c>
      <c r="G22" s="28"/>
      <c r="H22" s="6">
        <v>6430.32</v>
      </c>
      <c r="I22" s="6">
        <v>0</v>
      </c>
      <c r="J22" s="6">
        <v>10717.2</v>
      </c>
      <c r="K22" s="6">
        <v>0</v>
      </c>
      <c r="L22" s="6">
        <f t="shared" si="1"/>
        <v>17147.52</v>
      </c>
    </row>
    <row r="23" spans="1:12">
      <c r="A23" s="1" t="s">
        <v>3054</v>
      </c>
      <c r="B23" s="1" t="s">
        <v>3055</v>
      </c>
      <c r="C23" s="6">
        <v>6611.65</v>
      </c>
      <c r="D23" s="6">
        <v>0</v>
      </c>
      <c r="E23" s="6">
        <v>1091</v>
      </c>
      <c r="F23" s="6">
        <f t="shared" si="2"/>
        <v>7702.65</v>
      </c>
      <c r="G23" s="28"/>
      <c r="H23" s="6">
        <v>5289.36</v>
      </c>
      <c r="I23" s="6">
        <v>0</v>
      </c>
      <c r="J23" s="6">
        <v>8815.6</v>
      </c>
      <c r="K23" s="6">
        <v>0</v>
      </c>
      <c r="L23" s="6">
        <f t="shared" si="1"/>
        <v>14104.96</v>
      </c>
    </row>
    <row r="24" spans="1:12">
      <c r="A24" s="1" t="s">
        <v>3056</v>
      </c>
      <c r="B24" s="1" t="s">
        <v>3057</v>
      </c>
      <c r="C24" s="6">
        <v>5521.2</v>
      </c>
      <c r="D24" s="6">
        <v>0</v>
      </c>
      <c r="E24" s="6">
        <v>1091</v>
      </c>
      <c r="F24" s="6">
        <f>SUM(C24:E24)</f>
        <v>6612.2</v>
      </c>
      <c r="G24" s="28"/>
      <c r="H24" s="6">
        <v>4416.96</v>
      </c>
      <c r="I24" s="6">
        <v>0</v>
      </c>
      <c r="J24" s="6">
        <v>7361.6</v>
      </c>
      <c r="K24" s="6">
        <v>0</v>
      </c>
      <c r="L24" s="6">
        <f t="shared" si="1"/>
        <v>11778.560000000001</v>
      </c>
    </row>
    <row r="25" spans="1:12">
      <c r="A25" s="1" t="s">
        <v>3058</v>
      </c>
      <c r="B25" s="1" t="s">
        <v>1005</v>
      </c>
      <c r="C25" s="6">
        <v>4864.2</v>
      </c>
      <c r="D25" s="6">
        <v>0</v>
      </c>
      <c r="E25" s="6">
        <v>1091</v>
      </c>
      <c r="F25" s="6">
        <f t="shared" ref="F25:F26" si="3">SUM(C25:E25)</f>
        <v>5955.2</v>
      </c>
      <c r="G25" s="28"/>
      <c r="H25" s="6">
        <v>3891.36</v>
      </c>
      <c r="I25" s="6">
        <v>0</v>
      </c>
      <c r="J25" s="6">
        <v>6485.6</v>
      </c>
      <c r="K25" s="6">
        <v>0</v>
      </c>
      <c r="L25" s="6">
        <f t="shared" si="1"/>
        <v>10376.960000000001</v>
      </c>
    </row>
    <row r="26" spans="1:12">
      <c r="A26" s="1" t="s">
        <v>3059</v>
      </c>
      <c r="B26" s="1" t="s">
        <v>3060</v>
      </c>
      <c r="C26" s="6">
        <v>3959</v>
      </c>
      <c r="D26" s="6">
        <v>1635</v>
      </c>
      <c r="E26" s="6">
        <f>36.4*10</f>
        <v>364</v>
      </c>
      <c r="F26" s="6">
        <f t="shared" si="3"/>
        <v>5958</v>
      </c>
      <c r="G26" s="28"/>
      <c r="H26" s="6">
        <v>3167.2</v>
      </c>
      <c r="I26" s="6">
        <v>0</v>
      </c>
      <c r="J26" s="6">
        <v>5279</v>
      </c>
      <c r="K26" s="6">
        <v>0</v>
      </c>
      <c r="L26" s="6">
        <f t="shared" si="1"/>
        <v>8446.2000000000007</v>
      </c>
    </row>
  </sheetData>
  <mergeCells count="12">
    <mergeCell ref="A16:A17"/>
    <mergeCell ref="B16:B17"/>
    <mergeCell ref="C16:F16"/>
    <mergeCell ref="H16:L16"/>
    <mergeCell ref="A1:L1"/>
    <mergeCell ref="A2:L2"/>
    <mergeCell ref="A3:L3"/>
    <mergeCell ref="A4:L4"/>
    <mergeCell ref="A8:A9"/>
    <mergeCell ref="B8:B9"/>
    <mergeCell ref="C8:F8"/>
    <mergeCell ref="H8:L8"/>
  </mergeCells>
  <pageMargins left="0.31496062992125984" right="0.31496062992125984" top="0.35433070866141736" bottom="0.35433070866141736" header="0.31496062992125984" footer="0.31496062992125984"/>
  <pageSetup scale="8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46D9-A6D4-4D1D-96E0-24C7C03726CF}">
  <dimension ref="A1:K27"/>
  <sheetViews>
    <sheetView showGridLines="0" topLeftCell="A7" workbookViewId="0">
      <selection activeCell="L21" sqref="L21"/>
    </sheetView>
  </sheetViews>
  <sheetFormatPr baseColWidth="10" defaultRowHeight="15"/>
  <cols>
    <col min="1" max="1" width="7.7109375" customWidth="1"/>
    <col min="2" max="2" width="28.5703125" style="12" customWidth="1"/>
    <col min="7" max="7" width="1" customWidth="1"/>
  </cols>
  <sheetData>
    <row r="1" spans="1:11" ht="15.75">
      <c r="A1" s="173" t="s">
        <v>3061</v>
      </c>
      <c r="B1" s="173"/>
      <c r="C1" s="173"/>
      <c r="D1" s="173"/>
      <c r="E1" s="173"/>
      <c r="F1" s="173"/>
      <c r="G1" s="173"/>
      <c r="H1" s="173"/>
      <c r="I1" s="173"/>
      <c r="J1" s="173"/>
      <c r="K1" s="173"/>
    </row>
    <row r="2" spans="1:11" ht="15.75">
      <c r="A2" s="173" t="s">
        <v>1</v>
      </c>
      <c r="B2" s="173"/>
      <c r="C2" s="173"/>
      <c r="D2" s="173"/>
      <c r="E2" s="173"/>
      <c r="F2" s="173"/>
      <c r="G2" s="173"/>
      <c r="H2" s="173"/>
      <c r="I2" s="173"/>
      <c r="J2" s="173"/>
      <c r="K2" s="173"/>
    </row>
    <row r="3" spans="1:11" ht="15.75">
      <c r="A3" s="173" t="s">
        <v>2</v>
      </c>
      <c r="B3" s="173"/>
      <c r="C3" s="173"/>
      <c r="D3" s="173"/>
      <c r="E3" s="173"/>
      <c r="F3" s="173"/>
      <c r="G3" s="173"/>
      <c r="H3" s="173"/>
      <c r="I3" s="173"/>
      <c r="J3" s="173"/>
      <c r="K3" s="173"/>
    </row>
    <row r="4" spans="1:11" ht="15.75">
      <c r="A4" s="173" t="s">
        <v>6</v>
      </c>
      <c r="B4" s="173"/>
      <c r="C4" s="173"/>
      <c r="D4" s="173"/>
      <c r="E4" s="173"/>
      <c r="F4" s="173"/>
      <c r="G4" s="173"/>
      <c r="H4" s="173"/>
      <c r="I4" s="173"/>
      <c r="J4" s="173"/>
      <c r="K4" s="173"/>
    </row>
    <row r="7" spans="1:11" ht="15.75">
      <c r="A7" s="4" t="s">
        <v>7</v>
      </c>
    </row>
    <row r="8" spans="1:11">
      <c r="A8" s="185" t="s">
        <v>0</v>
      </c>
      <c r="B8" s="186" t="s">
        <v>8</v>
      </c>
      <c r="C8" s="186" t="s">
        <v>9</v>
      </c>
      <c r="D8" s="186"/>
      <c r="E8" s="186"/>
      <c r="F8" s="186"/>
      <c r="H8" s="186" t="s">
        <v>10</v>
      </c>
      <c r="I8" s="186"/>
      <c r="J8" s="186"/>
      <c r="K8" s="186"/>
    </row>
    <row r="9" spans="1:11" ht="22.5">
      <c r="A9" s="185"/>
      <c r="B9" s="186"/>
      <c r="C9" s="105" t="s">
        <v>11</v>
      </c>
      <c r="D9" s="105" t="s">
        <v>86</v>
      </c>
      <c r="E9" s="105" t="s">
        <v>17</v>
      </c>
      <c r="F9" s="105" t="s">
        <v>12</v>
      </c>
      <c r="H9" s="106" t="s">
        <v>13</v>
      </c>
      <c r="I9" s="106" t="s">
        <v>18</v>
      </c>
      <c r="J9" s="105" t="s">
        <v>14</v>
      </c>
      <c r="K9" s="105" t="s">
        <v>12</v>
      </c>
    </row>
    <row r="10" spans="1:11">
      <c r="A10" s="1" t="s">
        <v>3062</v>
      </c>
      <c r="B10" s="33" t="s">
        <v>2924</v>
      </c>
      <c r="C10" s="6">
        <v>63016.65</v>
      </c>
      <c r="D10" s="6"/>
      <c r="E10" s="6"/>
      <c r="F10" s="6">
        <f>SUM(C10:E10)</f>
        <v>63016.65</v>
      </c>
      <c r="G10" s="30"/>
      <c r="H10" s="6">
        <f>ROUND(((C10/30)*10),2)</f>
        <v>21005.55</v>
      </c>
      <c r="I10" s="6">
        <f>ROUND(((C10/30)*5),2)</f>
        <v>10502.78</v>
      </c>
      <c r="J10" s="6">
        <f>ROUND(((C10/30)*40),2)</f>
        <v>84022.2</v>
      </c>
      <c r="K10" s="6">
        <f>SUM(H10:J10)</f>
        <v>115530.53</v>
      </c>
    </row>
    <row r="11" spans="1:11">
      <c r="A11" s="1" t="s">
        <v>3063</v>
      </c>
      <c r="B11" s="33" t="s">
        <v>259</v>
      </c>
      <c r="C11" s="6">
        <v>47269.1</v>
      </c>
      <c r="D11" s="6"/>
      <c r="E11" s="6"/>
      <c r="F11" s="6">
        <f>SUM(C11:E11)</f>
        <v>47269.1</v>
      </c>
      <c r="G11" s="30"/>
      <c r="H11" s="6">
        <f t="shared" ref="H11:H12" si="0">ROUND(((C11/30)*10),2)</f>
        <v>15756.37</v>
      </c>
      <c r="I11" s="6">
        <f t="shared" ref="I11:I12" si="1">ROUND(((C11/30)*5),2)</f>
        <v>7878.18</v>
      </c>
      <c r="J11" s="6">
        <f t="shared" ref="J11:J12" si="2">ROUND(((C11/30)*40),2)</f>
        <v>63025.47</v>
      </c>
      <c r="K11" s="6">
        <f>SUM(H11:J11)</f>
        <v>86660.02</v>
      </c>
    </row>
    <row r="12" spans="1:11">
      <c r="A12" s="1" t="s">
        <v>3064</v>
      </c>
      <c r="B12" s="33" t="s">
        <v>98</v>
      </c>
      <c r="C12" s="6">
        <v>24361.200000000001</v>
      </c>
      <c r="D12" s="6"/>
      <c r="E12" s="6"/>
      <c r="F12" s="6">
        <f>SUM(C12:E12)</f>
        <v>24361.200000000001</v>
      </c>
      <c r="G12" s="30"/>
      <c r="H12" s="6">
        <f t="shared" si="0"/>
        <v>8120.4</v>
      </c>
      <c r="I12" s="6">
        <f t="shared" si="1"/>
        <v>4060.2</v>
      </c>
      <c r="J12" s="6">
        <f t="shared" si="2"/>
        <v>32481.599999999999</v>
      </c>
      <c r="K12" s="6">
        <f>SUM(H12:J12)</f>
        <v>44662.2</v>
      </c>
    </row>
    <row r="13" spans="1:11">
      <c r="A13" s="11"/>
    </row>
    <row r="14" spans="1:11" ht="15.75">
      <c r="A14" s="4" t="s">
        <v>31</v>
      </c>
    </row>
    <row r="15" spans="1:11">
      <c r="A15" s="185" t="s">
        <v>0</v>
      </c>
      <c r="B15" s="186" t="s">
        <v>8</v>
      </c>
      <c r="C15" s="186" t="s">
        <v>9</v>
      </c>
      <c r="D15" s="186"/>
      <c r="E15" s="186"/>
      <c r="F15" s="186"/>
      <c r="H15" s="186" t="s">
        <v>10</v>
      </c>
      <c r="I15" s="186"/>
      <c r="J15" s="186"/>
      <c r="K15" s="186"/>
    </row>
    <row r="16" spans="1:11" ht="22.5">
      <c r="A16" s="185"/>
      <c r="B16" s="186"/>
      <c r="C16" s="105" t="s">
        <v>11</v>
      </c>
      <c r="D16" s="105" t="s">
        <v>86</v>
      </c>
      <c r="E16" s="105" t="s">
        <v>17</v>
      </c>
      <c r="F16" s="105" t="s">
        <v>12</v>
      </c>
      <c r="H16" s="106" t="s">
        <v>13</v>
      </c>
      <c r="I16" s="106" t="s">
        <v>18</v>
      </c>
      <c r="J16" s="105" t="s">
        <v>14</v>
      </c>
      <c r="K16" s="105" t="s">
        <v>12</v>
      </c>
    </row>
    <row r="17" spans="1:11">
      <c r="A17" s="1" t="s">
        <v>3065</v>
      </c>
      <c r="B17" s="33" t="s">
        <v>1011</v>
      </c>
      <c r="C17" s="6">
        <v>14939.25</v>
      </c>
      <c r="D17" s="6"/>
      <c r="E17" s="336">
        <v>945</v>
      </c>
      <c r="F17" s="6">
        <f>SUM(C17:E17)</f>
        <v>15884.25</v>
      </c>
      <c r="G17" s="120"/>
      <c r="H17" s="6">
        <f>ROUND(((C17/30)*24),2)</f>
        <v>11951.4</v>
      </c>
      <c r="I17" s="6">
        <f t="shared" ref="I17:I26" si="3">ROUND(((C17/30)*5),2)</f>
        <v>2489.88</v>
      </c>
      <c r="J17" s="6">
        <f t="shared" ref="J17:J26" si="4">ROUND(((C17/30)*40),2)</f>
        <v>19919</v>
      </c>
      <c r="K17" s="6">
        <f t="shared" ref="K17:K26" si="5">SUM(H17:J17)</f>
        <v>34360.28</v>
      </c>
    </row>
    <row r="18" spans="1:11">
      <c r="A18" s="1" t="s">
        <v>3066</v>
      </c>
      <c r="B18" s="33" t="s">
        <v>164</v>
      </c>
      <c r="C18" s="6">
        <v>9340.2000000000007</v>
      </c>
      <c r="D18" s="6"/>
      <c r="E18" s="336">
        <v>945</v>
      </c>
      <c r="F18" s="6">
        <f t="shared" ref="F18:F26" si="6">SUM(C18:E18)</f>
        <v>10285.200000000001</v>
      </c>
      <c r="G18" s="120"/>
      <c r="H18" s="6">
        <f t="shared" ref="H18:H26" si="7">ROUND(((C18/30)*24),2)</f>
        <v>7472.16</v>
      </c>
      <c r="I18" s="6">
        <f t="shared" si="3"/>
        <v>1556.7</v>
      </c>
      <c r="J18" s="6">
        <f t="shared" si="4"/>
        <v>12453.6</v>
      </c>
      <c r="K18" s="6">
        <f t="shared" si="5"/>
        <v>21482.46</v>
      </c>
    </row>
    <row r="19" spans="1:11">
      <c r="A19" s="1" t="s">
        <v>3067</v>
      </c>
      <c r="B19" s="33" t="s">
        <v>174</v>
      </c>
      <c r="C19" s="6">
        <v>11752.4</v>
      </c>
      <c r="D19" s="6"/>
      <c r="E19" s="336">
        <v>945</v>
      </c>
      <c r="F19" s="6">
        <f t="shared" si="6"/>
        <v>12697.4</v>
      </c>
      <c r="G19" s="120"/>
      <c r="H19" s="6">
        <f t="shared" si="7"/>
        <v>9401.92</v>
      </c>
      <c r="I19" s="6">
        <f t="shared" si="3"/>
        <v>1958.73</v>
      </c>
      <c r="J19" s="6">
        <f t="shared" si="4"/>
        <v>15669.87</v>
      </c>
      <c r="K19" s="6">
        <f t="shared" si="5"/>
        <v>27030.52</v>
      </c>
    </row>
    <row r="20" spans="1:11">
      <c r="A20" s="1" t="s">
        <v>3068</v>
      </c>
      <c r="B20" s="33" t="s">
        <v>1433</v>
      </c>
      <c r="C20" s="6">
        <v>7229.4</v>
      </c>
      <c r="D20" s="6"/>
      <c r="E20" s="336">
        <v>945</v>
      </c>
      <c r="F20" s="6">
        <f t="shared" si="6"/>
        <v>8174.4</v>
      </c>
      <c r="G20" s="120"/>
      <c r="H20" s="6">
        <f t="shared" si="7"/>
        <v>5783.52</v>
      </c>
      <c r="I20" s="6">
        <f t="shared" si="3"/>
        <v>1204.9000000000001</v>
      </c>
      <c r="J20" s="6">
        <f t="shared" si="4"/>
        <v>9639.2000000000007</v>
      </c>
      <c r="K20" s="6">
        <f t="shared" si="5"/>
        <v>16627.620000000003</v>
      </c>
    </row>
    <row r="21" spans="1:11" ht="22.5">
      <c r="A21" s="1" t="s">
        <v>3069</v>
      </c>
      <c r="B21" s="33" t="s">
        <v>3070</v>
      </c>
      <c r="C21" s="6">
        <v>5551.2</v>
      </c>
      <c r="D21" s="6"/>
      <c r="E21" s="336">
        <v>945</v>
      </c>
      <c r="F21" s="6">
        <f t="shared" si="6"/>
        <v>6496.2</v>
      </c>
      <c r="G21" s="120"/>
      <c r="H21" s="6">
        <f t="shared" si="7"/>
        <v>4440.96</v>
      </c>
      <c r="I21" s="6">
        <f t="shared" si="3"/>
        <v>925.2</v>
      </c>
      <c r="J21" s="6">
        <f t="shared" si="4"/>
        <v>7401.6</v>
      </c>
      <c r="K21" s="6">
        <f t="shared" si="5"/>
        <v>12767.76</v>
      </c>
    </row>
    <row r="22" spans="1:11">
      <c r="A22" s="1" t="s">
        <v>3071</v>
      </c>
      <c r="B22" s="33" t="s">
        <v>3072</v>
      </c>
      <c r="C22" s="6">
        <v>8037.75</v>
      </c>
      <c r="D22" s="6"/>
      <c r="E22" s="336">
        <v>945</v>
      </c>
      <c r="F22" s="6">
        <f t="shared" si="6"/>
        <v>8982.75</v>
      </c>
      <c r="G22" s="120"/>
      <c r="H22" s="6">
        <f t="shared" si="7"/>
        <v>6430.2</v>
      </c>
      <c r="I22" s="6">
        <f t="shared" si="3"/>
        <v>1339.63</v>
      </c>
      <c r="J22" s="6">
        <f t="shared" si="4"/>
        <v>10717</v>
      </c>
      <c r="K22" s="6">
        <f t="shared" si="5"/>
        <v>18486.830000000002</v>
      </c>
    </row>
    <row r="23" spans="1:11">
      <c r="A23" s="1" t="s">
        <v>3073</v>
      </c>
      <c r="B23" s="33" t="s">
        <v>1720</v>
      </c>
      <c r="C23" s="6">
        <v>16766.849999999999</v>
      </c>
      <c r="D23" s="6">
        <v>558</v>
      </c>
      <c r="E23" s="336">
        <v>945</v>
      </c>
      <c r="F23" s="6">
        <f t="shared" si="6"/>
        <v>18269.849999999999</v>
      </c>
      <c r="G23" s="120"/>
      <c r="H23" s="6">
        <f t="shared" si="7"/>
        <v>13413.48</v>
      </c>
      <c r="I23" s="6">
        <f t="shared" si="3"/>
        <v>2794.48</v>
      </c>
      <c r="J23" s="6">
        <f t="shared" si="4"/>
        <v>22355.8</v>
      </c>
      <c r="K23" s="6">
        <f t="shared" si="5"/>
        <v>38563.759999999995</v>
      </c>
    </row>
    <row r="24" spans="1:11">
      <c r="A24" s="1" t="s">
        <v>3074</v>
      </c>
      <c r="B24" s="33" t="s">
        <v>1722</v>
      </c>
      <c r="C24" s="6">
        <v>18803.349999999999</v>
      </c>
      <c r="D24" s="6">
        <v>634.29999999999995</v>
      </c>
      <c r="E24" s="336">
        <v>945</v>
      </c>
      <c r="F24" s="6">
        <f t="shared" si="6"/>
        <v>20382.649999999998</v>
      </c>
      <c r="G24" s="120"/>
      <c r="H24" s="6">
        <f t="shared" si="7"/>
        <v>15042.68</v>
      </c>
      <c r="I24" s="6">
        <f t="shared" si="3"/>
        <v>3133.89</v>
      </c>
      <c r="J24" s="6">
        <f t="shared" si="4"/>
        <v>25071.13</v>
      </c>
      <c r="K24" s="6">
        <f t="shared" si="5"/>
        <v>43247.7</v>
      </c>
    </row>
    <row r="25" spans="1:11">
      <c r="A25" s="1" t="s">
        <v>3075</v>
      </c>
      <c r="B25" s="33" t="s">
        <v>2931</v>
      </c>
      <c r="C25" s="6">
        <v>21072.35</v>
      </c>
      <c r="D25" s="6">
        <v>695.6</v>
      </c>
      <c r="E25" s="336">
        <v>945</v>
      </c>
      <c r="F25" s="6">
        <f t="shared" si="6"/>
        <v>22712.949999999997</v>
      </c>
      <c r="G25" s="120"/>
      <c r="H25" s="6">
        <f t="shared" si="7"/>
        <v>16857.88</v>
      </c>
      <c r="I25" s="6">
        <f t="shared" si="3"/>
        <v>3512.06</v>
      </c>
      <c r="J25" s="6">
        <f t="shared" si="4"/>
        <v>28096.47</v>
      </c>
      <c r="K25" s="6">
        <f t="shared" si="5"/>
        <v>48466.41</v>
      </c>
    </row>
    <row r="26" spans="1:11">
      <c r="A26" s="1" t="s">
        <v>3076</v>
      </c>
      <c r="B26" s="33" t="s">
        <v>3077</v>
      </c>
      <c r="C26" s="6">
        <v>6945.28</v>
      </c>
      <c r="D26" s="6">
        <v>450</v>
      </c>
      <c r="E26" s="336">
        <f>5.34*60</f>
        <v>320.39999999999998</v>
      </c>
      <c r="F26" s="6">
        <f t="shared" si="6"/>
        <v>7715.6799999999994</v>
      </c>
      <c r="G26" s="120"/>
      <c r="H26" s="6">
        <f t="shared" si="7"/>
        <v>5556.22</v>
      </c>
      <c r="I26" s="6">
        <f t="shared" si="3"/>
        <v>1157.55</v>
      </c>
      <c r="J26" s="6">
        <f t="shared" si="4"/>
        <v>9260.3700000000008</v>
      </c>
      <c r="K26" s="6">
        <f t="shared" si="5"/>
        <v>15974.140000000001</v>
      </c>
    </row>
    <row r="27" spans="1:11">
      <c r="C27" s="150"/>
      <c r="D27" s="150"/>
      <c r="E27" s="150"/>
      <c r="F27" s="150"/>
      <c r="G27" s="150"/>
      <c r="H27" s="150"/>
      <c r="I27" s="150"/>
      <c r="J27" s="150"/>
      <c r="K27" s="150"/>
    </row>
  </sheetData>
  <mergeCells count="12">
    <mergeCell ref="A15:A16"/>
    <mergeCell ref="B15:B16"/>
    <mergeCell ref="C15:F15"/>
    <mergeCell ref="H15:K15"/>
    <mergeCell ref="A1:K1"/>
    <mergeCell ref="A2:K2"/>
    <mergeCell ref="A3:K3"/>
    <mergeCell ref="A4:K4"/>
    <mergeCell ref="A8:A9"/>
    <mergeCell ref="B8:B9"/>
    <mergeCell ref="C8:F8"/>
    <mergeCell ref="H8:K8"/>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C7D82-C33F-45A6-8BE0-37C4F49D8F64}">
  <dimension ref="A1:J34"/>
  <sheetViews>
    <sheetView showGridLines="0" tabSelected="1" topLeftCell="A15" workbookViewId="0">
      <selection activeCell="N26" sqref="N26"/>
    </sheetView>
  </sheetViews>
  <sheetFormatPr baseColWidth="10" defaultRowHeight="15"/>
  <cols>
    <col min="1" max="1" width="7.5703125" customWidth="1"/>
    <col min="2" max="2" width="26.85546875" style="12" customWidth="1"/>
    <col min="7" max="7" width="0.85546875" customWidth="1"/>
  </cols>
  <sheetData>
    <row r="1" spans="1:10" ht="15.75">
      <c r="A1" s="173" t="s">
        <v>3078</v>
      </c>
      <c r="B1" s="173"/>
      <c r="C1" s="173"/>
      <c r="D1" s="173"/>
      <c r="E1" s="173"/>
      <c r="F1" s="173"/>
      <c r="G1" s="173"/>
      <c r="H1" s="173"/>
      <c r="I1" s="173"/>
      <c r="J1" s="173"/>
    </row>
    <row r="2" spans="1:10" ht="15.75">
      <c r="A2" s="173" t="s">
        <v>1</v>
      </c>
      <c r="B2" s="173"/>
      <c r="C2" s="173"/>
      <c r="D2" s="173"/>
      <c r="E2" s="173"/>
      <c r="F2" s="173"/>
      <c r="G2" s="173"/>
      <c r="H2" s="173"/>
      <c r="I2" s="173"/>
      <c r="J2" s="173"/>
    </row>
    <row r="3" spans="1:10" ht="15.75">
      <c r="A3" s="173" t="s">
        <v>2</v>
      </c>
      <c r="B3" s="173"/>
      <c r="C3" s="173"/>
      <c r="D3" s="173"/>
      <c r="E3" s="173"/>
      <c r="F3" s="173"/>
      <c r="G3" s="173"/>
      <c r="H3" s="173"/>
      <c r="I3" s="173"/>
      <c r="J3" s="173"/>
    </row>
    <row r="4" spans="1:10" ht="15.75">
      <c r="A4" s="173" t="s">
        <v>6</v>
      </c>
      <c r="B4" s="173"/>
      <c r="C4" s="173"/>
      <c r="D4" s="173"/>
      <c r="E4" s="173"/>
      <c r="F4" s="173"/>
      <c r="G4" s="173"/>
      <c r="H4" s="173"/>
      <c r="I4" s="173"/>
      <c r="J4" s="173"/>
    </row>
    <row r="7" spans="1:10" ht="15.75">
      <c r="A7" s="4" t="s">
        <v>7</v>
      </c>
    </row>
    <row r="8" spans="1:10">
      <c r="A8" s="185" t="s">
        <v>0</v>
      </c>
      <c r="B8" s="186" t="s">
        <v>8</v>
      </c>
      <c r="C8" s="186" t="s">
        <v>9</v>
      </c>
      <c r="D8" s="186"/>
      <c r="E8" s="186"/>
      <c r="F8" s="186"/>
      <c r="H8" s="186" t="s">
        <v>10</v>
      </c>
      <c r="I8" s="186"/>
      <c r="J8" s="186"/>
    </row>
    <row r="9" spans="1:10" ht="22.5">
      <c r="A9" s="185"/>
      <c r="B9" s="186"/>
      <c r="C9" s="105" t="s">
        <v>11</v>
      </c>
      <c r="D9" s="105" t="s">
        <v>86</v>
      </c>
      <c r="E9" s="105" t="s">
        <v>17</v>
      </c>
      <c r="F9" s="105" t="s">
        <v>12</v>
      </c>
      <c r="H9" s="106" t="s">
        <v>13</v>
      </c>
      <c r="I9" s="105" t="s">
        <v>14</v>
      </c>
      <c r="J9" s="105" t="s">
        <v>12</v>
      </c>
    </row>
    <row r="10" spans="1:10">
      <c r="A10" s="1" t="s">
        <v>3079</v>
      </c>
      <c r="B10" s="33" t="s">
        <v>3080</v>
      </c>
      <c r="C10" s="6">
        <v>63944.62</v>
      </c>
      <c r="D10" s="6"/>
      <c r="E10" s="6"/>
      <c r="F10" s="6">
        <f>SUM(C10:E10)</f>
        <v>63944.62</v>
      </c>
      <c r="G10" s="120"/>
      <c r="H10" s="39">
        <f>C10/30*10</f>
        <v>21314.873333333337</v>
      </c>
      <c r="I10" s="6">
        <f>C10/30*40</f>
        <v>85259.493333333347</v>
      </c>
      <c r="J10" s="6">
        <f>SUM(H10:I10)</f>
        <v>106574.36666666668</v>
      </c>
    </row>
    <row r="11" spans="1:10">
      <c r="A11" s="1" t="s">
        <v>43</v>
      </c>
      <c r="B11" s="33" t="s">
        <v>3081</v>
      </c>
      <c r="C11" s="6">
        <v>47965.26</v>
      </c>
      <c r="D11" s="6"/>
      <c r="E11" s="6"/>
      <c r="F11" s="6">
        <f>SUM(C11:E11)</f>
        <v>47965.26</v>
      </c>
      <c r="G11" s="120"/>
      <c r="H11" s="39">
        <f t="shared" ref="H11:H12" si="0">C11/30*10</f>
        <v>15988.420000000002</v>
      </c>
      <c r="I11" s="6">
        <f>C11/30*40</f>
        <v>63953.680000000008</v>
      </c>
      <c r="J11" s="6">
        <f>SUM(H11:I11)</f>
        <v>79942.100000000006</v>
      </c>
    </row>
    <row r="12" spans="1:10">
      <c r="A12" s="1" t="s">
        <v>1226</v>
      </c>
      <c r="B12" s="33" t="s">
        <v>3082</v>
      </c>
      <c r="C12" s="6">
        <v>24719.759999999998</v>
      </c>
      <c r="D12" s="6"/>
      <c r="E12" s="6"/>
      <c r="F12" s="6">
        <f t="shared" ref="F12" si="1">SUM(C12:E12)</f>
        <v>24719.759999999998</v>
      </c>
      <c r="G12" s="120"/>
      <c r="H12" s="39">
        <f t="shared" si="0"/>
        <v>8239.92</v>
      </c>
      <c r="I12" s="6">
        <f>C12/30*40</f>
        <v>32959.68</v>
      </c>
      <c r="J12" s="6">
        <f>SUM(H12:I12)</f>
        <v>41199.599999999999</v>
      </c>
    </row>
    <row r="13" spans="1:10">
      <c r="A13" s="11"/>
    </row>
    <row r="14" spans="1:10" ht="15.75">
      <c r="A14" s="4" t="s">
        <v>31</v>
      </c>
    </row>
    <row r="15" spans="1:10">
      <c r="A15" s="185" t="s">
        <v>0</v>
      </c>
      <c r="B15" s="186" t="s">
        <v>8</v>
      </c>
      <c r="C15" s="186" t="s">
        <v>9</v>
      </c>
      <c r="D15" s="186"/>
      <c r="E15" s="186"/>
      <c r="F15" s="186"/>
      <c r="H15" s="186" t="s">
        <v>10</v>
      </c>
      <c r="I15" s="186"/>
      <c r="J15" s="186"/>
    </row>
    <row r="16" spans="1:10" ht="22.5">
      <c r="A16" s="185"/>
      <c r="B16" s="186"/>
      <c r="C16" s="105" t="s">
        <v>11</v>
      </c>
      <c r="D16" s="105" t="s">
        <v>86</v>
      </c>
      <c r="E16" s="105" t="s">
        <v>17</v>
      </c>
      <c r="F16" s="105" t="s">
        <v>12</v>
      </c>
      <c r="H16" s="106" t="s">
        <v>13</v>
      </c>
      <c r="I16" s="105" t="s">
        <v>14</v>
      </c>
      <c r="J16" s="105" t="s">
        <v>12</v>
      </c>
    </row>
    <row r="17" spans="1:10">
      <c r="A17" s="1" t="s">
        <v>3083</v>
      </c>
      <c r="B17" s="33" t="s">
        <v>3084</v>
      </c>
      <c r="C17" s="6">
        <v>21382.83</v>
      </c>
      <c r="D17" s="6">
        <v>695.6</v>
      </c>
      <c r="E17" s="336">
        <v>975</v>
      </c>
      <c r="F17" s="6">
        <f t="shared" ref="F17:F34" si="2">SUM(C17:E17)</f>
        <v>23053.43</v>
      </c>
      <c r="G17" s="120"/>
      <c r="H17" s="6">
        <f>C17/30*24</f>
        <v>17106.264000000003</v>
      </c>
      <c r="I17" s="6">
        <f>C17/30*40</f>
        <v>28510.440000000002</v>
      </c>
      <c r="J17" s="6">
        <f t="shared" ref="J17:J34" si="3">SUM(H17:I17)</f>
        <v>45616.704000000005</v>
      </c>
    </row>
    <row r="18" spans="1:10" ht="22.5">
      <c r="A18" s="1" t="s">
        <v>3085</v>
      </c>
      <c r="B18" s="33" t="s">
        <v>3086</v>
      </c>
      <c r="C18" s="6">
        <v>9938.6458536585378</v>
      </c>
      <c r="D18" s="336"/>
      <c r="E18" s="336">
        <v>975</v>
      </c>
      <c r="F18" s="6">
        <f t="shared" si="2"/>
        <v>10913.645853658538</v>
      </c>
      <c r="G18" s="120"/>
      <c r="H18" s="6">
        <v>7950.9166829268297</v>
      </c>
      <c r="I18" s="6">
        <v>13251.527804878049</v>
      </c>
      <c r="J18" s="6">
        <f t="shared" si="3"/>
        <v>21202.444487804878</v>
      </c>
    </row>
    <row r="19" spans="1:10">
      <c r="A19" s="1" t="s">
        <v>3087</v>
      </c>
      <c r="B19" s="33" t="s">
        <v>3088</v>
      </c>
      <c r="C19" s="6">
        <v>6980.02</v>
      </c>
      <c r="D19" s="6"/>
      <c r="E19" s="336">
        <v>975</v>
      </c>
      <c r="F19" s="6">
        <f t="shared" si="2"/>
        <v>7955.02</v>
      </c>
      <c r="G19" s="120"/>
      <c r="H19" s="6">
        <f t="shared" ref="H19:H34" si="4">C19/30*24</f>
        <v>5584.0160000000005</v>
      </c>
      <c r="I19" s="6">
        <f t="shared" ref="I19:I34" si="5">C19/30*40</f>
        <v>9306.6933333333345</v>
      </c>
      <c r="J19" s="6">
        <f t="shared" si="3"/>
        <v>14890.709333333336</v>
      </c>
    </row>
    <row r="20" spans="1:10" ht="22.5">
      <c r="A20" s="1" t="s">
        <v>3089</v>
      </c>
      <c r="B20" s="33" t="s">
        <v>3090</v>
      </c>
      <c r="C20" s="6">
        <v>5633.08</v>
      </c>
      <c r="D20" s="6"/>
      <c r="E20" s="336">
        <v>975</v>
      </c>
      <c r="F20" s="6">
        <f t="shared" si="2"/>
        <v>6608.08</v>
      </c>
      <c r="G20" s="120"/>
      <c r="H20" s="6">
        <f t="shared" si="4"/>
        <v>4506.4639999999999</v>
      </c>
      <c r="I20" s="6">
        <f t="shared" si="5"/>
        <v>7510.7733333333326</v>
      </c>
      <c r="J20" s="6">
        <f t="shared" si="3"/>
        <v>12017.237333333333</v>
      </c>
    </row>
    <row r="21" spans="1:10" ht="22.5">
      <c r="A21" s="1" t="s">
        <v>3091</v>
      </c>
      <c r="B21" s="33" t="s">
        <v>3092</v>
      </c>
      <c r="C21" s="6">
        <v>7335.88</v>
      </c>
      <c r="D21" s="336"/>
      <c r="E21" s="336">
        <v>975</v>
      </c>
      <c r="F21" s="6">
        <f t="shared" si="2"/>
        <v>8310.880000000001</v>
      </c>
      <c r="G21" s="120"/>
      <c r="H21" s="6">
        <f t="shared" si="4"/>
        <v>5868.7039999999997</v>
      </c>
      <c r="I21" s="6">
        <f t="shared" si="5"/>
        <v>9781.1733333333341</v>
      </c>
      <c r="J21" s="6">
        <f t="shared" si="3"/>
        <v>15649.877333333334</v>
      </c>
    </row>
    <row r="22" spans="1:10">
      <c r="A22" s="1" t="s">
        <v>3093</v>
      </c>
      <c r="B22" s="33" t="s">
        <v>3094</v>
      </c>
      <c r="C22" s="6">
        <v>5447.47</v>
      </c>
      <c r="D22" s="336"/>
      <c r="E22" s="336">
        <v>975</v>
      </c>
      <c r="F22" s="6">
        <f t="shared" si="2"/>
        <v>6422.47</v>
      </c>
      <c r="G22" s="120"/>
      <c r="H22" s="6">
        <f t="shared" si="4"/>
        <v>4357.9760000000006</v>
      </c>
      <c r="I22" s="6">
        <f t="shared" si="5"/>
        <v>7263.2933333333331</v>
      </c>
      <c r="J22" s="6">
        <f t="shared" si="3"/>
        <v>11621.269333333334</v>
      </c>
    </row>
    <row r="23" spans="1:10">
      <c r="A23" s="1" t="s">
        <v>3095</v>
      </c>
      <c r="B23" s="33" t="s">
        <v>3096</v>
      </c>
      <c r="C23" s="6">
        <v>5447.47</v>
      </c>
      <c r="D23" s="336"/>
      <c r="E23" s="336">
        <v>975</v>
      </c>
      <c r="F23" s="6">
        <f t="shared" si="2"/>
        <v>6422.47</v>
      </c>
      <c r="G23" s="120"/>
      <c r="H23" s="6">
        <f t="shared" si="4"/>
        <v>4357.9760000000006</v>
      </c>
      <c r="I23" s="6">
        <f t="shared" si="5"/>
        <v>7263.2933333333331</v>
      </c>
      <c r="J23" s="6">
        <f t="shared" si="3"/>
        <v>11621.269333333334</v>
      </c>
    </row>
    <row r="24" spans="1:10">
      <c r="A24" s="1" t="s">
        <v>3097</v>
      </c>
      <c r="B24" s="33" t="s">
        <v>3098</v>
      </c>
      <c r="C24" s="6">
        <v>15159.26</v>
      </c>
      <c r="D24" s="6"/>
      <c r="E24" s="336">
        <v>975</v>
      </c>
      <c r="F24" s="6">
        <f t="shared" si="2"/>
        <v>16134.26</v>
      </c>
      <c r="G24" s="120"/>
      <c r="H24" s="6">
        <f t="shared" si="4"/>
        <v>12127.407999999999</v>
      </c>
      <c r="I24" s="6">
        <f t="shared" si="5"/>
        <v>20212.346666666668</v>
      </c>
      <c r="J24" s="6">
        <f t="shared" si="3"/>
        <v>32339.754666666668</v>
      </c>
    </row>
    <row r="25" spans="1:10">
      <c r="A25" s="1" t="s">
        <v>3099</v>
      </c>
      <c r="B25" s="33" t="s">
        <v>3100</v>
      </c>
      <c r="C25" s="6">
        <v>9477.89</v>
      </c>
      <c r="D25" s="6"/>
      <c r="E25" s="336">
        <v>975</v>
      </c>
      <c r="F25" s="6">
        <f t="shared" si="2"/>
        <v>10452.89</v>
      </c>
      <c r="G25" s="120"/>
      <c r="H25" s="6">
        <f t="shared" si="4"/>
        <v>7582.3119999999999</v>
      </c>
      <c r="I25" s="6">
        <f t="shared" si="5"/>
        <v>12637.186666666666</v>
      </c>
      <c r="J25" s="6">
        <f t="shared" si="3"/>
        <v>20219.498666666666</v>
      </c>
    </row>
    <row r="26" spans="1:10">
      <c r="A26" s="1" t="s">
        <v>3101</v>
      </c>
      <c r="B26" s="33" t="s">
        <v>3102</v>
      </c>
      <c r="C26" s="6">
        <v>10118.81</v>
      </c>
      <c r="D26" s="6"/>
      <c r="E26" s="336">
        <v>975</v>
      </c>
      <c r="F26" s="6">
        <f t="shared" si="2"/>
        <v>11093.81</v>
      </c>
      <c r="G26" s="120"/>
      <c r="H26" s="6">
        <f t="shared" si="4"/>
        <v>8095.0479999999989</v>
      </c>
      <c r="I26" s="6">
        <f t="shared" si="5"/>
        <v>13491.746666666666</v>
      </c>
      <c r="J26" s="6">
        <f t="shared" si="3"/>
        <v>21586.794666666665</v>
      </c>
    </row>
    <row r="27" spans="1:10">
      <c r="A27" s="1" t="s">
        <v>3103</v>
      </c>
      <c r="B27" s="33" t="s">
        <v>3104</v>
      </c>
      <c r="C27" s="6">
        <v>8155.99</v>
      </c>
      <c r="D27" s="6"/>
      <c r="E27" s="336">
        <v>975</v>
      </c>
      <c r="F27" s="6">
        <f t="shared" si="2"/>
        <v>9130.99</v>
      </c>
      <c r="G27" s="120"/>
      <c r="H27" s="6">
        <f t="shared" si="4"/>
        <v>6524.7919999999995</v>
      </c>
      <c r="I27" s="6">
        <f t="shared" si="5"/>
        <v>10874.653333333334</v>
      </c>
      <c r="J27" s="6">
        <f t="shared" si="3"/>
        <v>17399.445333333333</v>
      </c>
    </row>
    <row r="28" spans="1:10">
      <c r="A28" s="1" t="s">
        <v>3105</v>
      </c>
      <c r="B28" s="33" t="s">
        <v>3106</v>
      </c>
      <c r="C28" s="6">
        <v>8155.99</v>
      </c>
      <c r="D28" s="6"/>
      <c r="E28" s="336">
        <v>975</v>
      </c>
      <c r="F28" s="6">
        <f t="shared" si="2"/>
        <v>9130.99</v>
      </c>
      <c r="G28" s="120"/>
      <c r="H28" s="6">
        <f t="shared" si="4"/>
        <v>6524.7919999999995</v>
      </c>
      <c r="I28" s="6">
        <f t="shared" si="5"/>
        <v>10874.653333333334</v>
      </c>
      <c r="J28" s="6">
        <f t="shared" si="3"/>
        <v>17399.445333333333</v>
      </c>
    </row>
    <row r="29" spans="1:10">
      <c r="A29" s="1" t="s">
        <v>3107</v>
      </c>
      <c r="B29" s="33" t="s">
        <v>3108</v>
      </c>
      <c r="C29" s="6">
        <v>7335.88</v>
      </c>
      <c r="D29" s="6"/>
      <c r="E29" s="336">
        <v>975</v>
      </c>
      <c r="F29" s="6">
        <f t="shared" si="2"/>
        <v>8310.880000000001</v>
      </c>
      <c r="G29" s="120"/>
      <c r="H29" s="6">
        <f t="shared" si="4"/>
        <v>5868.7039999999997</v>
      </c>
      <c r="I29" s="6">
        <f t="shared" si="5"/>
        <v>9781.1733333333341</v>
      </c>
      <c r="J29" s="6">
        <f t="shared" si="3"/>
        <v>15649.877333333334</v>
      </c>
    </row>
    <row r="30" spans="1:10">
      <c r="A30" s="1" t="s">
        <v>3109</v>
      </c>
      <c r="B30" s="33" t="s">
        <v>3110</v>
      </c>
      <c r="C30" s="6">
        <v>9410.2900000000009</v>
      </c>
      <c r="D30" s="6"/>
      <c r="E30" s="336">
        <v>975</v>
      </c>
      <c r="F30" s="6">
        <f t="shared" si="2"/>
        <v>10385.290000000001</v>
      </c>
      <c r="G30" s="120"/>
      <c r="H30" s="6">
        <f t="shared" si="4"/>
        <v>7528.2320000000018</v>
      </c>
      <c r="I30" s="6">
        <f t="shared" si="5"/>
        <v>12547.053333333335</v>
      </c>
      <c r="J30" s="6">
        <f t="shared" si="3"/>
        <v>20075.285333333337</v>
      </c>
    </row>
    <row r="31" spans="1:10" ht="22.5">
      <c r="A31" s="1" t="s">
        <v>3111</v>
      </c>
      <c r="B31" s="33" t="s">
        <v>3112</v>
      </c>
      <c r="C31" s="6">
        <v>7335.88</v>
      </c>
      <c r="D31" s="6"/>
      <c r="E31" s="336">
        <v>975</v>
      </c>
      <c r="F31" s="6">
        <f t="shared" si="2"/>
        <v>8310.880000000001</v>
      </c>
      <c r="G31" s="120"/>
      <c r="H31" s="6">
        <f t="shared" si="4"/>
        <v>5868.7039999999997</v>
      </c>
      <c r="I31" s="6">
        <f t="shared" si="5"/>
        <v>9781.1733333333341</v>
      </c>
      <c r="J31" s="6">
        <f t="shared" si="3"/>
        <v>15649.877333333334</v>
      </c>
    </row>
    <row r="32" spans="1:10" ht="22.5">
      <c r="A32" s="1" t="s">
        <v>3113</v>
      </c>
      <c r="B32" s="33" t="s">
        <v>3114</v>
      </c>
      <c r="C32" s="6">
        <v>6961.06</v>
      </c>
      <c r="D32" s="6"/>
      <c r="E32" s="336">
        <v>975</v>
      </c>
      <c r="F32" s="6">
        <f t="shared" si="2"/>
        <v>7936.06</v>
      </c>
      <c r="G32" s="120"/>
      <c r="H32" s="6">
        <f t="shared" si="4"/>
        <v>5568.848</v>
      </c>
      <c r="I32" s="6">
        <f t="shared" si="5"/>
        <v>9281.4133333333339</v>
      </c>
      <c r="J32" s="6">
        <f t="shared" si="3"/>
        <v>14850.261333333334</v>
      </c>
    </row>
    <row r="33" spans="1:10">
      <c r="A33" s="1" t="s">
        <v>3115</v>
      </c>
      <c r="B33" s="33" t="s">
        <v>3116</v>
      </c>
      <c r="C33" s="6">
        <v>5447.47</v>
      </c>
      <c r="D33" s="6"/>
      <c r="E33" s="336">
        <v>975</v>
      </c>
      <c r="F33" s="6">
        <f t="shared" si="2"/>
        <v>6422.47</v>
      </c>
      <c r="G33" s="120"/>
      <c r="H33" s="6">
        <f t="shared" si="4"/>
        <v>4357.9760000000006</v>
      </c>
      <c r="I33" s="6">
        <f t="shared" si="5"/>
        <v>7263.2933333333331</v>
      </c>
      <c r="J33" s="6">
        <f t="shared" si="3"/>
        <v>11621.269333333334</v>
      </c>
    </row>
    <row r="34" spans="1:10">
      <c r="A34" s="1" t="s">
        <v>3117</v>
      </c>
      <c r="B34" s="33" t="s">
        <v>3118</v>
      </c>
      <c r="C34" s="6">
        <v>5516.85</v>
      </c>
      <c r="D34" s="6"/>
      <c r="E34" s="336">
        <v>975</v>
      </c>
      <c r="F34" s="6">
        <f t="shared" si="2"/>
        <v>6491.85</v>
      </c>
      <c r="G34" s="120"/>
      <c r="H34" s="6">
        <f t="shared" si="4"/>
        <v>4413.4800000000005</v>
      </c>
      <c r="I34" s="6">
        <f t="shared" si="5"/>
        <v>7355.8</v>
      </c>
      <c r="J34" s="6">
        <f t="shared" si="3"/>
        <v>11769.28</v>
      </c>
    </row>
  </sheetData>
  <mergeCells count="12">
    <mergeCell ref="A15:A16"/>
    <mergeCell ref="B15:B16"/>
    <mergeCell ref="C15:F15"/>
    <mergeCell ref="H15:J15"/>
    <mergeCell ref="A1:J1"/>
    <mergeCell ref="A2:J2"/>
    <mergeCell ref="A3:J3"/>
    <mergeCell ref="A4:J4"/>
    <mergeCell ref="A8:A9"/>
    <mergeCell ref="B8:B9"/>
    <mergeCell ref="C8:F8"/>
    <mergeCell ref="H8:J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622F8-A756-49E8-A391-1BE7DB171630}">
  <dimension ref="A1:L73"/>
  <sheetViews>
    <sheetView showGridLines="0" workbookViewId="0">
      <selection activeCell="L15" sqref="L15"/>
    </sheetView>
  </sheetViews>
  <sheetFormatPr baseColWidth="10" defaultRowHeight="15"/>
  <cols>
    <col min="1" max="1" width="12.28515625" customWidth="1"/>
    <col min="2" max="2" width="23.42578125" customWidth="1"/>
    <col min="4" max="4" width="12.85546875" bestFit="1" customWidth="1"/>
    <col min="6" max="6" width="14" customWidth="1"/>
    <col min="7" max="7" width="11.42578125" customWidth="1"/>
  </cols>
  <sheetData>
    <row r="1" spans="1:12" ht="15.75">
      <c r="A1" s="173" t="s">
        <v>96</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6.5" thickBot="1">
      <c r="A7" s="4" t="s">
        <v>7</v>
      </c>
    </row>
    <row r="8" spans="1:12" ht="15.75" customHeight="1" thickBot="1">
      <c r="A8" s="174" t="s">
        <v>0</v>
      </c>
      <c r="B8" s="174" t="s">
        <v>8</v>
      </c>
      <c r="C8" s="176" t="s">
        <v>9</v>
      </c>
      <c r="D8" s="177"/>
      <c r="E8" s="177"/>
      <c r="F8" s="177"/>
      <c r="H8" s="176" t="s">
        <v>10</v>
      </c>
      <c r="I8" s="177"/>
      <c r="J8" s="178"/>
    </row>
    <row r="9" spans="1:12" ht="22.5">
      <c r="A9" s="175"/>
      <c r="B9" s="175"/>
      <c r="C9" s="5" t="s">
        <v>11</v>
      </c>
      <c r="D9" s="5" t="s">
        <v>86</v>
      </c>
      <c r="E9" s="5" t="s">
        <v>17</v>
      </c>
      <c r="F9" s="5" t="s">
        <v>12</v>
      </c>
      <c r="H9" s="3" t="s">
        <v>13</v>
      </c>
      <c r="I9" s="5" t="s">
        <v>14</v>
      </c>
      <c r="J9" s="5" t="s">
        <v>12</v>
      </c>
    </row>
    <row r="10" spans="1:12">
      <c r="A10" s="1" t="s">
        <v>97</v>
      </c>
      <c r="B10" s="1" t="s">
        <v>98</v>
      </c>
      <c r="C10" s="39">
        <v>33081.85</v>
      </c>
      <c r="D10" s="6">
        <v>3565</v>
      </c>
      <c r="E10" s="6">
        <v>1091</v>
      </c>
      <c r="F10" s="6">
        <f t="shared" ref="F10:F22" si="0">SUM(C10:E10)</f>
        <v>37737.85</v>
      </c>
      <c r="G10" s="40"/>
      <c r="H10" s="6">
        <v>26465.479999999996</v>
      </c>
      <c r="I10" s="6">
        <v>48862.466666666667</v>
      </c>
      <c r="J10" s="6">
        <f t="shared" ref="J10:J22" si="1">SUM(H10:I10)</f>
        <v>75327.946666666656</v>
      </c>
    </row>
    <row r="11" spans="1:12">
      <c r="A11" s="1" t="s">
        <v>99</v>
      </c>
      <c r="B11" s="1" t="s">
        <v>100</v>
      </c>
      <c r="C11" s="39">
        <v>28394.98</v>
      </c>
      <c r="D11" s="6"/>
      <c r="E11" s="6">
        <v>1091</v>
      </c>
      <c r="F11" s="6">
        <f t="shared" si="0"/>
        <v>29485.98</v>
      </c>
      <c r="G11" s="40"/>
      <c r="H11" s="6">
        <v>22715.984</v>
      </c>
      <c r="I11" s="6">
        <v>37859.973333333335</v>
      </c>
      <c r="J11" s="6">
        <f t="shared" si="1"/>
        <v>60575.957333333339</v>
      </c>
    </row>
    <row r="12" spans="1:12">
      <c r="A12" s="1" t="s">
        <v>101</v>
      </c>
      <c r="B12" s="1" t="s">
        <v>102</v>
      </c>
      <c r="C12" s="39">
        <v>30183.22</v>
      </c>
      <c r="D12" s="6"/>
      <c r="E12" s="6">
        <v>1091</v>
      </c>
      <c r="F12" s="6">
        <f t="shared" si="0"/>
        <v>31274.22</v>
      </c>
      <c r="G12" s="40"/>
      <c r="H12" s="6">
        <v>24146.576000000001</v>
      </c>
      <c r="I12" s="6">
        <v>40244.293333333335</v>
      </c>
      <c r="J12" s="6">
        <f t="shared" si="1"/>
        <v>64390.869333333336</v>
      </c>
    </row>
    <row r="13" spans="1:12">
      <c r="A13" s="1" t="s">
        <v>101</v>
      </c>
      <c r="B13" s="1" t="s">
        <v>103</v>
      </c>
      <c r="C13" s="39">
        <v>30183.22</v>
      </c>
      <c r="D13" s="6"/>
      <c r="E13" s="6">
        <v>1091</v>
      </c>
      <c r="F13" s="6">
        <f t="shared" si="0"/>
        <v>31274.22</v>
      </c>
      <c r="G13" s="40"/>
      <c r="H13" s="6">
        <v>24146.576000000001</v>
      </c>
      <c r="I13" s="6">
        <v>40244.293333333335</v>
      </c>
      <c r="J13" s="6">
        <f t="shared" si="1"/>
        <v>64390.869333333336</v>
      </c>
    </row>
    <row r="14" spans="1:12">
      <c r="A14" s="1" t="s">
        <v>104</v>
      </c>
      <c r="B14" s="1" t="s">
        <v>105</v>
      </c>
      <c r="C14" s="39">
        <v>39018.9</v>
      </c>
      <c r="D14" s="6"/>
      <c r="E14" s="6">
        <v>1091</v>
      </c>
      <c r="F14" s="6">
        <f t="shared" si="0"/>
        <v>40109.9</v>
      </c>
      <c r="G14" s="40"/>
      <c r="H14" s="6">
        <v>31215.120000000003</v>
      </c>
      <c r="I14" s="6">
        <v>52025.200000000004</v>
      </c>
      <c r="J14" s="6">
        <f t="shared" si="1"/>
        <v>83240.320000000007</v>
      </c>
    </row>
    <row r="15" spans="1:12">
      <c r="A15" s="1" t="s">
        <v>106</v>
      </c>
      <c r="B15" s="1" t="s">
        <v>107</v>
      </c>
      <c r="C15" s="39">
        <v>46913.55</v>
      </c>
      <c r="D15" s="6">
        <v>9430</v>
      </c>
      <c r="E15" s="6">
        <v>1091</v>
      </c>
      <c r="F15" s="6">
        <f t="shared" si="0"/>
        <v>57434.55</v>
      </c>
      <c r="G15" s="40"/>
      <c r="H15" s="6">
        <v>37530.840000000004</v>
      </c>
      <c r="I15" s="6">
        <v>75124.733333333337</v>
      </c>
      <c r="J15" s="6">
        <f t="shared" si="1"/>
        <v>112655.57333333333</v>
      </c>
    </row>
    <row r="16" spans="1:12">
      <c r="A16" s="1" t="s">
        <v>108</v>
      </c>
      <c r="B16" s="1" t="s">
        <v>109</v>
      </c>
      <c r="C16" s="39">
        <v>33096.129999999997</v>
      </c>
      <c r="D16" s="6">
        <v>2875</v>
      </c>
      <c r="E16" s="6">
        <v>1091</v>
      </c>
      <c r="F16" s="6">
        <f t="shared" si="0"/>
        <v>37062.129999999997</v>
      </c>
      <c r="G16" s="40"/>
      <c r="H16" s="6">
        <v>26476.904000000002</v>
      </c>
      <c r="I16" s="6">
        <v>47961.506666666668</v>
      </c>
      <c r="J16" s="6">
        <f t="shared" si="1"/>
        <v>74438.410666666663</v>
      </c>
    </row>
    <row r="17" spans="1:10">
      <c r="A17" s="1" t="s">
        <v>108</v>
      </c>
      <c r="B17" s="1" t="s">
        <v>110</v>
      </c>
      <c r="C17" s="39">
        <v>33096.129999999997</v>
      </c>
      <c r="D17" s="6">
        <v>2875</v>
      </c>
      <c r="E17" s="6">
        <v>1091</v>
      </c>
      <c r="F17" s="6">
        <f t="shared" si="0"/>
        <v>37062.129999999997</v>
      </c>
      <c r="G17" s="40"/>
      <c r="H17" s="6">
        <v>26476.904000000002</v>
      </c>
      <c r="I17" s="6">
        <v>47961.506666666668</v>
      </c>
      <c r="J17" s="6">
        <f t="shared" si="1"/>
        <v>74438.410666666663</v>
      </c>
    </row>
    <row r="18" spans="1:10">
      <c r="A18" s="1" t="s">
        <v>108</v>
      </c>
      <c r="B18" s="1" t="s">
        <v>111</v>
      </c>
      <c r="C18" s="39">
        <v>33096.129999999997</v>
      </c>
      <c r="D18" s="6">
        <v>2875</v>
      </c>
      <c r="E18" s="6">
        <v>1091</v>
      </c>
      <c r="F18" s="6">
        <f t="shared" si="0"/>
        <v>37062.129999999997</v>
      </c>
      <c r="G18" s="40"/>
      <c r="H18" s="6">
        <v>26476.904000000002</v>
      </c>
      <c r="I18" s="6">
        <v>47961.506666666668</v>
      </c>
      <c r="J18" s="6">
        <f t="shared" si="1"/>
        <v>74438.410666666663</v>
      </c>
    </row>
    <row r="19" spans="1:10">
      <c r="A19" s="1" t="s">
        <v>112</v>
      </c>
      <c r="B19" s="1" t="s">
        <v>93</v>
      </c>
      <c r="C19" s="39">
        <v>62484.7</v>
      </c>
      <c r="D19" s="6">
        <v>25300</v>
      </c>
      <c r="E19" s="6">
        <v>1091</v>
      </c>
      <c r="F19" s="6">
        <f t="shared" si="0"/>
        <v>88875.7</v>
      </c>
      <c r="G19" s="40"/>
      <c r="H19" s="6">
        <v>49987.759999999995</v>
      </c>
      <c r="I19" s="6">
        <v>117046.26666666666</v>
      </c>
      <c r="J19" s="6">
        <f t="shared" si="1"/>
        <v>167034.02666666667</v>
      </c>
    </row>
    <row r="20" spans="1:10">
      <c r="A20" s="1" t="s">
        <v>113</v>
      </c>
      <c r="B20" s="1" t="s">
        <v>114</v>
      </c>
      <c r="C20" s="39">
        <v>25203.14</v>
      </c>
      <c r="D20" s="6"/>
      <c r="E20" s="6">
        <v>1091</v>
      </c>
      <c r="F20" s="6">
        <f t="shared" si="0"/>
        <v>26294.14</v>
      </c>
      <c r="G20" s="40"/>
      <c r="H20" s="6">
        <v>20162.511999999999</v>
      </c>
      <c r="I20" s="6">
        <v>33604.186666666661</v>
      </c>
      <c r="J20" s="6">
        <f t="shared" si="1"/>
        <v>53766.698666666663</v>
      </c>
    </row>
    <row r="21" spans="1:10">
      <c r="A21" s="1" t="s">
        <v>115</v>
      </c>
      <c r="B21" s="1" t="s">
        <v>116</v>
      </c>
      <c r="C21" s="39">
        <v>21808.12</v>
      </c>
      <c r="D21" s="6"/>
      <c r="E21" s="6">
        <v>1091</v>
      </c>
      <c r="F21" s="6">
        <f t="shared" si="0"/>
        <v>22899.119999999999</v>
      </c>
      <c r="G21" s="40"/>
      <c r="H21" s="6">
        <v>17446.495999999999</v>
      </c>
      <c r="I21" s="6">
        <v>29077.493333333332</v>
      </c>
      <c r="J21" s="6">
        <f t="shared" si="1"/>
        <v>46523.989333333331</v>
      </c>
    </row>
    <row r="22" spans="1:10">
      <c r="A22" s="1" t="s">
        <v>117</v>
      </c>
      <c r="B22" s="1" t="s">
        <v>118</v>
      </c>
      <c r="C22" s="39">
        <v>25203.14</v>
      </c>
      <c r="D22" s="6"/>
      <c r="E22" s="6">
        <v>1091</v>
      </c>
      <c r="F22" s="6">
        <f t="shared" si="0"/>
        <v>26294.14</v>
      </c>
      <c r="G22" s="40"/>
      <c r="H22" s="6">
        <v>20162.511999999999</v>
      </c>
      <c r="I22" s="6">
        <v>33604.186666666661</v>
      </c>
      <c r="J22" s="6">
        <f t="shared" si="1"/>
        <v>53766.698666666663</v>
      </c>
    </row>
    <row r="23" spans="1:10">
      <c r="A23" s="11"/>
    </row>
    <row r="24" spans="1:10" ht="16.5" thickBot="1">
      <c r="A24" s="4" t="s">
        <v>31</v>
      </c>
    </row>
    <row r="25" spans="1:10" ht="15.75" customHeight="1" thickBot="1">
      <c r="A25" s="174" t="s">
        <v>0</v>
      </c>
      <c r="B25" s="174" t="s">
        <v>8</v>
      </c>
      <c r="C25" s="176" t="s">
        <v>9</v>
      </c>
      <c r="D25" s="177"/>
      <c r="E25" s="177"/>
      <c r="G25" s="176" t="s">
        <v>10</v>
      </c>
      <c r="H25" s="177"/>
      <c r="I25" s="177"/>
      <c r="J25" s="177"/>
    </row>
    <row r="26" spans="1:10" ht="22.5">
      <c r="A26" s="175"/>
      <c r="B26" s="175"/>
      <c r="C26" s="5" t="s">
        <v>11</v>
      </c>
      <c r="D26" s="5" t="s">
        <v>17</v>
      </c>
      <c r="E26" s="5" t="s">
        <v>12</v>
      </c>
      <c r="G26" s="3" t="s">
        <v>13</v>
      </c>
      <c r="H26" s="13" t="s">
        <v>18</v>
      </c>
      <c r="I26" s="5" t="s">
        <v>14</v>
      </c>
      <c r="J26" s="5" t="s">
        <v>12</v>
      </c>
    </row>
    <row r="27" spans="1:10">
      <c r="A27" s="1" t="s">
        <v>119</v>
      </c>
      <c r="B27" s="1" t="s">
        <v>120</v>
      </c>
      <c r="C27" s="6">
        <v>442.15</v>
      </c>
      <c r="D27" s="6">
        <v>1091</v>
      </c>
      <c r="E27" s="6">
        <f t="shared" ref="E27:E73" si="2">SUM(C27:D27)</f>
        <v>1533.15</v>
      </c>
      <c r="F27" s="7"/>
      <c r="G27" s="6">
        <v>353.72</v>
      </c>
      <c r="H27" s="6">
        <v>73.691666666666663</v>
      </c>
      <c r="I27" s="6">
        <v>589.5333333333333</v>
      </c>
      <c r="J27" s="6">
        <f t="shared" ref="J27:J73" si="3">SUM(G27:I27)</f>
        <v>1016.9449999999999</v>
      </c>
    </row>
    <row r="28" spans="1:10">
      <c r="A28" s="1" t="s">
        <v>121</v>
      </c>
      <c r="B28" s="1" t="s">
        <v>122</v>
      </c>
      <c r="C28" s="6">
        <v>503</v>
      </c>
      <c r="D28" s="6">
        <v>1091</v>
      </c>
      <c r="E28" s="6">
        <f t="shared" si="2"/>
        <v>1594</v>
      </c>
      <c r="F28" s="7"/>
      <c r="G28" s="6">
        <v>402.4</v>
      </c>
      <c r="H28" s="6">
        <v>83.833333333333329</v>
      </c>
      <c r="I28" s="6">
        <v>670.66666666666663</v>
      </c>
      <c r="J28" s="6">
        <f t="shared" si="3"/>
        <v>1156.8999999999999</v>
      </c>
    </row>
    <row r="29" spans="1:10">
      <c r="A29" s="1" t="s">
        <v>123</v>
      </c>
      <c r="B29" s="1" t="s">
        <v>124</v>
      </c>
      <c r="C29" s="6">
        <v>573</v>
      </c>
      <c r="D29" s="6">
        <v>1091</v>
      </c>
      <c r="E29" s="6">
        <f t="shared" si="2"/>
        <v>1664</v>
      </c>
      <c r="F29" s="7"/>
      <c r="G29" s="6">
        <v>458.40000000000003</v>
      </c>
      <c r="H29" s="6">
        <v>95.5</v>
      </c>
      <c r="I29" s="6">
        <v>764</v>
      </c>
      <c r="J29" s="6">
        <f t="shared" si="3"/>
        <v>1317.9</v>
      </c>
    </row>
    <row r="30" spans="1:10">
      <c r="A30" s="1" t="s">
        <v>125</v>
      </c>
      <c r="B30" s="1" t="s">
        <v>126</v>
      </c>
      <c r="C30" s="6">
        <v>617</v>
      </c>
      <c r="D30" s="6">
        <v>1091</v>
      </c>
      <c r="E30" s="6">
        <f t="shared" si="2"/>
        <v>1708</v>
      </c>
      <c r="F30" s="7"/>
      <c r="G30" s="6">
        <v>493.6</v>
      </c>
      <c r="H30" s="6">
        <v>102.83333333333333</v>
      </c>
      <c r="I30" s="6">
        <v>822.66666666666663</v>
      </c>
      <c r="J30" s="6">
        <f t="shared" si="3"/>
        <v>1419.1</v>
      </c>
    </row>
    <row r="31" spans="1:10">
      <c r="A31" s="1" t="s">
        <v>127</v>
      </c>
      <c r="B31" s="1" t="s">
        <v>128</v>
      </c>
      <c r="C31" s="6">
        <v>8646.5</v>
      </c>
      <c r="D31" s="6">
        <v>1091</v>
      </c>
      <c r="E31" s="6">
        <f t="shared" si="2"/>
        <v>9737.5</v>
      </c>
      <c r="F31" s="7"/>
      <c r="G31" s="6">
        <v>6917.1999999999989</v>
      </c>
      <c r="H31" s="6">
        <v>1441.0833333333333</v>
      </c>
      <c r="I31" s="6">
        <v>11528.666666666666</v>
      </c>
      <c r="J31" s="6">
        <f t="shared" si="3"/>
        <v>19886.949999999997</v>
      </c>
    </row>
    <row r="32" spans="1:10">
      <c r="A32" s="1" t="s">
        <v>129</v>
      </c>
      <c r="B32" s="1" t="s">
        <v>130</v>
      </c>
      <c r="C32" s="6">
        <v>9728.2000000000007</v>
      </c>
      <c r="D32" s="6">
        <v>1091</v>
      </c>
      <c r="E32" s="6">
        <f t="shared" si="2"/>
        <v>10819.2</v>
      </c>
      <c r="F32" s="7"/>
      <c r="G32" s="6">
        <v>7782.5600000000013</v>
      </c>
      <c r="H32" s="6">
        <v>1621.3666666666668</v>
      </c>
      <c r="I32" s="6">
        <v>12970.933333333334</v>
      </c>
      <c r="J32" s="6">
        <f t="shared" si="3"/>
        <v>22374.86</v>
      </c>
    </row>
    <row r="33" spans="1:10">
      <c r="A33" s="1" t="s">
        <v>131</v>
      </c>
      <c r="B33" s="1" t="s">
        <v>132</v>
      </c>
      <c r="C33" s="6">
        <v>12629.85</v>
      </c>
      <c r="D33" s="6">
        <v>1091</v>
      </c>
      <c r="E33" s="6">
        <f t="shared" si="2"/>
        <v>13720.85</v>
      </c>
      <c r="F33" s="7"/>
      <c r="G33" s="6">
        <v>10103.880000000001</v>
      </c>
      <c r="H33" s="6">
        <v>2104.9749999999999</v>
      </c>
      <c r="I33" s="6">
        <v>16839.8</v>
      </c>
      <c r="J33" s="6">
        <f t="shared" si="3"/>
        <v>29048.654999999999</v>
      </c>
    </row>
    <row r="34" spans="1:10">
      <c r="A34" s="1" t="s">
        <v>133</v>
      </c>
      <c r="B34" s="1" t="s">
        <v>134</v>
      </c>
      <c r="C34" s="6">
        <v>14928.55</v>
      </c>
      <c r="D34" s="6">
        <v>1091</v>
      </c>
      <c r="E34" s="6">
        <f t="shared" si="2"/>
        <v>16019.55</v>
      </c>
      <c r="F34" s="7"/>
      <c r="G34" s="6">
        <v>11942.839999999998</v>
      </c>
      <c r="H34" s="6">
        <v>2488.0916666666662</v>
      </c>
      <c r="I34" s="6">
        <v>19904.73333333333</v>
      </c>
      <c r="J34" s="6">
        <f t="shared" si="3"/>
        <v>34335.664999999994</v>
      </c>
    </row>
    <row r="35" spans="1:10">
      <c r="A35" s="1" t="s">
        <v>135</v>
      </c>
      <c r="B35" s="1" t="s">
        <v>136</v>
      </c>
      <c r="C35" s="6">
        <v>10946.75</v>
      </c>
      <c r="D35" s="6">
        <v>1091</v>
      </c>
      <c r="E35" s="6">
        <f t="shared" si="2"/>
        <v>12037.75</v>
      </c>
      <c r="F35" s="7"/>
      <c r="G35" s="6">
        <v>8757.4</v>
      </c>
      <c r="H35" s="6">
        <v>1824.4583333333333</v>
      </c>
      <c r="I35" s="6">
        <v>14595.666666666666</v>
      </c>
      <c r="J35" s="6">
        <f t="shared" si="3"/>
        <v>25177.525000000001</v>
      </c>
    </row>
    <row r="36" spans="1:10">
      <c r="A36" s="1" t="s">
        <v>137</v>
      </c>
      <c r="B36" s="1" t="s">
        <v>138</v>
      </c>
      <c r="C36" s="6">
        <v>17649.400000000001</v>
      </c>
      <c r="D36" s="6">
        <v>1091</v>
      </c>
      <c r="E36" s="6">
        <f t="shared" si="2"/>
        <v>18740.400000000001</v>
      </c>
      <c r="F36" s="7"/>
      <c r="G36" s="6">
        <v>14119.52</v>
      </c>
      <c r="H36" s="6">
        <v>2941.5666666666671</v>
      </c>
      <c r="I36" s="6">
        <v>23532.533333333336</v>
      </c>
      <c r="J36" s="6">
        <f t="shared" si="3"/>
        <v>40593.620000000003</v>
      </c>
    </row>
    <row r="37" spans="1:10">
      <c r="A37" s="1" t="s">
        <v>139</v>
      </c>
      <c r="B37" s="1" t="s">
        <v>140</v>
      </c>
      <c r="C37" s="6">
        <v>12969.75</v>
      </c>
      <c r="D37" s="6">
        <v>1091</v>
      </c>
      <c r="E37" s="6">
        <f t="shared" si="2"/>
        <v>14060.75</v>
      </c>
      <c r="F37" s="7"/>
      <c r="G37" s="6">
        <v>10375.799999999999</v>
      </c>
      <c r="H37" s="6">
        <v>2161.625</v>
      </c>
      <c r="I37" s="6">
        <v>17293</v>
      </c>
      <c r="J37" s="6">
        <f t="shared" si="3"/>
        <v>29830.424999999999</v>
      </c>
    </row>
    <row r="38" spans="1:10">
      <c r="A38" s="1" t="s">
        <v>141</v>
      </c>
      <c r="B38" s="1" t="s">
        <v>142</v>
      </c>
      <c r="C38" s="6">
        <v>14592.35</v>
      </c>
      <c r="D38" s="6">
        <v>1091</v>
      </c>
      <c r="E38" s="6">
        <f t="shared" si="2"/>
        <v>15683.35</v>
      </c>
      <c r="F38" s="7"/>
      <c r="G38" s="6">
        <v>11673.880000000001</v>
      </c>
      <c r="H38" s="6">
        <v>2432.0583333333334</v>
      </c>
      <c r="I38" s="6">
        <v>19456.466666666667</v>
      </c>
      <c r="J38" s="6">
        <f t="shared" si="3"/>
        <v>33562.404999999999</v>
      </c>
    </row>
    <row r="39" spans="1:10">
      <c r="A39" s="1" t="s">
        <v>143</v>
      </c>
      <c r="B39" s="1" t="s">
        <v>144</v>
      </c>
      <c r="C39" s="6">
        <v>18944.8</v>
      </c>
      <c r="D39" s="6">
        <v>1091</v>
      </c>
      <c r="E39" s="6">
        <f t="shared" si="2"/>
        <v>20035.8</v>
      </c>
      <c r="F39" s="7"/>
      <c r="G39" s="6">
        <v>15155.84</v>
      </c>
      <c r="H39" s="6">
        <v>3157.4666666666667</v>
      </c>
      <c r="I39" s="6">
        <v>25259.733333333334</v>
      </c>
      <c r="J39" s="6">
        <f t="shared" si="3"/>
        <v>43573.04</v>
      </c>
    </row>
    <row r="40" spans="1:10">
      <c r="A40" s="1" t="s">
        <v>145</v>
      </c>
      <c r="B40" s="1" t="s">
        <v>146</v>
      </c>
      <c r="C40" s="6">
        <v>22392.85</v>
      </c>
      <c r="D40" s="6">
        <v>1091</v>
      </c>
      <c r="E40" s="6">
        <f t="shared" si="2"/>
        <v>23483.85</v>
      </c>
      <c r="F40" s="7"/>
      <c r="G40" s="6">
        <v>17914.28</v>
      </c>
      <c r="H40" s="6">
        <v>3732.1416666666664</v>
      </c>
      <c r="I40" s="6">
        <v>29857.133333333331</v>
      </c>
      <c r="J40" s="6">
        <f t="shared" si="3"/>
        <v>51503.554999999993</v>
      </c>
    </row>
    <row r="41" spans="1:10">
      <c r="A41" s="1" t="s">
        <v>147</v>
      </c>
      <c r="B41" s="1" t="s">
        <v>148</v>
      </c>
      <c r="C41" s="6">
        <v>16420.150000000001</v>
      </c>
      <c r="D41" s="6">
        <v>1091</v>
      </c>
      <c r="E41" s="6">
        <f t="shared" si="2"/>
        <v>17511.150000000001</v>
      </c>
      <c r="F41" s="7"/>
      <c r="G41" s="6">
        <v>13136.12</v>
      </c>
      <c r="H41" s="6">
        <v>2736.6916666666666</v>
      </c>
      <c r="I41" s="6">
        <v>21893.533333333333</v>
      </c>
      <c r="J41" s="6">
        <f t="shared" si="3"/>
        <v>37766.345000000001</v>
      </c>
    </row>
    <row r="42" spans="1:10">
      <c r="A42" s="1" t="s">
        <v>149</v>
      </c>
      <c r="B42" s="1" t="s">
        <v>150</v>
      </c>
      <c r="C42" s="6">
        <v>26474.15</v>
      </c>
      <c r="D42" s="6">
        <v>1091</v>
      </c>
      <c r="E42" s="6">
        <f t="shared" si="2"/>
        <v>27565.15</v>
      </c>
      <c r="F42" s="7"/>
      <c r="G42" s="6">
        <v>21179.32</v>
      </c>
      <c r="H42" s="6">
        <v>4412.3583333333336</v>
      </c>
      <c r="I42" s="6">
        <v>35298.866666666669</v>
      </c>
      <c r="J42" s="6">
        <f t="shared" si="3"/>
        <v>60890.544999999998</v>
      </c>
    </row>
    <row r="43" spans="1:10">
      <c r="A43" s="1" t="s">
        <v>151</v>
      </c>
      <c r="B43" s="1" t="s">
        <v>152</v>
      </c>
      <c r="C43" s="6">
        <v>17293</v>
      </c>
      <c r="D43" s="6">
        <v>1091</v>
      </c>
      <c r="E43" s="6">
        <f t="shared" si="2"/>
        <v>18384</v>
      </c>
      <c r="F43" s="7"/>
      <c r="G43" s="6">
        <v>13834.399999999998</v>
      </c>
      <c r="H43" s="6">
        <v>2882.1666666666665</v>
      </c>
      <c r="I43" s="6">
        <v>23057.333333333332</v>
      </c>
      <c r="J43" s="6">
        <f t="shared" si="3"/>
        <v>39773.899999999994</v>
      </c>
    </row>
    <row r="44" spans="1:10">
      <c r="A44" s="1" t="s">
        <v>153</v>
      </c>
      <c r="B44" s="1" t="s">
        <v>154</v>
      </c>
      <c r="C44" s="6">
        <v>19456.45</v>
      </c>
      <c r="D44" s="6">
        <v>1091</v>
      </c>
      <c r="E44" s="6">
        <f t="shared" si="2"/>
        <v>20547.45</v>
      </c>
      <c r="F44" s="7"/>
      <c r="G44" s="6">
        <v>15565.160000000002</v>
      </c>
      <c r="H44" s="6">
        <v>3242.7416666666668</v>
      </c>
      <c r="I44" s="6">
        <v>25941.933333333334</v>
      </c>
      <c r="J44" s="6">
        <f t="shared" si="3"/>
        <v>44749.835000000006</v>
      </c>
    </row>
    <row r="45" spans="1:10">
      <c r="A45" s="1" t="s">
        <v>155</v>
      </c>
      <c r="B45" s="1" t="s">
        <v>156</v>
      </c>
      <c r="C45" s="6">
        <v>25259.75</v>
      </c>
      <c r="D45" s="6">
        <v>1091</v>
      </c>
      <c r="E45" s="6">
        <f t="shared" si="2"/>
        <v>26350.75</v>
      </c>
      <c r="F45" s="7"/>
      <c r="G45" s="6">
        <v>20207.8</v>
      </c>
      <c r="H45" s="6">
        <v>4209.958333333333</v>
      </c>
      <c r="I45" s="6">
        <v>33679.666666666664</v>
      </c>
      <c r="J45" s="6">
        <f t="shared" si="3"/>
        <v>58097.424999999996</v>
      </c>
    </row>
    <row r="46" spans="1:10">
      <c r="A46" s="1" t="s">
        <v>157</v>
      </c>
      <c r="B46" s="1" t="s">
        <v>158</v>
      </c>
      <c r="C46" s="6">
        <v>29857.1</v>
      </c>
      <c r="D46" s="6">
        <v>1091</v>
      </c>
      <c r="E46" s="6">
        <f t="shared" si="2"/>
        <v>30948.1</v>
      </c>
      <c r="F46" s="7"/>
      <c r="G46" s="6">
        <v>23885.679999999997</v>
      </c>
      <c r="H46" s="6">
        <v>4976.1833333333325</v>
      </c>
      <c r="I46" s="6">
        <v>39809.46666666666</v>
      </c>
      <c r="J46" s="6">
        <f t="shared" si="3"/>
        <v>68671.329999999987</v>
      </c>
    </row>
    <row r="47" spans="1:10">
      <c r="A47" s="1" t="s">
        <v>159</v>
      </c>
      <c r="B47" s="1" t="s">
        <v>160</v>
      </c>
      <c r="C47" s="6">
        <v>21893.55</v>
      </c>
      <c r="D47" s="6">
        <v>1091</v>
      </c>
      <c r="E47" s="6">
        <f t="shared" si="2"/>
        <v>22984.55</v>
      </c>
      <c r="F47" s="7"/>
      <c r="G47" s="6">
        <v>17514.84</v>
      </c>
      <c r="H47" s="6">
        <v>3648.9249999999997</v>
      </c>
      <c r="I47" s="6">
        <v>29191.399999999998</v>
      </c>
      <c r="J47" s="6">
        <f t="shared" si="3"/>
        <v>50355.164999999994</v>
      </c>
    </row>
    <row r="48" spans="1:10">
      <c r="A48" s="1" t="s">
        <v>161</v>
      </c>
      <c r="B48" s="1" t="s">
        <v>162</v>
      </c>
      <c r="C48" s="6">
        <v>35298.85</v>
      </c>
      <c r="D48" s="6">
        <v>1091</v>
      </c>
      <c r="E48" s="6">
        <f t="shared" si="2"/>
        <v>36389.85</v>
      </c>
      <c r="F48" s="7"/>
      <c r="G48" s="6">
        <v>28239.08</v>
      </c>
      <c r="H48" s="6">
        <v>5883.1416666666664</v>
      </c>
      <c r="I48" s="6">
        <v>47065.133333333331</v>
      </c>
      <c r="J48" s="6">
        <f t="shared" si="3"/>
        <v>81187.354999999996</v>
      </c>
    </row>
    <row r="49" spans="1:10">
      <c r="A49" s="1" t="s">
        <v>163</v>
      </c>
      <c r="B49" s="1" t="s">
        <v>164</v>
      </c>
      <c r="C49" s="6">
        <v>11694.5</v>
      </c>
      <c r="D49" s="6">
        <v>1091</v>
      </c>
      <c r="E49" s="6">
        <f t="shared" si="2"/>
        <v>12785.5</v>
      </c>
      <c r="F49" s="7"/>
      <c r="G49" s="6">
        <v>9355.6</v>
      </c>
      <c r="H49" s="6">
        <v>1949.0833333333333</v>
      </c>
      <c r="I49" s="6">
        <v>15592.666666666666</v>
      </c>
      <c r="J49" s="6">
        <f t="shared" si="3"/>
        <v>26897.35</v>
      </c>
    </row>
    <row r="50" spans="1:10">
      <c r="A50" s="1" t="s">
        <v>165</v>
      </c>
      <c r="B50" s="1" t="s">
        <v>166</v>
      </c>
      <c r="C50" s="6">
        <v>8052.7</v>
      </c>
      <c r="D50" s="6">
        <v>1091</v>
      </c>
      <c r="E50" s="6">
        <f t="shared" si="2"/>
        <v>9143.7000000000007</v>
      </c>
      <c r="F50" s="7"/>
      <c r="G50" s="6">
        <v>6442.16</v>
      </c>
      <c r="H50" s="6">
        <v>1342.1166666666668</v>
      </c>
      <c r="I50" s="6">
        <v>10736.933333333334</v>
      </c>
      <c r="J50" s="6">
        <f t="shared" si="3"/>
        <v>18521.21</v>
      </c>
    </row>
    <row r="51" spans="1:10">
      <c r="A51" s="1" t="s">
        <v>167</v>
      </c>
      <c r="B51" s="1" t="s">
        <v>168</v>
      </c>
      <c r="C51" s="6">
        <v>6924.65</v>
      </c>
      <c r="D51" s="6">
        <v>1091</v>
      </c>
      <c r="E51" s="6">
        <f t="shared" si="2"/>
        <v>8015.65</v>
      </c>
      <c r="F51" s="7"/>
      <c r="G51" s="6">
        <v>5539.7199999999993</v>
      </c>
      <c r="H51" s="6">
        <v>1154.1083333333333</v>
      </c>
      <c r="I51" s="6">
        <v>9232.8666666666668</v>
      </c>
      <c r="J51" s="6">
        <f t="shared" si="3"/>
        <v>15926.695</v>
      </c>
    </row>
    <row r="52" spans="1:10">
      <c r="A52" s="1" t="s">
        <v>169</v>
      </c>
      <c r="B52" s="1" t="s">
        <v>170</v>
      </c>
      <c r="C52" s="6">
        <v>6924.65</v>
      </c>
      <c r="D52" s="6">
        <v>1091</v>
      </c>
      <c r="E52" s="6">
        <f t="shared" si="2"/>
        <v>8015.65</v>
      </c>
      <c r="F52" s="7"/>
      <c r="G52" s="6">
        <v>5539.7199999999993</v>
      </c>
      <c r="H52" s="6">
        <v>1154.1083333333333</v>
      </c>
      <c r="I52" s="6">
        <v>9232.8666666666668</v>
      </c>
      <c r="J52" s="6">
        <f t="shared" si="3"/>
        <v>15926.695</v>
      </c>
    </row>
    <row r="53" spans="1:10">
      <c r="A53" s="1" t="s">
        <v>171</v>
      </c>
      <c r="B53" s="1" t="s">
        <v>172</v>
      </c>
      <c r="C53" s="6">
        <v>13428.5</v>
      </c>
      <c r="D53" s="6">
        <v>1091</v>
      </c>
      <c r="E53" s="6">
        <f t="shared" si="2"/>
        <v>14519.5</v>
      </c>
      <c r="F53" s="7"/>
      <c r="G53" s="6">
        <v>10742.8</v>
      </c>
      <c r="H53" s="6">
        <v>2238.0833333333335</v>
      </c>
      <c r="I53" s="6">
        <v>17904.666666666668</v>
      </c>
      <c r="J53" s="6">
        <f t="shared" si="3"/>
        <v>30885.550000000003</v>
      </c>
    </row>
    <row r="54" spans="1:10">
      <c r="A54" s="1" t="s">
        <v>173</v>
      </c>
      <c r="B54" s="1" t="s">
        <v>174</v>
      </c>
      <c r="C54" s="6">
        <v>13428.5</v>
      </c>
      <c r="D54" s="6">
        <v>1091</v>
      </c>
      <c r="E54" s="6">
        <f t="shared" si="2"/>
        <v>14519.5</v>
      </c>
      <c r="F54" s="7"/>
      <c r="G54" s="6">
        <v>10742.8</v>
      </c>
      <c r="H54" s="6">
        <v>2238.0833333333335</v>
      </c>
      <c r="I54" s="6">
        <v>17904.666666666668</v>
      </c>
      <c r="J54" s="6">
        <f t="shared" si="3"/>
        <v>30885.550000000003</v>
      </c>
    </row>
    <row r="55" spans="1:10">
      <c r="A55" s="1" t="s">
        <v>175</v>
      </c>
      <c r="B55" s="1" t="s">
        <v>176</v>
      </c>
      <c r="C55" s="6">
        <v>8469.4500000000007</v>
      </c>
      <c r="D55" s="6">
        <v>1091</v>
      </c>
      <c r="E55" s="6">
        <f t="shared" si="2"/>
        <v>9560.4500000000007</v>
      </c>
      <c r="F55" s="7"/>
      <c r="G55" s="6">
        <v>6775.5599999999995</v>
      </c>
      <c r="H55" s="6">
        <v>1411.575</v>
      </c>
      <c r="I55" s="6">
        <v>11292.6</v>
      </c>
      <c r="J55" s="6">
        <f t="shared" si="3"/>
        <v>19479.735000000001</v>
      </c>
    </row>
    <row r="56" spans="1:10">
      <c r="A56" s="1" t="s">
        <v>177</v>
      </c>
      <c r="B56" s="1" t="s">
        <v>178</v>
      </c>
      <c r="C56" s="6">
        <v>11694.5</v>
      </c>
      <c r="D56" s="6">
        <v>1091</v>
      </c>
      <c r="E56" s="6">
        <f t="shared" si="2"/>
        <v>12785.5</v>
      </c>
      <c r="F56" s="7"/>
      <c r="G56" s="6">
        <v>9355.6</v>
      </c>
      <c r="H56" s="6">
        <v>1949.0833333333333</v>
      </c>
      <c r="I56" s="6">
        <v>15592.666666666666</v>
      </c>
      <c r="J56" s="6">
        <f t="shared" si="3"/>
        <v>26897.35</v>
      </c>
    </row>
    <row r="57" spans="1:10">
      <c r="A57" s="1" t="s">
        <v>179</v>
      </c>
      <c r="B57" s="1" t="s">
        <v>180</v>
      </c>
      <c r="C57" s="6">
        <v>13428.5</v>
      </c>
      <c r="D57" s="6">
        <v>1091</v>
      </c>
      <c r="E57" s="6">
        <f t="shared" si="2"/>
        <v>14519.5</v>
      </c>
      <c r="F57" s="7"/>
      <c r="G57" s="6">
        <v>10742.8</v>
      </c>
      <c r="H57" s="6">
        <v>2238.0833333333335</v>
      </c>
      <c r="I57" s="6">
        <v>17904.666666666668</v>
      </c>
      <c r="J57" s="6">
        <f t="shared" si="3"/>
        <v>30885.550000000003</v>
      </c>
    </row>
    <row r="58" spans="1:10">
      <c r="A58" s="1" t="s">
        <v>181</v>
      </c>
      <c r="B58" s="1" t="s">
        <v>182</v>
      </c>
      <c r="C58" s="6">
        <v>9345.1</v>
      </c>
      <c r="D58" s="6">
        <v>1091</v>
      </c>
      <c r="E58" s="6">
        <f t="shared" si="2"/>
        <v>10436.1</v>
      </c>
      <c r="F58" s="7"/>
      <c r="G58" s="6">
        <v>7476.08</v>
      </c>
      <c r="H58" s="6">
        <v>1557.5166666666667</v>
      </c>
      <c r="I58" s="6">
        <v>12460.133333333333</v>
      </c>
      <c r="J58" s="6">
        <f t="shared" si="3"/>
        <v>21493.73</v>
      </c>
    </row>
    <row r="59" spans="1:10">
      <c r="A59" s="1" t="s">
        <v>183</v>
      </c>
      <c r="B59" s="1" t="s">
        <v>184</v>
      </c>
      <c r="C59" s="6">
        <v>8469.4500000000007</v>
      </c>
      <c r="D59" s="6">
        <v>1091</v>
      </c>
      <c r="E59" s="6">
        <f t="shared" si="2"/>
        <v>9560.4500000000007</v>
      </c>
      <c r="F59" s="7"/>
      <c r="G59" s="6">
        <v>6775.5599999999995</v>
      </c>
      <c r="H59" s="6">
        <v>1411.575</v>
      </c>
      <c r="I59" s="6">
        <v>11292.6</v>
      </c>
      <c r="J59" s="6">
        <f t="shared" si="3"/>
        <v>19479.735000000001</v>
      </c>
    </row>
    <row r="60" spans="1:10">
      <c r="A60" s="1" t="s">
        <v>185</v>
      </c>
      <c r="B60" s="1" t="s">
        <v>186</v>
      </c>
      <c r="C60" s="6">
        <v>10896.25</v>
      </c>
      <c r="D60" s="6">
        <v>1091</v>
      </c>
      <c r="E60" s="6">
        <f t="shared" si="2"/>
        <v>11987.25</v>
      </c>
      <c r="F60" s="7"/>
      <c r="G60" s="6">
        <v>8717</v>
      </c>
      <c r="H60" s="6">
        <v>1816.0416666666665</v>
      </c>
      <c r="I60" s="6">
        <v>14528.333333333332</v>
      </c>
      <c r="J60" s="6">
        <f t="shared" si="3"/>
        <v>25061.375</v>
      </c>
    </row>
    <row r="61" spans="1:10">
      <c r="A61" s="1" t="s">
        <v>187</v>
      </c>
      <c r="B61" s="1" t="s">
        <v>188</v>
      </c>
      <c r="C61" s="6">
        <v>10896.25</v>
      </c>
      <c r="D61" s="6">
        <v>1091</v>
      </c>
      <c r="E61" s="6">
        <f t="shared" si="2"/>
        <v>11987.25</v>
      </c>
      <c r="F61" s="7"/>
      <c r="G61" s="6">
        <v>8717</v>
      </c>
      <c r="H61" s="6">
        <v>1816.0416666666665</v>
      </c>
      <c r="I61" s="6">
        <v>14528.333333333332</v>
      </c>
      <c r="J61" s="6">
        <f t="shared" si="3"/>
        <v>25061.375</v>
      </c>
    </row>
    <row r="62" spans="1:10">
      <c r="A62" s="1" t="s">
        <v>189</v>
      </c>
      <c r="B62" s="1" t="s">
        <v>190</v>
      </c>
      <c r="C62" s="6">
        <v>6622.45</v>
      </c>
      <c r="D62" s="6">
        <v>1091</v>
      </c>
      <c r="E62" s="6">
        <f t="shared" si="2"/>
        <v>7713.45</v>
      </c>
      <c r="F62" s="7"/>
      <c r="G62" s="6">
        <v>5297.96</v>
      </c>
      <c r="H62" s="6">
        <v>1103.7416666666668</v>
      </c>
      <c r="I62" s="6">
        <v>8829.9333333333343</v>
      </c>
      <c r="J62" s="6">
        <f t="shared" si="3"/>
        <v>15231.635000000002</v>
      </c>
    </row>
    <row r="63" spans="1:10">
      <c r="A63" s="1" t="s">
        <v>191</v>
      </c>
      <c r="B63" s="1" t="s">
        <v>192</v>
      </c>
      <c r="C63" s="6">
        <v>7637.05</v>
      </c>
      <c r="D63" s="6">
        <v>1091</v>
      </c>
      <c r="E63" s="6">
        <f t="shared" si="2"/>
        <v>8728.0499999999993</v>
      </c>
      <c r="F63" s="7"/>
      <c r="G63" s="6">
        <v>6109.6399999999994</v>
      </c>
      <c r="H63" s="6">
        <v>1272.8416666666667</v>
      </c>
      <c r="I63" s="6">
        <v>10182.733333333334</v>
      </c>
      <c r="J63" s="6">
        <f t="shared" si="3"/>
        <v>17565.215</v>
      </c>
    </row>
    <row r="64" spans="1:10">
      <c r="A64" s="1" t="s">
        <v>193</v>
      </c>
      <c r="B64" s="1" t="s">
        <v>194</v>
      </c>
      <c r="C64" s="6">
        <v>6924.65</v>
      </c>
      <c r="D64" s="6">
        <v>1091</v>
      </c>
      <c r="E64" s="6">
        <f t="shared" si="2"/>
        <v>8015.65</v>
      </c>
      <c r="F64" s="7"/>
      <c r="G64" s="6">
        <v>5539.7199999999993</v>
      </c>
      <c r="H64" s="6">
        <v>1154.1083333333333</v>
      </c>
      <c r="I64" s="6">
        <v>9232.8666666666668</v>
      </c>
      <c r="J64" s="6">
        <f t="shared" si="3"/>
        <v>15926.695</v>
      </c>
    </row>
    <row r="65" spans="1:10">
      <c r="A65" s="1" t="s">
        <v>195</v>
      </c>
      <c r="B65" s="1" t="s">
        <v>63</v>
      </c>
      <c r="C65" s="6">
        <v>6924.65</v>
      </c>
      <c r="D65" s="6">
        <v>1091</v>
      </c>
      <c r="E65" s="6">
        <f t="shared" si="2"/>
        <v>8015.65</v>
      </c>
      <c r="F65" s="7"/>
      <c r="G65" s="6">
        <v>5539.7199999999993</v>
      </c>
      <c r="H65" s="6">
        <v>1154.1083333333333</v>
      </c>
      <c r="I65" s="6">
        <v>9232.8666666666668</v>
      </c>
      <c r="J65" s="6">
        <f t="shared" si="3"/>
        <v>15926.695</v>
      </c>
    </row>
    <row r="66" spans="1:10">
      <c r="A66" s="1" t="s">
        <v>196</v>
      </c>
      <c r="B66" s="1" t="s">
        <v>197</v>
      </c>
      <c r="C66" s="6">
        <v>6924.65</v>
      </c>
      <c r="D66" s="6">
        <v>1091</v>
      </c>
      <c r="E66" s="6">
        <f t="shared" si="2"/>
        <v>8015.65</v>
      </c>
      <c r="F66" s="7"/>
      <c r="G66" s="6">
        <v>5539.7199999999993</v>
      </c>
      <c r="H66" s="6">
        <v>1154.1083333333333</v>
      </c>
      <c r="I66" s="6">
        <v>9232.8666666666668</v>
      </c>
      <c r="J66" s="6">
        <f t="shared" si="3"/>
        <v>15926.695</v>
      </c>
    </row>
    <row r="67" spans="1:10">
      <c r="A67" s="1" t="s">
        <v>198</v>
      </c>
      <c r="B67" s="1" t="s">
        <v>199</v>
      </c>
      <c r="C67" s="6">
        <v>7637.05</v>
      </c>
      <c r="D67" s="6">
        <v>1091</v>
      </c>
      <c r="E67" s="6">
        <f t="shared" si="2"/>
        <v>8728.0499999999993</v>
      </c>
      <c r="F67" s="7"/>
      <c r="G67" s="6">
        <v>6109.6399999999994</v>
      </c>
      <c r="H67" s="6">
        <v>1272.8416666666667</v>
      </c>
      <c r="I67" s="6">
        <v>10182.733333333334</v>
      </c>
      <c r="J67" s="6">
        <f t="shared" si="3"/>
        <v>17565.215</v>
      </c>
    </row>
    <row r="68" spans="1:10">
      <c r="A68" s="1" t="s">
        <v>200</v>
      </c>
      <c r="B68" s="1" t="s">
        <v>201</v>
      </c>
      <c r="C68" s="6">
        <v>10896.25</v>
      </c>
      <c r="D68" s="6">
        <v>1091</v>
      </c>
      <c r="E68" s="6">
        <f t="shared" si="2"/>
        <v>11987.25</v>
      </c>
      <c r="F68" s="7"/>
      <c r="G68" s="6">
        <v>8717</v>
      </c>
      <c r="H68" s="6">
        <v>1816.0416666666665</v>
      </c>
      <c r="I68" s="6">
        <v>14528.333333333332</v>
      </c>
      <c r="J68" s="6">
        <f t="shared" si="3"/>
        <v>25061.375</v>
      </c>
    </row>
    <row r="69" spans="1:10">
      <c r="A69" s="1" t="s">
        <v>202</v>
      </c>
      <c r="B69" s="1" t="s">
        <v>203</v>
      </c>
      <c r="C69" s="6">
        <v>8469.4500000000007</v>
      </c>
      <c r="D69" s="6">
        <v>1091</v>
      </c>
      <c r="E69" s="6">
        <f t="shared" si="2"/>
        <v>9560.4500000000007</v>
      </c>
      <c r="F69" s="7"/>
      <c r="G69" s="6">
        <v>6775.5599999999995</v>
      </c>
      <c r="H69" s="6">
        <v>1411.575</v>
      </c>
      <c r="I69" s="6">
        <v>11292.6</v>
      </c>
      <c r="J69" s="6">
        <f t="shared" si="3"/>
        <v>19479.735000000001</v>
      </c>
    </row>
    <row r="70" spans="1:10">
      <c r="A70" s="1" t="s">
        <v>204</v>
      </c>
      <c r="B70" s="1" t="s">
        <v>205</v>
      </c>
      <c r="C70" s="6">
        <v>8892.7999999999993</v>
      </c>
      <c r="D70" s="6">
        <v>1091</v>
      </c>
      <c r="E70" s="6">
        <f t="shared" si="2"/>
        <v>9983.7999999999993</v>
      </c>
      <c r="F70" s="7"/>
      <c r="G70" s="6">
        <v>7114.2399999999989</v>
      </c>
      <c r="H70" s="6">
        <v>1482.1333333333332</v>
      </c>
      <c r="I70" s="6">
        <v>11857.066666666666</v>
      </c>
      <c r="J70" s="6">
        <f t="shared" si="3"/>
        <v>20453.439999999999</v>
      </c>
    </row>
    <row r="71" spans="1:10">
      <c r="A71" s="1" t="s">
        <v>206</v>
      </c>
      <c r="B71" s="1" t="s">
        <v>207</v>
      </c>
      <c r="C71" s="6">
        <v>8469.4500000000007</v>
      </c>
      <c r="D71" s="6">
        <v>1091</v>
      </c>
      <c r="E71" s="6">
        <f t="shared" si="2"/>
        <v>9560.4500000000007</v>
      </c>
      <c r="F71" s="7"/>
      <c r="G71" s="6">
        <v>6775.5599999999995</v>
      </c>
      <c r="H71" s="6">
        <v>1411.575</v>
      </c>
      <c r="I71" s="6">
        <v>11292.6</v>
      </c>
      <c r="J71" s="6">
        <f t="shared" si="3"/>
        <v>19479.735000000001</v>
      </c>
    </row>
    <row r="72" spans="1:10">
      <c r="A72" s="1" t="s">
        <v>208</v>
      </c>
      <c r="B72" s="1" t="s">
        <v>209</v>
      </c>
      <c r="C72" s="6">
        <v>9345.1</v>
      </c>
      <c r="D72" s="6">
        <v>1091</v>
      </c>
      <c r="E72" s="6">
        <f t="shared" si="2"/>
        <v>10436.1</v>
      </c>
      <c r="F72" s="7"/>
      <c r="G72" s="6">
        <v>7476.08</v>
      </c>
      <c r="H72" s="6">
        <v>1557.5166666666667</v>
      </c>
      <c r="I72" s="6">
        <v>12460.133333333333</v>
      </c>
      <c r="J72" s="6">
        <f t="shared" si="3"/>
        <v>21493.73</v>
      </c>
    </row>
    <row r="73" spans="1:10">
      <c r="A73" s="1" t="s">
        <v>210</v>
      </c>
      <c r="B73" s="1" t="s">
        <v>63</v>
      </c>
      <c r="C73" s="6">
        <v>9448.42</v>
      </c>
      <c r="D73" s="6">
        <v>1091</v>
      </c>
      <c r="E73" s="6">
        <f t="shared" si="2"/>
        <v>10539.42</v>
      </c>
      <c r="F73" s="7"/>
      <c r="G73" s="6">
        <v>7558.7360000000008</v>
      </c>
      <c r="H73" s="6">
        <v>1574.7366666666667</v>
      </c>
      <c r="I73" s="6">
        <v>12597.893333333333</v>
      </c>
      <c r="J73" s="6">
        <f t="shared" si="3"/>
        <v>21731.366000000002</v>
      </c>
    </row>
  </sheetData>
  <mergeCells count="12">
    <mergeCell ref="A25:A26"/>
    <mergeCell ref="B25:B26"/>
    <mergeCell ref="C25:E25"/>
    <mergeCell ref="G25:J25"/>
    <mergeCell ref="A1:L1"/>
    <mergeCell ref="A2:L2"/>
    <mergeCell ref="A3:L3"/>
    <mergeCell ref="A4:L4"/>
    <mergeCell ref="A8:A9"/>
    <mergeCell ref="B8:B9"/>
    <mergeCell ref="C8:F8"/>
    <mergeCell ref="H8:J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EB591-0756-46ED-BA3E-FE38D8FD6094}">
  <dimension ref="A1:L46"/>
  <sheetViews>
    <sheetView showGridLines="0" topLeftCell="A30" zoomScaleNormal="100" workbookViewId="0">
      <selection activeCell="I46" sqref="I46"/>
    </sheetView>
  </sheetViews>
  <sheetFormatPr baseColWidth="10" defaultRowHeight="15"/>
  <cols>
    <col min="1" max="1" width="9.140625" customWidth="1"/>
    <col min="2" max="2" width="24.5703125" customWidth="1"/>
    <col min="4" max="4" width="11.140625" customWidth="1"/>
    <col min="6" max="6" width="11.5703125" customWidth="1"/>
    <col min="7" max="7" width="1.140625" customWidth="1"/>
  </cols>
  <sheetData>
    <row r="1" spans="1:12" ht="15.75">
      <c r="A1" s="173" t="s">
        <v>211</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6.5" thickBot="1">
      <c r="A7" s="4" t="s">
        <v>7</v>
      </c>
    </row>
    <row r="8" spans="1:12" ht="15.75" customHeight="1" thickBot="1">
      <c r="A8" s="174" t="s">
        <v>0</v>
      </c>
      <c r="B8" s="174" t="s">
        <v>8</v>
      </c>
      <c r="C8" s="176" t="s">
        <v>9</v>
      </c>
      <c r="D8" s="177"/>
      <c r="E8" s="177"/>
      <c r="G8" s="176" t="s">
        <v>10</v>
      </c>
      <c r="H8" s="177"/>
      <c r="I8" s="177"/>
      <c r="J8" s="178"/>
    </row>
    <row r="9" spans="1:12" ht="180">
      <c r="A9" s="175"/>
      <c r="B9" s="175"/>
      <c r="C9" s="5" t="s">
        <v>11</v>
      </c>
      <c r="D9" s="5" t="s">
        <v>17</v>
      </c>
      <c r="E9" s="5" t="s">
        <v>12</v>
      </c>
      <c r="G9" s="3" t="s">
        <v>13</v>
      </c>
      <c r="H9" s="13" t="s">
        <v>18</v>
      </c>
      <c r="I9" s="5" t="s">
        <v>14</v>
      </c>
      <c r="J9" s="5" t="s">
        <v>12</v>
      </c>
    </row>
    <row r="10" spans="1:12">
      <c r="A10" s="1" t="s">
        <v>212</v>
      </c>
      <c r="B10" s="1" t="s">
        <v>213</v>
      </c>
      <c r="C10" s="24">
        <v>39508</v>
      </c>
      <c r="D10" s="24"/>
      <c r="E10" s="24">
        <f>SUM(C10:D10)</f>
        <v>39508</v>
      </c>
      <c r="F10" s="28"/>
      <c r="G10" s="24">
        <v>13169.33</v>
      </c>
      <c r="H10" s="24">
        <v>6584.67</v>
      </c>
      <c r="I10" s="24">
        <v>52677.333333333336</v>
      </c>
      <c r="J10" s="24">
        <f>SUM(G10:I10)</f>
        <v>72431.333333333343</v>
      </c>
    </row>
    <row r="11" spans="1:12">
      <c r="A11" s="1" t="s">
        <v>214</v>
      </c>
      <c r="B11" s="1" t="s">
        <v>87</v>
      </c>
      <c r="C11" s="24">
        <v>17260</v>
      </c>
      <c r="D11" s="24">
        <v>975</v>
      </c>
      <c r="E11" s="24">
        <f>SUM(C11:D11)</f>
        <v>18235</v>
      </c>
      <c r="F11" s="28"/>
      <c r="G11" s="24">
        <v>5753.33</v>
      </c>
      <c r="H11" s="24">
        <v>2876.67</v>
      </c>
      <c r="I11" s="24">
        <v>23013.333333333336</v>
      </c>
      <c r="J11" s="24">
        <f>SUM(G11:I11)</f>
        <v>31643.333333333336</v>
      </c>
    </row>
    <row r="12" spans="1:12">
      <c r="A12" s="1" t="s">
        <v>215</v>
      </c>
      <c r="B12" s="1" t="s">
        <v>216</v>
      </c>
      <c r="C12" s="24">
        <v>64842</v>
      </c>
      <c r="D12" s="24"/>
      <c r="E12" s="24">
        <f>SUM(C12:D12)</f>
        <v>64842</v>
      </c>
      <c r="F12" s="28"/>
      <c r="G12" s="24">
        <v>21614</v>
      </c>
      <c r="H12" s="24">
        <v>10807</v>
      </c>
      <c r="I12" s="24">
        <v>86456</v>
      </c>
      <c r="J12" s="24">
        <f>SUM(G12:I12)</f>
        <v>118877</v>
      </c>
    </row>
    <row r="13" spans="1:12">
      <c r="A13" s="1" t="s">
        <v>217</v>
      </c>
      <c r="B13" s="1" t="s">
        <v>218</v>
      </c>
      <c r="C13" s="24">
        <v>32868</v>
      </c>
      <c r="D13" s="24"/>
      <c r="E13" s="24">
        <f>SUM(C13:D13)</f>
        <v>32868</v>
      </c>
      <c r="F13" s="28"/>
      <c r="G13" s="24">
        <v>10956</v>
      </c>
      <c r="H13" s="24">
        <v>5487</v>
      </c>
      <c r="I13" s="24">
        <v>43824</v>
      </c>
      <c r="J13" s="24">
        <f>SUM(G13:I13)</f>
        <v>60267</v>
      </c>
    </row>
    <row r="14" spans="1:12">
      <c r="A14" s="11"/>
    </row>
    <row r="15" spans="1:12" ht="16.5" thickBot="1">
      <c r="A15" s="4" t="s">
        <v>31</v>
      </c>
    </row>
    <row r="16" spans="1:12" ht="15.75" customHeight="1" thickBot="1">
      <c r="A16" s="174" t="s">
        <v>0</v>
      </c>
      <c r="B16" s="174" t="s">
        <v>8</v>
      </c>
      <c r="C16" s="176" t="s">
        <v>9</v>
      </c>
      <c r="D16" s="177"/>
      <c r="E16" s="177"/>
      <c r="F16" s="177"/>
      <c r="H16" s="176" t="s">
        <v>10</v>
      </c>
      <c r="I16" s="177"/>
      <c r="J16" s="177"/>
      <c r="K16" s="178"/>
    </row>
    <row r="17" spans="1:12" ht="22.5">
      <c r="A17" s="175"/>
      <c r="B17" s="175"/>
      <c r="C17" s="5" t="s">
        <v>11</v>
      </c>
      <c r="D17" s="5" t="s">
        <v>86</v>
      </c>
      <c r="E17" s="5" t="s">
        <v>17</v>
      </c>
      <c r="F17" s="5" t="s">
        <v>12</v>
      </c>
      <c r="H17" s="3" t="s">
        <v>13</v>
      </c>
      <c r="I17" s="13" t="s">
        <v>18</v>
      </c>
      <c r="J17" s="5" t="s">
        <v>14</v>
      </c>
      <c r="K17" s="5" t="s">
        <v>12</v>
      </c>
    </row>
    <row r="18" spans="1:12">
      <c r="A18" s="1" t="s">
        <v>219</v>
      </c>
      <c r="B18" s="1" t="s">
        <v>220</v>
      </c>
      <c r="C18" s="24">
        <v>11534</v>
      </c>
      <c r="D18" s="24">
        <v>2553</v>
      </c>
      <c r="E18" s="24">
        <v>975</v>
      </c>
      <c r="F18" s="24">
        <f t="shared" ref="F18:F41" si="0">SUM(C18:E18)</f>
        <v>15062</v>
      </c>
      <c r="G18" s="28"/>
      <c r="H18" s="24">
        <v>3844.67</v>
      </c>
      <c r="I18" s="24">
        <v>1922.33</v>
      </c>
      <c r="J18" s="24">
        <v>15378.666666666666</v>
      </c>
      <c r="K18" s="24">
        <f t="shared" ref="K18:K41" si="1">SUM(H18:J18)</f>
        <v>21145.666666666664</v>
      </c>
    </row>
    <row r="19" spans="1:12">
      <c r="A19" s="1" t="s">
        <v>221</v>
      </c>
      <c r="B19" s="1" t="s">
        <v>222</v>
      </c>
      <c r="C19" s="24">
        <v>10764</v>
      </c>
      <c r="D19" s="24"/>
      <c r="E19" s="24">
        <v>975</v>
      </c>
      <c r="F19" s="24">
        <f t="shared" si="0"/>
        <v>11739</v>
      </c>
      <c r="G19" s="28"/>
      <c r="H19" s="24">
        <v>3588</v>
      </c>
      <c r="I19" s="24">
        <v>1794</v>
      </c>
      <c r="J19" s="24">
        <v>14352</v>
      </c>
      <c r="K19" s="24">
        <f t="shared" si="1"/>
        <v>19734</v>
      </c>
      <c r="L19" s="41" t="str">
        <f>IF(K19=K18,"Error"," ")</f>
        <v xml:space="preserve"> </v>
      </c>
    </row>
    <row r="20" spans="1:12">
      <c r="A20" s="1" t="s">
        <v>223</v>
      </c>
      <c r="B20" s="1" t="s">
        <v>222</v>
      </c>
      <c r="C20" s="24">
        <v>11534</v>
      </c>
      <c r="D20" s="24"/>
      <c r="E20" s="24">
        <v>975</v>
      </c>
      <c r="F20" s="24">
        <f t="shared" si="0"/>
        <v>12509</v>
      </c>
      <c r="G20" s="28"/>
      <c r="H20" s="24">
        <v>3844.67</v>
      </c>
      <c r="I20" s="24">
        <v>1922.33</v>
      </c>
      <c r="J20" s="24">
        <v>15378.666666666666</v>
      </c>
      <c r="K20" s="24">
        <f t="shared" si="1"/>
        <v>21145.666666666664</v>
      </c>
      <c r="L20" s="41"/>
    </row>
    <row r="21" spans="1:12">
      <c r="A21" s="1" t="s">
        <v>224</v>
      </c>
      <c r="B21" s="1" t="s">
        <v>222</v>
      </c>
      <c r="C21" s="24">
        <v>16095</v>
      </c>
      <c r="D21" s="24"/>
      <c r="E21" s="24">
        <v>975</v>
      </c>
      <c r="F21" s="24">
        <f t="shared" si="0"/>
        <v>17070</v>
      </c>
      <c r="G21" s="28"/>
      <c r="H21" s="24">
        <v>5365</v>
      </c>
      <c r="I21" s="24">
        <v>2682.5</v>
      </c>
      <c r="J21" s="24">
        <v>21460</v>
      </c>
      <c r="K21" s="24">
        <f t="shared" si="1"/>
        <v>29507.5</v>
      </c>
      <c r="L21" s="41"/>
    </row>
    <row r="22" spans="1:12">
      <c r="A22" s="1" t="s">
        <v>225</v>
      </c>
      <c r="B22" s="1" t="s">
        <v>222</v>
      </c>
      <c r="C22" s="24">
        <v>17086</v>
      </c>
      <c r="D22" s="24"/>
      <c r="E22" s="24">
        <v>975</v>
      </c>
      <c r="F22" s="24">
        <f t="shared" si="0"/>
        <v>18061</v>
      </c>
      <c r="G22" s="28"/>
      <c r="H22" s="24">
        <v>5695.33</v>
      </c>
      <c r="I22" s="24">
        <v>2847.67</v>
      </c>
      <c r="J22" s="24">
        <v>22781.333333333332</v>
      </c>
      <c r="K22" s="24">
        <f t="shared" si="1"/>
        <v>31324.333333333332</v>
      </c>
      <c r="L22" s="41"/>
    </row>
    <row r="23" spans="1:12">
      <c r="A23" s="1" t="s">
        <v>226</v>
      </c>
      <c r="B23" s="1" t="s">
        <v>222</v>
      </c>
      <c r="C23" s="24">
        <v>17260</v>
      </c>
      <c r="D23" s="24"/>
      <c r="E23" s="24">
        <v>975</v>
      </c>
      <c r="F23" s="24">
        <f t="shared" si="0"/>
        <v>18235</v>
      </c>
      <c r="G23" s="28"/>
      <c r="H23" s="24">
        <v>5753.33</v>
      </c>
      <c r="I23" s="24">
        <v>2876.67</v>
      </c>
      <c r="J23" s="24">
        <v>23013.333333333336</v>
      </c>
      <c r="K23" s="24">
        <f t="shared" si="1"/>
        <v>31643.333333333336</v>
      </c>
      <c r="L23" s="41"/>
    </row>
    <row r="24" spans="1:12">
      <c r="A24" s="1" t="s">
        <v>227</v>
      </c>
      <c r="B24" s="1" t="s">
        <v>228</v>
      </c>
      <c r="C24" s="24">
        <v>5571</v>
      </c>
      <c r="D24" s="24">
        <v>2073.48</v>
      </c>
      <c r="E24" s="24">
        <v>975</v>
      </c>
      <c r="F24" s="24">
        <f t="shared" si="0"/>
        <v>8619.48</v>
      </c>
      <c r="G24" s="28"/>
      <c r="H24" s="24">
        <v>1857</v>
      </c>
      <c r="I24" s="24">
        <v>928.5</v>
      </c>
      <c r="J24" s="24">
        <v>7428</v>
      </c>
      <c r="K24" s="24">
        <f t="shared" si="1"/>
        <v>10213.5</v>
      </c>
      <c r="L24" s="41"/>
    </row>
    <row r="25" spans="1:12">
      <c r="A25" s="1" t="s">
        <v>229</v>
      </c>
      <c r="B25" s="1" t="s">
        <v>230</v>
      </c>
      <c r="C25" s="24">
        <v>8751</v>
      </c>
      <c r="D25" s="24">
        <v>3108.64</v>
      </c>
      <c r="E25" s="24">
        <v>975</v>
      </c>
      <c r="F25" s="24">
        <f t="shared" si="0"/>
        <v>12834.64</v>
      </c>
      <c r="G25" s="28"/>
      <c r="H25" s="24">
        <v>2917</v>
      </c>
      <c r="I25" s="24">
        <v>1458.5</v>
      </c>
      <c r="J25" s="24">
        <v>11668</v>
      </c>
      <c r="K25" s="24">
        <f t="shared" si="1"/>
        <v>16043.5</v>
      </c>
      <c r="L25" s="41"/>
    </row>
    <row r="26" spans="1:12">
      <c r="A26" s="1" t="s">
        <v>231</v>
      </c>
      <c r="B26" s="1" t="s">
        <v>232</v>
      </c>
      <c r="C26" s="24">
        <v>11534</v>
      </c>
      <c r="D26" s="24"/>
      <c r="E26" s="24">
        <v>975</v>
      </c>
      <c r="F26" s="24">
        <f t="shared" si="0"/>
        <v>12509</v>
      </c>
      <c r="G26" s="28"/>
      <c r="H26" s="24">
        <v>3844.67</v>
      </c>
      <c r="I26" s="24">
        <v>1922.33</v>
      </c>
      <c r="J26" s="24">
        <v>15378.666666666666</v>
      </c>
      <c r="K26" s="24">
        <f t="shared" si="1"/>
        <v>21145.666666666664</v>
      </c>
      <c r="L26" s="41"/>
    </row>
    <row r="27" spans="1:12">
      <c r="A27" s="1" t="s">
        <v>231</v>
      </c>
      <c r="B27" s="1" t="s">
        <v>233</v>
      </c>
      <c r="C27" s="24">
        <v>14616</v>
      </c>
      <c r="D27" s="24"/>
      <c r="E27" s="24">
        <v>975</v>
      </c>
      <c r="F27" s="24">
        <f t="shared" si="0"/>
        <v>15591</v>
      </c>
      <c r="G27" s="28"/>
      <c r="H27" s="24">
        <v>4872</v>
      </c>
      <c r="I27" s="24">
        <v>2436</v>
      </c>
      <c r="J27" s="24">
        <v>19488</v>
      </c>
      <c r="K27" s="24">
        <f t="shared" si="1"/>
        <v>26796</v>
      </c>
      <c r="L27" s="41"/>
    </row>
    <row r="28" spans="1:12">
      <c r="A28" s="1" t="s">
        <v>234</v>
      </c>
      <c r="B28" s="1" t="s">
        <v>232</v>
      </c>
      <c r="C28" s="24">
        <v>17260</v>
      </c>
      <c r="D28" s="24"/>
      <c r="E28" s="24">
        <v>975</v>
      </c>
      <c r="F28" s="24">
        <f t="shared" si="0"/>
        <v>18235</v>
      </c>
      <c r="G28" s="28"/>
      <c r="H28" s="24">
        <v>5753.33</v>
      </c>
      <c r="I28" s="24">
        <v>2876.67</v>
      </c>
      <c r="J28" s="24">
        <v>23013.333333333336</v>
      </c>
      <c r="K28" s="24">
        <f t="shared" si="1"/>
        <v>31643.333333333336</v>
      </c>
      <c r="L28" s="41"/>
    </row>
    <row r="29" spans="1:12">
      <c r="A29" s="1" t="s">
        <v>235</v>
      </c>
      <c r="B29" s="1" t="s">
        <v>232</v>
      </c>
      <c r="C29" s="24">
        <v>17632</v>
      </c>
      <c r="D29" s="24"/>
      <c r="E29" s="24">
        <v>975</v>
      </c>
      <c r="F29" s="24">
        <f t="shared" si="0"/>
        <v>18607</v>
      </c>
      <c r="G29" s="28"/>
      <c r="H29" s="24">
        <v>5877.33</v>
      </c>
      <c r="I29" s="24">
        <v>2938.67</v>
      </c>
      <c r="J29" s="24">
        <v>23509.333333333336</v>
      </c>
      <c r="K29" s="24">
        <f t="shared" si="1"/>
        <v>32325.333333333336</v>
      </c>
      <c r="L29" s="41"/>
    </row>
    <row r="30" spans="1:12">
      <c r="A30" s="1" t="s">
        <v>236</v>
      </c>
      <c r="B30" s="1" t="s">
        <v>237</v>
      </c>
      <c r="C30" s="24">
        <v>8887</v>
      </c>
      <c r="D30" s="24">
        <v>2000</v>
      </c>
      <c r="E30" s="24">
        <v>975</v>
      </c>
      <c r="F30" s="24">
        <f t="shared" si="0"/>
        <v>11862</v>
      </c>
      <c r="G30" s="28"/>
      <c r="H30" s="24">
        <v>2962.33</v>
      </c>
      <c r="I30" s="24">
        <v>1481.17</v>
      </c>
      <c r="J30" s="24">
        <v>11849.333333333334</v>
      </c>
      <c r="K30" s="24">
        <f t="shared" si="1"/>
        <v>16292.833333333334</v>
      </c>
      <c r="L30" s="41"/>
    </row>
    <row r="31" spans="1:12">
      <c r="A31" s="1" t="s">
        <v>238</v>
      </c>
      <c r="B31" s="1" t="s">
        <v>237</v>
      </c>
      <c r="C31" s="24">
        <v>10764</v>
      </c>
      <c r="D31" s="24">
        <v>450</v>
      </c>
      <c r="E31" s="24">
        <v>975</v>
      </c>
      <c r="F31" s="24">
        <f t="shared" si="0"/>
        <v>12189</v>
      </c>
      <c r="G31" s="28"/>
      <c r="H31" s="24">
        <v>3588</v>
      </c>
      <c r="I31" s="24">
        <v>1794</v>
      </c>
      <c r="J31" s="24">
        <v>14352</v>
      </c>
      <c r="K31" s="24">
        <f t="shared" si="1"/>
        <v>19734</v>
      </c>
      <c r="L31" s="41"/>
    </row>
    <row r="32" spans="1:12">
      <c r="A32" s="1" t="s">
        <v>239</v>
      </c>
      <c r="B32" s="1" t="s">
        <v>237</v>
      </c>
      <c r="C32" s="24">
        <v>11534</v>
      </c>
      <c r="D32" s="24">
        <v>1208.6400000000001</v>
      </c>
      <c r="E32" s="24">
        <v>975</v>
      </c>
      <c r="F32" s="24">
        <f t="shared" si="0"/>
        <v>13717.64</v>
      </c>
      <c r="G32" s="28"/>
      <c r="H32" s="24">
        <v>3844.67</v>
      </c>
      <c r="I32" s="24">
        <v>1922.33</v>
      </c>
      <c r="J32" s="24">
        <v>15378.666666666666</v>
      </c>
      <c r="K32" s="24">
        <f t="shared" si="1"/>
        <v>21145.666666666664</v>
      </c>
      <c r="L32" s="41"/>
    </row>
    <row r="33" spans="1:12">
      <c r="A33" s="1" t="s">
        <v>240</v>
      </c>
      <c r="B33" s="1" t="s">
        <v>237</v>
      </c>
      <c r="C33" s="24">
        <v>14373</v>
      </c>
      <c r="D33" s="24"/>
      <c r="E33" s="24">
        <v>975</v>
      </c>
      <c r="F33" s="24">
        <f t="shared" si="0"/>
        <v>15348</v>
      </c>
      <c r="G33" s="28"/>
      <c r="H33" s="24">
        <v>4791</v>
      </c>
      <c r="I33" s="24">
        <v>2395.5</v>
      </c>
      <c r="J33" s="24">
        <v>19164</v>
      </c>
      <c r="K33" s="24">
        <f t="shared" si="1"/>
        <v>26350.5</v>
      </c>
      <c r="L33" s="41"/>
    </row>
    <row r="34" spans="1:12">
      <c r="A34" s="1" t="s">
        <v>241</v>
      </c>
      <c r="B34" s="1" t="s">
        <v>237</v>
      </c>
      <c r="C34" s="24">
        <v>14616</v>
      </c>
      <c r="D34" s="24"/>
      <c r="E34" s="24">
        <v>975</v>
      </c>
      <c r="F34" s="24">
        <f t="shared" si="0"/>
        <v>15591</v>
      </c>
      <c r="G34" s="28"/>
      <c r="H34" s="24">
        <v>4872</v>
      </c>
      <c r="I34" s="24">
        <v>2436</v>
      </c>
      <c r="J34" s="24">
        <v>19488</v>
      </c>
      <c r="K34" s="24">
        <f t="shared" si="1"/>
        <v>26796</v>
      </c>
      <c r="L34" s="41"/>
    </row>
    <row r="35" spans="1:12">
      <c r="A35" s="1" t="s">
        <v>242</v>
      </c>
      <c r="B35" s="1" t="s">
        <v>237</v>
      </c>
      <c r="C35" s="24">
        <v>14881</v>
      </c>
      <c r="D35" s="24"/>
      <c r="E35" s="24">
        <v>975</v>
      </c>
      <c r="F35" s="24">
        <f t="shared" si="0"/>
        <v>15856</v>
      </c>
      <c r="G35" s="28"/>
      <c r="H35" s="24">
        <v>4960.33</v>
      </c>
      <c r="I35" s="24">
        <v>2480.17</v>
      </c>
      <c r="J35" s="24">
        <v>19841.333333333336</v>
      </c>
      <c r="K35" s="24">
        <f t="shared" si="1"/>
        <v>27281.833333333336</v>
      </c>
      <c r="L35" s="41"/>
    </row>
    <row r="36" spans="1:12">
      <c r="A36" s="1" t="s">
        <v>243</v>
      </c>
      <c r="B36" s="1" t="s">
        <v>237</v>
      </c>
      <c r="C36" s="24">
        <v>17260</v>
      </c>
      <c r="D36" s="24"/>
      <c r="E36" s="24">
        <v>975</v>
      </c>
      <c r="F36" s="24">
        <f t="shared" si="0"/>
        <v>18235</v>
      </c>
      <c r="G36" s="28"/>
      <c r="H36" s="24">
        <v>5753.33</v>
      </c>
      <c r="I36" s="24">
        <v>2876.67</v>
      </c>
      <c r="J36" s="24">
        <v>23013.333333333336</v>
      </c>
      <c r="K36" s="24">
        <f t="shared" si="1"/>
        <v>31643.333333333336</v>
      </c>
      <c r="L36" s="41"/>
    </row>
    <row r="37" spans="1:12">
      <c r="A37" s="1" t="s">
        <v>244</v>
      </c>
      <c r="B37" s="1" t="s">
        <v>237</v>
      </c>
      <c r="C37" s="24">
        <v>17632</v>
      </c>
      <c r="D37" s="24"/>
      <c r="E37" s="24">
        <v>975</v>
      </c>
      <c r="F37" s="24">
        <f t="shared" si="0"/>
        <v>18607</v>
      </c>
      <c r="G37" s="28"/>
      <c r="H37" s="24">
        <v>5877.33</v>
      </c>
      <c r="I37" s="24">
        <v>2938.67</v>
      </c>
      <c r="J37" s="24">
        <v>23509.333333333336</v>
      </c>
      <c r="K37" s="24">
        <f t="shared" si="1"/>
        <v>32325.333333333336</v>
      </c>
      <c r="L37" s="41"/>
    </row>
    <row r="38" spans="1:12">
      <c r="A38" s="1" t="s">
        <v>245</v>
      </c>
      <c r="B38" s="1" t="s">
        <v>246</v>
      </c>
      <c r="C38" s="24">
        <v>5571</v>
      </c>
      <c r="D38" s="24">
        <v>2500</v>
      </c>
      <c r="E38" s="24">
        <v>975</v>
      </c>
      <c r="F38" s="24">
        <f t="shared" si="0"/>
        <v>9046</v>
      </c>
      <c r="G38" s="28"/>
      <c r="H38" s="24">
        <v>1857</v>
      </c>
      <c r="I38" s="24">
        <v>928.5</v>
      </c>
      <c r="J38" s="24">
        <v>7428</v>
      </c>
      <c r="K38" s="24">
        <f t="shared" si="1"/>
        <v>10213.5</v>
      </c>
      <c r="L38" s="41"/>
    </row>
    <row r="39" spans="1:12">
      <c r="A39" s="1" t="s">
        <v>247</v>
      </c>
      <c r="B39" s="1" t="s">
        <v>246</v>
      </c>
      <c r="C39" s="24">
        <v>6031</v>
      </c>
      <c r="D39" s="24">
        <v>3213.32</v>
      </c>
      <c r="E39" s="24">
        <v>975</v>
      </c>
      <c r="F39" s="24">
        <f t="shared" si="0"/>
        <v>10219.32</v>
      </c>
      <c r="G39" s="28"/>
      <c r="H39" s="24">
        <v>2010.33</v>
      </c>
      <c r="I39" s="24">
        <v>1005.17</v>
      </c>
      <c r="J39" s="24">
        <v>8041.333333333333</v>
      </c>
      <c r="K39" s="24">
        <f t="shared" si="1"/>
        <v>11056.833333333332</v>
      </c>
      <c r="L39" s="41"/>
    </row>
    <row r="40" spans="1:12">
      <c r="A40" s="1" t="s">
        <v>248</v>
      </c>
      <c r="B40" s="1" t="s">
        <v>209</v>
      </c>
      <c r="C40" s="24">
        <v>9167</v>
      </c>
      <c r="D40" s="24"/>
      <c r="E40" s="24">
        <v>975</v>
      </c>
      <c r="F40" s="24">
        <f t="shared" si="0"/>
        <v>10142</v>
      </c>
      <c r="G40" s="28"/>
      <c r="H40" s="24">
        <v>3055.67</v>
      </c>
      <c r="I40" s="24">
        <v>1527.83</v>
      </c>
      <c r="J40" s="24">
        <v>12222.666666666666</v>
      </c>
      <c r="K40" s="24">
        <f t="shared" si="1"/>
        <v>16806.166666666664</v>
      </c>
      <c r="L40" s="41"/>
    </row>
    <row r="41" spans="1:12">
      <c r="A41" s="1" t="s">
        <v>249</v>
      </c>
      <c r="B41" s="1" t="s">
        <v>209</v>
      </c>
      <c r="C41" s="24">
        <v>9354</v>
      </c>
      <c r="D41" s="24"/>
      <c r="E41" s="24">
        <v>975</v>
      </c>
      <c r="F41" s="24">
        <f t="shared" si="0"/>
        <v>10329</v>
      </c>
      <c r="G41" s="28"/>
      <c r="H41" s="24">
        <v>3118</v>
      </c>
      <c r="I41" s="24">
        <v>1559</v>
      </c>
      <c r="J41" s="24">
        <v>12472</v>
      </c>
      <c r="K41" s="24">
        <f t="shared" si="1"/>
        <v>17149</v>
      </c>
      <c r="L41" s="41"/>
    </row>
    <row r="44" spans="1:12" ht="15.75">
      <c r="B44" s="42" t="s">
        <v>250</v>
      </c>
      <c r="C44" s="43"/>
      <c r="D44" s="43"/>
      <c r="E44" s="43"/>
      <c r="F44" s="43"/>
      <c r="G44" s="43"/>
    </row>
    <row r="45" spans="1:12">
      <c r="B45" s="44" t="s">
        <v>0</v>
      </c>
      <c r="C45" s="191" t="s">
        <v>251</v>
      </c>
      <c r="D45" s="191"/>
      <c r="E45" s="191"/>
      <c r="F45" s="191"/>
      <c r="G45" s="191"/>
    </row>
    <row r="46" spans="1:12">
      <c r="B46" s="45"/>
      <c r="C46" s="190" t="s">
        <v>252</v>
      </c>
      <c r="D46" s="190"/>
      <c r="E46" s="190"/>
      <c r="F46" s="190"/>
      <c r="G46" s="190"/>
    </row>
  </sheetData>
  <mergeCells count="14">
    <mergeCell ref="C46:G46"/>
    <mergeCell ref="A1:L1"/>
    <mergeCell ref="A2:L2"/>
    <mergeCell ref="A3:L3"/>
    <mergeCell ref="A4:L4"/>
    <mergeCell ref="A8:A9"/>
    <mergeCell ref="B8:B9"/>
    <mergeCell ref="C8:E8"/>
    <mergeCell ref="G8:J8"/>
    <mergeCell ref="A16:A17"/>
    <mergeCell ref="B16:B17"/>
    <mergeCell ref="C16:F16"/>
    <mergeCell ref="H16:K16"/>
    <mergeCell ref="C45:G4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349A-3770-4F32-80AF-B91C8B0D0EC5}">
  <dimension ref="A1:M177"/>
  <sheetViews>
    <sheetView showGridLines="0" topLeftCell="A157" zoomScale="84" zoomScaleNormal="84" workbookViewId="0">
      <selection activeCell="N169" sqref="N169"/>
    </sheetView>
  </sheetViews>
  <sheetFormatPr baseColWidth="10" defaultRowHeight="15"/>
  <cols>
    <col min="1" max="1" width="13.7109375" customWidth="1"/>
    <col min="2" max="2" width="25" customWidth="1"/>
    <col min="4" max="4" width="12.42578125" customWidth="1"/>
    <col min="6" max="6" width="1.42578125" customWidth="1"/>
    <col min="7" max="7" width="11" bestFit="1" customWidth="1"/>
  </cols>
  <sheetData>
    <row r="1" spans="1:13" ht="15.75">
      <c r="A1" s="173" t="str">
        <f>+'[1]Analítico de Plazas'!A1:F1</f>
        <v>COLEGIO DE BACHILLERES DEL ESTADO DE YUCATÁN</v>
      </c>
      <c r="B1" s="173"/>
      <c r="C1" s="173"/>
      <c r="D1" s="173"/>
      <c r="E1" s="173"/>
      <c r="F1" s="173"/>
      <c r="G1" s="173"/>
      <c r="H1" s="173"/>
      <c r="I1" s="173"/>
      <c r="J1" s="173"/>
      <c r="K1" s="173"/>
      <c r="L1" s="173"/>
    </row>
    <row r="2" spans="1:13" ht="15.75">
      <c r="A2" s="173" t="s">
        <v>1</v>
      </c>
      <c r="B2" s="173"/>
      <c r="C2" s="173"/>
      <c r="D2" s="173"/>
      <c r="E2" s="173"/>
      <c r="F2" s="173"/>
      <c r="G2" s="173"/>
      <c r="H2" s="173"/>
      <c r="I2" s="173"/>
      <c r="J2" s="173"/>
      <c r="K2" s="173"/>
      <c r="L2" s="173"/>
    </row>
    <row r="3" spans="1:13" ht="15.75">
      <c r="A3" s="173" t="s">
        <v>2</v>
      </c>
      <c r="B3" s="173"/>
      <c r="C3" s="173"/>
      <c r="D3" s="173"/>
      <c r="E3" s="173"/>
      <c r="F3" s="173"/>
      <c r="G3" s="173"/>
      <c r="H3" s="173"/>
      <c r="I3" s="173"/>
      <c r="J3" s="173"/>
      <c r="K3" s="173"/>
      <c r="L3" s="173"/>
    </row>
    <row r="4" spans="1:13" ht="15.75">
      <c r="A4" s="173" t="s">
        <v>6</v>
      </c>
      <c r="B4" s="173"/>
      <c r="C4" s="173"/>
      <c r="D4" s="173"/>
      <c r="E4" s="173"/>
      <c r="F4" s="173"/>
      <c r="G4" s="173"/>
      <c r="H4" s="173"/>
      <c r="I4" s="173"/>
      <c r="J4" s="173"/>
      <c r="K4" s="173"/>
      <c r="L4" s="173"/>
    </row>
    <row r="7" spans="1:13" ht="16.5" thickBot="1">
      <c r="A7" s="4" t="s">
        <v>7</v>
      </c>
    </row>
    <row r="8" spans="1:13" ht="15.75" thickBot="1">
      <c r="A8" s="185" t="s">
        <v>0</v>
      </c>
      <c r="B8" s="185" t="s">
        <v>8</v>
      </c>
      <c r="C8" s="186" t="s">
        <v>9</v>
      </c>
      <c r="D8" s="186"/>
      <c r="E8" s="186"/>
      <c r="F8" s="186"/>
      <c r="H8" s="176" t="s">
        <v>10</v>
      </c>
      <c r="I8" s="177"/>
      <c r="J8" s="177"/>
      <c r="K8" s="177"/>
      <c r="L8" s="178"/>
    </row>
    <row r="9" spans="1:13" ht="45">
      <c r="A9" s="185"/>
      <c r="B9" s="185"/>
      <c r="C9" s="37" t="s">
        <v>11</v>
      </c>
      <c r="D9" s="37" t="s">
        <v>86</v>
      </c>
      <c r="E9" s="37" t="s">
        <v>17</v>
      </c>
      <c r="F9" s="37" t="s">
        <v>12</v>
      </c>
      <c r="H9" s="3" t="s">
        <v>13</v>
      </c>
      <c r="I9" s="13" t="s">
        <v>18</v>
      </c>
      <c r="J9" s="5" t="s">
        <v>14</v>
      </c>
      <c r="K9" s="13" t="s">
        <v>253</v>
      </c>
      <c r="L9" s="5" t="s">
        <v>12</v>
      </c>
    </row>
    <row r="10" spans="1:13">
      <c r="A10" s="1" t="s">
        <v>254</v>
      </c>
      <c r="B10" s="1" t="s">
        <v>255</v>
      </c>
      <c r="C10" s="6">
        <v>33081.85</v>
      </c>
      <c r="D10" s="6">
        <v>0</v>
      </c>
      <c r="E10" s="6">
        <v>0</v>
      </c>
      <c r="F10" s="6">
        <f t="shared" ref="F10:F33" si="0">SUM(C10:E10)</f>
        <v>33081.85</v>
      </c>
      <c r="G10" s="40"/>
      <c r="H10" s="6">
        <f t="shared" ref="H10:H33" si="1">+(C10/30)*24</f>
        <v>26465.479999999996</v>
      </c>
      <c r="I10" s="6">
        <f t="shared" ref="I10:I33" si="2">+(C10/30)*5</f>
        <v>5513.6416666666664</v>
      </c>
      <c r="J10" s="6">
        <f t="shared" ref="J10:J33" si="3">+(C10/30)*40</f>
        <v>44109.133333333331</v>
      </c>
      <c r="K10" s="6">
        <v>40643.923201919999</v>
      </c>
      <c r="L10" s="6">
        <f t="shared" ref="L10:L33" si="4">SUM(H10:K10)</f>
        <v>116732.17820191999</v>
      </c>
    </row>
    <row r="11" spans="1:13">
      <c r="A11" s="1" t="s">
        <v>256</v>
      </c>
      <c r="B11" s="1" t="s">
        <v>257</v>
      </c>
      <c r="C11" s="6">
        <v>39018.920600000005</v>
      </c>
      <c r="D11" s="6">
        <v>0</v>
      </c>
      <c r="E11" s="6">
        <v>0</v>
      </c>
      <c r="F11" s="6">
        <f t="shared" si="0"/>
        <v>39018.920600000005</v>
      </c>
      <c r="G11" s="40"/>
      <c r="H11" s="6">
        <f t="shared" si="1"/>
        <v>31215.136480000005</v>
      </c>
      <c r="I11" s="6">
        <f t="shared" si="2"/>
        <v>6503.1534333333348</v>
      </c>
      <c r="J11" s="6">
        <f t="shared" si="3"/>
        <v>52025.227466666678</v>
      </c>
      <c r="K11" s="6">
        <v>177433.43228144001</v>
      </c>
      <c r="L11" s="6">
        <f t="shared" si="4"/>
        <v>267176.94966144004</v>
      </c>
      <c r="M11" t="str">
        <f t="shared" ref="M11:M33" si="5">IF(L11=L10,"Error"," ")</f>
        <v xml:space="preserve"> </v>
      </c>
    </row>
    <row r="12" spans="1:13">
      <c r="A12" s="1" t="s">
        <v>258</v>
      </c>
      <c r="B12" s="1" t="s">
        <v>259</v>
      </c>
      <c r="C12" s="6">
        <v>46913.562299999998</v>
      </c>
      <c r="D12" s="6">
        <v>0</v>
      </c>
      <c r="E12" s="6">
        <v>0</v>
      </c>
      <c r="F12" s="6">
        <f t="shared" si="0"/>
        <v>46913.562299999998</v>
      </c>
      <c r="G12" s="40"/>
      <c r="H12" s="6">
        <f t="shared" si="1"/>
        <v>37530.849839999995</v>
      </c>
      <c r="I12" s="6">
        <f t="shared" si="2"/>
        <v>7818.9270500000002</v>
      </c>
      <c r="J12" s="6">
        <f t="shared" si="3"/>
        <v>62551.416400000002</v>
      </c>
      <c r="K12" s="6">
        <v>237064.77357781335</v>
      </c>
      <c r="L12" s="6">
        <f t="shared" si="4"/>
        <v>344965.96686781337</v>
      </c>
      <c r="M12" t="str">
        <f t="shared" si="5"/>
        <v xml:space="preserve"> </v>
      </c>
    </row>
    <row r="13" spans="1:13">
      <c r="A13" s="1" t="s">
        <v>260</v>
      </c>
      <c r="B13" s="1" t="s">
        <v>93</v>
      </c>
      <c r="C13" s="6">
        <v>62484.723399999995</v>
      </c>
      <c r="D13" s="6">
        <v>0</v>
      </c>
      <c r="E13" s="6">
        <v>0</v>
      </c>
      <c r="F13" s="6">
        <f t="shared" si="0"/>
        <v>62484.723399999995</v>
      </c>
      <c r="G13" s="40"/>
      <c r="H13" s="6">
        <f t="shared" si="1"/>
        <v>49987.778719999995</v>
      </c>
      <c r="I13" s="6">
        <f t="shared" si="2"/>
        <v>10414.120566666665</v>
      </c>
      <c r="J13" s="6">
        <f t="shared" si="3"/>
        <v>83312.964533333317</v>
      </c>
      <c r="K13" s="6">
        <v>465448.59436469333</v>
      </c>
      <c r="L13" s="6">
        <f t="shared" si="4"/>
        <v>609163.45818469324</v>
      </c>
      <c r="M13" t="str">
        <f t="shared" si="5"/>
        <v xml:space="preserve"> </v>
      </c>
    </row>
    <row r="14" spans="1:13">
      <c r="A14" s="1" t="s">
        <v>261</v>
      </c>
      <c r="B14" s="1" t="s">
        <v>262</v>
      </c>
      <c r="C14" s="6">
        <v>15556.4</v>
      </c>
      <c r="D14" s="6">
        <v>3770.650000000001</v>
      </c>
      <c r="E14" s="6">
        <v>0</v>
      </c>
      <c r="F14" s="6">
        <f t="shared" si="0"/>
        <v>19327.05</v>
      </c>
      <c r="G14" s="40"/>
      <c r="H14" s="6">
        <f t="shared" si="1"/>
        <v>12445.119999999999</v>
      </c>
      <c r="I14" s="6">
        <f t="shared" si="2"/>
        <v>2592.7333333333331</v>
      </c>
      <c r="J14" s="6">
        <f t="shared" si="3"/>
        <v>20741.866666666665</v>
      </c>
      <c r="K14" s="6">
        <v>5167.0707743999992</v>
      </c>
      <c r="L14" s="6">
        <f t="shared" si="4"/>
        <v>40946.790774399997</v>
      </c>
      <c r="M14" t="str">
        <f t="shared" si="5"/>
        <v xml:space="preserve"> </v>
      </c>
    </row>
    <row r="15" spans="1:13">
      <c r="A15" s="1" t="s">
        <v>263</v>
      </c>
      <c r="B15" s="1" t="s">
        <v>262</v>
      </c>
      <c r="C15" s="6">
        <v>18892.2</v>
      </c>
      <c r="D15" s="6">
        <v>4696.25</v>
      </c>
      <c r="E15" s="6">
        <v>0</v>
      </c>
      <c r="F15" s="6">
        <f t="shared" si="0"/>
        <v>23588.45</v>
      </c>
      <c r="G15" s="40"/>
      <c r="H15" s="6">
        <f t="shared" si="1"/>
        <v>15113.76</v>
      </c>
      <c r="I15" s="6">
        <f t="shared" si="2"/>
        <v>3148.7</v>
      </c>
      <c r="J15" s="6">
        <f t="shared" si="3"/>
        <v>25189.599999999999</v>
      </c>
      <c r="K15" s="6">
        <v>6717.337123199999</v>
      </c>
      <c r="L15" s="6">
        <f t="shared" si="4"/>
        <v>50169.397123199997</v>
      </c>
      <c r="M15" t="str">
        <f t="shared" si="5"/>
        <v xml:space="preserve"> </v>
      </c>
    </row>
    <row r="16" spans="1:13">
      <c r="A16" s="1" t="s">
        <v>264</v>
      </c>
      <c r="B16" s="1" t="s">
        <v>265</v>
      </c>
      <c r="C16" s="6">
        <v>17345.8</v>
      </c>
      <c r="D16" s="6">
        <v>4742.3499999999995</v>
      </c>
      <c r="E16" s="6">
        <v>0</v>
      </c>
      <c r="F16" s="6">
        <f t="shared" si="0"/>
        <v>22088.149999999998</v>
      </c>
      <c r="G16" s="40"/>
      <c r="H16" s="6">
        <f t="shared" si="1"/>
        <v>13876.64</v>
      </c>
      <c r="I16" s="6">
        <f t="shared" si="2"/>
        <v>2890.9666666666662</v>
      </c>
      <c r="J16" s="6">
        <f t="shared" si="3"/>
        <v>23127.73333333333</v>
      </c>
      <c r="K16" s="6">
        <v>5998.6693727999991</v>
      </c>
      <c r="L16" s="6">
        <f t="shared" si="4"/>
        <v>45894.009372799992</v>
      </c>
      <c r="M16" t="str">
        <f t="shared" si="5"/>
        <v xml:space="preserve"> </v>
      </c>
    </row>
    <row r="17" spans="1:13">
      <c r="A17" s="1" t="s">
        <v>266</v>
      </c>
      <c r="B17" s="1" t="s">
        <v>265</v>
      </c>
      <c r="C17" s="6">
        <v>21067.1</v>
      </c>
      <c r="D17" s="6">
        <v>5906.1500000000005</v>
      </c>
      <c r="E17" s="6">
        <v>0</v>
      </c>
      <c r="F17" s="6">
        <f t="shared" si="0"/>
        <v>26973.25</v>
      </c>
      <c r="G17" s="40"/>
      <c r="H17" s="6">
        <f t="shared" si="1"/>
        <v>16853.679999999997</v>
      </c>
      <c r="I17" s="6">
        <f t="shared" si="2"/>
        <v>3511.1833333333329</v>
      </c>
      <c r="J17" s="6">
        <f t="shared" si="3"/>
        <v>28089.466666666664</v>
      </c>
      <c r="K17" s="6">
        <v>7730.6743558400012</v>
      </c>
      <c r="L17" s="6">
        <f t="shared" si="4"/>
        <v>56185.004355839992</v>
      </c>
      <c r="M17" t="str">
        <f t="shared" si="5"/>
        <v xml:space="preserve"> </v>
      </c>
    </row>
    <row r="18" spans="1:13">
      <c r="A18" s="1" t="s">
        <v>267</v>
      </c>
      <c r="B18" s="1" t="s">
        <v>268</v>
      </c>
      <c r="C18" s="6">
        <v>19352.099999999999</v>
      </c>
      <c r="D18" s="6">
        <v>5988.050000000002</v>
      </c>
      <c r="E18" s="6">
        <v>0</v>
      </c>
      <c r="F18" s="6">
        <f t="shared" si="0"/>
        <v>25340.15</v>
      </c>
      <c r="G18" s="40"/>
      <c r="H18" s="6">
        <f t="shared" si="1"/>
        <v>15481.679999999998</v>
      </c>
      <c r="I18" s="6">
        <f t="shared" si="2"/>
        <v>3225.3499999999995</v>
      </c>
      <c r="J18" s="6">
        <f t="shared" si="3"/>
        <v>25802.799999999996</v>
      </c>
      <c r="K18" s="6">
        <v>6931.0692095999984</v>
      </c>
      <c r="L18" s="6">
        <f t="shared" si="4"/>
        <v>51440.899209599993</v>
      </c>
      <c r="M18" t="str">
        <f t="shared" si="5"/>
        <v xml:space="preserve"> </v>
      </c>
    </row>
    <row r="19" spans="1:13">
      <c r="A19" s="1" t="s">
        <v>269</v>
      </c>
      <c r="B19" s="1" t="s">
        <v>268</v>
      </c>
      <c r="C19" s="6">
        <v>23494.400000000001</v>
      </c>
      <c r="D19" s="6">
        <v>7346.7250000000013</v>
      </c>
      <c r="E19" s="6">
        <v>0</v>
      </c>
      <c r="F19" s="6">
        <f t="shared" si="0"/>
        <v>30841.125000000004</v>
      </c>
      <c r="G19" s="40"/>
      <c r="H19" s="6">
        <f t="shared" si="1"/>
        <v>18795.520000000004</v>
      </c>
      <c r="I19" s="6">
        <f t="shared" si="2"/>
        <v>3915.7333333333336</v>
      </c>
      <c r="J19" s="6">
        <f t="shared" si="3"/>
        <v>31325.866666666669</v>
      </c>
      <c r="K19" s="6">
        <v>9154.067888000005</v>
      </c>
      <c r="L19" s="6">
        <f t="shared" si="4"/>
        <v>63191.187888000015</v>
      </c>
      <c r="M19" t="str">
        <f t="shared" si="5"/>
        <v xml:space="preserve"> </v>
      </c>
    </row>
    <row r="20" spans="1:13">
      <c r="A20" s="1" t="s">
        <v>270</v>
      </c>
      <c r="B20" s="1" t="s">
        <v>271</v>
      </c>
      <c r="C20" s="6">
        <v>33081.847699999998</v>
      </c>
      <c r="D20" s="6">
        <v>0</v>
      </c>
      <c r="E20" s="6">
        <v>0</v>
      </c>
      <c r="F20" s="6">
        <f t="shared" si="0"/>
        <v>33081.847699999998</v>
      </c>
      <c r="G20" s="40"/>
      <c r="H20" s="6">
        <f t="shared" si="1"/>
        <v>26465.478159999999</v>
      </c>
      <c r="I20" s="6">
        <f t="shared" si="2"/>
        <v>5513.6412833333325</v>
      </c>
      <c r="J20" s="6">
        <f t="shared" si="3"/>
        <v>44109.13026666666</v>
      </c>
      <c r="K20" s="6">
        <v>142100.46832416</v>
      </c>
      <c r="L20" s="6">
        <f t="shared" si="4"/>
        <v>218188.71803415997</v>
      </c>
      <c r="M20" t="str">
        <f t="shared" si="5"/>
        <v xml:space="preserve"> </v>
      </c>
    </row>
    <row r="21" spans="1:13">
      <c r="A21" s="1" t="s">
        <v>272</v>
      </c>
      <c r="B21" s="1" t="s">
        <v>273</v>
      </c>
      <c r="C21" s="6">
        <v>33081.847699999998</v>
      </c>
      <c r="D21" s="6">
        <v>0</v>
      </c>
      <c r="E21" s="6">
        <v>0</v>
      </c>
      <c r="F21" s="6">
        <f t="shared" si="0"/>
        <v>33081.847699999998</v>
      </c>
      <c r="G21" s="40"/>
      <c r="H21" s="6">
        <f t="shared" si="1"/>
        <v>26465.478159999999</v>
      </c>
      <c r="I21" s="6">
        <f t="shared" si="2"/>
        <v>5513.6412833333325</v>
      </c>
      <c r="J21" s="6">
        <f t="shared" si="3"/>
        <v>44109.13026666666</v>
      </c>
      <c r="K21" s="6">
        <v>40663.84732416</v>
      </c>
      <c r="L21" s="6">
        <f t="shared" si="4"/>
        <v>116752.09703415999</v>
      </c>
      <c r="M21" t="str">
        <f t="shared" si="5"/>
        <v xml:space="preserve"> </v>
      </c>
    </row>
    <row r="22" spans="1:13">
      <c r="A22" s="1" t="s">
        <v>274</v>
      </c>
      <c r="B22" s="1" t="s">
        <v>275</v>
      </c>
      <c r="C22" s="6">
        <v>27292.947</v>
      </c>
      <c r="D22" s="6">
        <v>0</v>
      </c>
      <c r="E22" s="6">
        <v>0</v>
      </c>
      <c r="F22" s="6">
        <f t="shared" si="0"/>
        <v>27292.947</v>
      </c>
      <c r="G22" s="40"/>
      <c r="H22" s="6">
        <f t="shared" si="1"/>
        <v>21834.357599999999</v>
      </c>
      <c r="I22" s="6">
        <f t="shared" si="2"/>
        <v>4548.8244999999997</v>
      </c>
      <c r="J22" s="6">
        <f t="shared" si="3"/>
        <v>36390.595999999998</v>
      </c>
      <c r="K22" s="6">
        <v>11478.332390720003</v>
      </c>
      <c r="L22" s="6">
        <f t="shared" si="4"/>
        <v>74252.110490719992</v>
      </c>
      <c r="M22" t="str">
        <f t="shared" si="5"/>
        <v xml:space="preserve"> </v>
      </c>
    </row>
    <row r="23" spans="1:13">
      <c r="A23" s="1" t="s">
        <v>276</v>
      </c>
      <c r="B23" s="1" t="s">
        <v>277</v>
      </c>
      <c r="C23" s="6">
        <v>27292.95</v>
      </c>
      <c r="D23" s="6">
        <v>0</v>
      </c>
      <c r="E23" s="6">
        <v>0</v>
      </c>
      <c r="F23" s="6">
        <f t="shared" si="0"/>
        <v>27292.95</v>
      </c>
      <c r="G23" s="40"/>
      <c r="H23" s="6">
        <f t="shared" si="1"/>
        <v>21834.36</v>
      </c>
      <c r="I23" s="6">
        <f t="shared" si="2"/>
        <v>4548.8249999999998</v>
      </c>
      <c r="J23" s="6">
        <f t="shared" si="3"/>
        <v>36390.6</v>
      </c>
      <c r="K23" s="6">
        <v>11462.273899679996</v>
      </c>
      <c r="L23" s="6">
        <f t="shared" si="4"/>
        <v>74236.058899680007</v>
      </c>
      <c r="M23" t="str">
        <f t="shared" si="5"/>
        <v xml:space="preserve"> </v>
      </c>
    </row>
    <row r="24" spans="1:13">
      <c r="A24" s="1" t="s">
        <v>278</v>
      </c>
      <c r="B24" s="1" t="s">
        <v>116</v>
      </c>
      <c r="C24" s="6">
        <v>22144.34</v>
      </c>
      <c r="D24" s="6">
        <v>0</v>
      </c>
      <c r="E24" s="6">
        <v>0</v>
      </c>
      <c r="F24" s="6">
        <f t="shared" si="0"/>
        <v>22144.34</v>
      </c>
      <c r="G24" s="40"/>
      <c r="H24" s="6">
        <f t="shared" si="1"/>
        <v>17715.472000000002</v>
      </c>
      <c r="I24" s="6">
        <f t="shared" si="2"/>
        <v>3690.7233333333334</v>
      </c>
      <c r="J24" s="6">
        <f t="shared" si="3"/>
        <v>29525.786666666667</v>
      </c>
      <c r="K24" s="6">
        <v>8341.9797967999984</v>
      </c>
      <c r="L24" s="6">
        <f t="shared" si="4"/>
        <v>59273.961796800002</v>
      </c>
      <c r="M24" t="str">
        <f t="shared" si="5"/>
        <v xml:space="preserve"> </v>
      </c>
    </row>
    <row r="25" spans="1:13">
      <c r="A25" s="1" t="s">
        <v>279</v>
      </c>
      <c r="B25" s="1" t="s">
        <v>280</v>
      </c>
      <c r="C25" s="6">
        <v>15687.9</v>
      </c>
      <c r="D25" s="6">
        <v>0</v>
      </c>
      <c r="E25" s="6">
        <v>0</v>
      </c>
      <c r="F25" s="6">
        <f t="shared" si="0"/>
        <v>15687.9</v>
      </c>
      <c r="G25" s="40"/>
      <c r="H25" s="6">
        <f t="shared" si="1"/>
        <v>12550.32</v>
      </c>
      <c r="I25" s="6">
        <f t="shared" si="2"/>
        <v>2614.6499999999996</v>
      </c>
      <c r="J25" s="6">
        <f t="shared" si="3"/>
        <v>20917.199999999997</v>
      </c>
      <c r="K25" s="6">
        <v>5228.1835584</v>
      </c>
      <c r="L25" s="6">
        <f t="shared" si="4"/>
        <v>41310.353558399998</v>
      </c>
      <c r="M25" t="str">
        <f t="shared" si="5"/>
        <v xml:space="preserve"> </v>
      </c>
    </row>
    <row r="26" spans="1:13">
      <c r="A26" s="1" t="s">
        <v>281</v>
      </c>
      <c r="B26" s="1" t="s">
        <v>280</v>
      </c>
      <c r="C26" s="6">
        <v>18980.099999999999</v>
      </c>
      <c r="D26" s="6">
        <v>0</v>
      </c>
      <c r="E26" s="6">
        <v>0</v>
      </c>
      <c r="F26" s="6">
        <f t="shared" si="0"/>
        <v>18980.099999999999</v>
      </c>
      <c r="G26" s="40"/>
      <c r="H26" s="6">
        <f t="shared" si="1"/>
        <v>15184.079999999998</v>
      </c>
      <c r="I26" s="6">
        <f t="shared" si="2"/>
        <v>3163.35</v>
      </c>
      <c r="J26" s="6">
        <f t="shared" si="3"/>
        <v>25306.799999999999</v>
      </c>
      <c r="K26" s="6">
        <v>6321.8003136000007</v>
      </c>
      <c r="L26" s="6">
        <f t="shared" si="4"/>
        <v>49976.0303136</v>
      </c>
      <c r="M26" t="str">
        <f t="shared" si="5"/>
        <v xml:space="preserve"> </v>
      </c>
    </row>
    <row r="27" spans="1:13">
      <c r="A27" s="1" t="s">
        <v>282</v>
      </c>
      <c r="B27" s="1" t="s">
        <v>283</v>
      </c>
      <c r="C27" s="6">
        <v>18041.099999999999</v>
      </c>
      <c r="D27" s="6">
        <v>0</v>
      </c>
      <c r="E27" s="6">
        <v>0</v>
      </c>
      <c r="F27" s="6">
        <f t="shared" si="0"/>
        <v>18041.099999999999</v>
      </c>
      <c r="G27" s="40"/>
      <c r="H27" s="6">
        <f t="shared" si="1"/>
        <v>14432.880000000001</v>
      </c>
      <c r="I27" s="6">
        <f t="shared" si="2"/>
        <v>3006.85</v>
      </c>
      <c r="J27" s="6">
        <f t="shared" si="3"/>
        <v>24054.799999999999</v>
      </c>
      <c r="K27" s="6">
        <v>6321.8003136000007</v>
      </c>
      <c r="L27" s="6">
        <f t="shared" si="4"/>
        <v>47816.330313600003</v>
      </c>
      <c r="M27" t="str">
        <f t="shared" si="5"/>
        <v xml:space="preserve"> </v>
      </c>
    </row>
    <row r="28" spans="1:13">
      <c r="A28" s="1" t="s">
        <v>284</v>
      </c>
      <c r="B28" s="1" t="s">
        <v>283</v>
      </c>
      <c r="C28" s="6">
        <v>21827.200000000001</v>
      </c>
      <c r="D28" s="6">
        <v>0</v>
      </c>
      <c r="E28" s="6">
        <v>0</v>
      </c>
      <c r="F28" s="6">
        <f t="shared" si="0"/>
        <v>21827.200000000001</v>
      </c>
      <c r="G28" s="40"/>
      <c r="H28" s="6">
        <f t="shared" si="1"/>
        <v>17461.760000000002</v>
      </c>
      <c r="I28" s="6">
        <f t="shared" si="2"/>
        <v>3637.8666666666668</v>
      </c>
      <c r="J28" s="6">
        <f t="shared" si="3"/>
        <v>29102.933333333334</v>
      </c>
      <c r="K28" s="6">
        <v>8151.2137440000006</v>
      </c>
      <c r="L28" s="6">
        <f t="shared" si="4"/>
        <v>58353.773744000006</v>
      </c>
      <c r="M28" t="str">
        <f t="shared" si="5"/>
        <v xml:space="preserve"> </v>
      </c>
    </row>
    <row r="29" spans="1:13">
      <c r="A29" s="1" t="s">
        <v>285</v>
      </c>
      <c r="B29" s="1" t="s">
        <v>286</v>
      </c>
      <c r="C29" s="6">
        <v>39018.920600000005</v>
      </c>
      <c r="D29" s="6">
        <v>0</v>
      </c>
      <c r="E29" s="6">
        <v>0</v>
      </c>
      <c r="F29" s="6">
        <f t="shared" si="0"/>
        <v>39018.920600000005</v>
      </c>
      <c r="G29" s="40"/>
      <c r="H29" s="6">
        <f t="shared" si="1"/>
        <v>31215.136480000005</v>
      </c>
      <c r="I29" s="6">
        <f t="shared" si="2"/>
        <v>6503.1534333333348</v>
      </c>
      <c r="J29" s="6">
        <f t="shared" si="3"/>
        <v>52025.227466666678</v>
      </c>
      <c r="K29" s="6">
        <v>177433.43228144001</v>
      </c>
      <c r="L29" s="6">
        <f t="shared" si="4"/>
        <v>267176.94966144004</v>
      </c>
      <c r="M29" t="str">
        <f t="shared" si="5"/>
        <v xml:space="preserve"> </v>
      </c>
    </row>
    <row r="30" spans="1:13">
      <c r="A30" s="1" t="s">
        <v>287</v>
      </c>
      <c r="B30" s="1" t="s">
        <v>288</v>
      </c>
      <c r="C30" s="6">
        <v>14786.6</v>
      </c>
      <c r="D30" s="6">
        <v>4417.3000000000011</v>
      </c>
      <c r="E30" s="6">
        <v>0</v>
      </c>
      <c r="F30" s="6">
        <f t="shared" si="0"/>
        <v>19203.900000000001</v>
      </c>
      <c r="G30" s="40"/>
      <c r="H30" s="6">
        <f t="shared" si="1"/>
        <v>11829.279999999999</v>
      </c>
      <c r="I30" s="6">
        <f t="shared" si="2"/>
        <v>2464.4333333333334</v>
      </c>
      <c r="J30" s="6">
        <f t="shared" si="3"/>
        <v>19715.466666666667</v>
      </c>
      <c r="K30" s="6">
        <v>4809.3170016000004</v>
      </c>
      <c r="L30" s="6">
        <f t="shared" si="4"/>
        <v>38818.497001600001</v>
      </c>
      <c r="M30" t="str">
        <f t="shared" si="5"/>
        <v xml:space="preserve"> </v>
      </c>
    </row>
    <row r="31" spans="1:13">
      <c r="A31" s="1" t="s">
        <v>289</v>
      </c>
      <c r="B31" s="1" t="s">
        <v>288</v>
      </c>
      <c r="C31" s="6">
        <v>17962.400000000001</v>
      </c>
      <c r="D31" s="6">
        <v>5525.25</v>
      </c>
      <c r="E31" s="6">
        <v>0</v>
      </c>
      <c r="F31" s="6">
        <f t="shared" si="0"/>
        <v>23487.65</v>
      </c>
      <c r="G31" s="40"/>
      <c r="H31" s="6">
        <f t="shared" si="1"/>
        <v>14369.92</v>
      </c>
      <c r="I31" s="6">
        <f t="shared" si="2"/>
        <v>2993.7333333333336</v>
      </c>
      <c r="J31" s="6">
        <f t="shared" si="3"/>
        <v>23949.866666666669</v>
      </c>
      <c r="K31" s="6">
        <v>6285.2255903999976</v>
      </c>
      <c r="L31" s="6">
        <f t="shared" si="4"/>
        <v>47598.745590400002</v>
      </c>
      <c r="M31" t="str">
        <f t="shared" si="5"/>
        <v xml:space="preserve"> </v>
      </c>
    </row>
    <row r="32" spans="1:13">
      <c r="A32" s="1" t="s">
        <v>290</v>
      </c>
      <c r="B32" s="1" t="s">
        <v>291</v>
      </c>
      <c r="C32" s="6">
        <v>16495</v>
      </c>
      <c r="D32" s="6">
        <v>5508.5</v>
      </c>
      <c r="E32" s="6">
        <v>0</v>
      </c>
      <c r="F32" s="6">
        <f t="shared" si="0"/>
        <v>22003.5</v>
      </c>
      <c r="G32" s="40"/>
      <c r="H32" s="6">
        <f t="shared" si="1"/>
        <v>13196</v>
      </c>
      <c r="I32" s="6">
        <f t="shared" si="2"/>
        <v>2749.166666666667</v>
      </c>
      <c r="J32" s="6">
        <f t="shared" si="3"/>
        <v>21993.333333333336</v>
      </c>
      <c r="K32" s="6">
        <v>5603.2719839999991</v>
      </c>
      <c r="L32" s="6">
        <f t="shared" si="4"/>
        <v>43541.771983999999</v>
      </c>
      <c r="M32" t="str">
        <f t="shared" si="5"/>
        <v xml:space="preserve"> </v>
      </c>
    </row>
    <row r="33" spans="1:13">
      <c r="A33" s="1" t="s">
        <v>292</v>
      </c>
      <c r="B33" s="1" t="s">
        <v>291</v>
      </c>
      <c r="C33" s="6">
        <v>20039.2</v>
      </c>
      <c r="D33" s="6">
        <v>6879.1000000000013</v>
      </c>
      <c r="E33" s="6">
        <v>0</v>
      </c>
      <c r="F33" s="6">
        <f t="shared" si="0"/>
        <v>26918.300000000003</v>
      </c>
      <c r="G33" s="40"/>
      <c r="H33" s="6">
        <f t="shared" si="1"/>
        <v>16031.36</v>
      </c>
      <c r="I33" s="6">
        <f t="shared" si="2"/>
        <v>3339.8666666666668</v>
      </c>
      <c r="J33" s="6">
        <f t="shared" si="3"/>
        <v>26718.933333333334</v>
      </c>
      <c r="K33" s="6">
        <v>7250.3893152000019</v>
      </c>
      <c r="L33" s="6">
        <f t="shared" si="4"/>
        <v>53340.549315200005</v>
      </c>
      <c r="M33" t="str">
        <f t="shared" si="5"/>
        <v xml:space="preserve"> </v>
      </c>
    </row>
    <row r="34" spans="1:13">
      <c r="A34" s="11"/>
    </row>
    <row r="35" spans="1:13" ht="15.75">
      <c r="A35" s="4" t="s">
        <v>31</v>
      </c>
    </row>
    <row r="36" spans="1:13" ht="15" customHeight="1">
      <c r="A36" s="185" t="s">
        <v>0</v>
      </c>
      <c r="B36" s="185" t="s">
        <v>8</v>
      </c>
      <c r="C36" s="187" t="s">
        <v>9</v>
      </c>
      <c r="D36" s="188"/>
      <c r="E36" s="189"/>
      <c r="G36" s="187" t="s">
        <v>10</v>
      </c>
      <c r="H36" s="188"/>
      <c r="I36" s="188"/>
      <c r="J36" s="188"/>
      <c r="K36" s="189"/>
    </row>
    <row r="37" spans="1:13" ht="45">
      <c r="A37" s="185"/>
      <c r="B37" s="185"/>
      <c r="C37" s="37" t="s">
        <v>11</v>
      </c>
      <c r="D37" s="37" t="s">
        <v>17</v>
      </c>
      <c r="E37" s="37" t="s">
        <v>12</v>
      </c>
      <c r="G37" s="38" t="s">
        <v>13</v>
      </c>
      <c r="H37" s="38" t="s">
        <v>18</v>
      </c>
      <c r="I37" s="37" t="s">
        <v>14</v>
      </c>
      <c r="J37" s="38" t="s">
        <v>293</v>
      </c>
      <c r="K37" s="37" t="s">
        <v>12</v>
      </c>
    </row>
    <row r="38" spans="1:13">
      <c r="A38" s="1" t="s">
        <v>294</v>
      </c>
      <c r="B38" s="1" t="s">
        <v>295</v>
      </c>
      <c r="C38" s="6">
        <v>5877.5</v>
      </c>
      <c r="D38" s="6">
        <v>1091</v>
      </c>
      <c r="E38" s="6">
        <f t="shared" ref="E38:E101" si="6">SUM(C38:D38)</f>
        <v>6968.5</v>
      </c>
      <c r="F38" s="40"/>
      <c r="G38" s="6">
        <f t="shared" ref="G38:G101" si="7">+(C38/30)*24</f>
        <v>4702</v>
      </c>
      <c r="H38" s="6">
        <f t="shared" ref="H38:H101" si="8">+(C38/30)*5</f>
        <v>979.58333333333326</v>
      </c>
      <c r="I38" s="6">
        <f t="shared" ref="I38:I101" si="9">+(C38/30)*40</f>
        <v>7836.6666666666661</v>
      </c>
      <c r="J38" s="6">
        <v>1248</v>
      </c>
      <c r="K38" s="6">
        <f t="shared" ref="K38:K101" si="10">SUM(G38:J38)</f>
        <v>14766.25</v>
      </c>
    </row>
    <row r="39" spans="1:13">
      <c r="A39" s="1" t="s">
        <v>294</v>
      </c>
      <c r="B39" s="1" t="s">
        <v>296</v>
      </c>
      <c r="C39" s="6">
        <v>6517.2</v>
      </c>
      <c r="D39" s="6">
        <v>1091</v>
      </c>
      <c r="E39" s="6">
        <f t="shared" si="6"/>
        <v>7608.2</v>
      </c>
      <c r="F39" s="40"/>
      <c r="G39" s="6">
        <f t="shared" si="7"/>
        <v>5213.7599999999993</v>
      </c>
      <c r="H39" s="6">
        <f t="shared" si="8"/>
        <v>1086.1999999999998</v>
      </c>
      <c r="I39" s="6">
        <f t="shared" si="9"/>
        <v>8689.5999999999985</v>
      </c>
      <c r="J39" s="6">
        <v>1248</v>
      </c>
      <c r="K39" s="6">
        <f t="shared" si="10"/>
        <v>16237.559999999998</v>
      </c>
      <c r="L39" t="str">
        <f>IF(K39=K38,"Error"," ")</f>
        <v xml:space="preserve"> </v>
      </c>
    </row>
    <row r="40" spans="1:13">
      <c r="A40" s="1" t="s">
        <v>297</v>
      </c>
      <c r="B40" s="1" t="s">
        <v>295</v>
      </c>
      <c r="C40" s="6">
        <v>7112</v>
      </c>
      <c r="D40" s="6">
        <v>1091</v>
      </c>
      <c r="E40" s="6">
        <f t="shared" si="6"/>
        <v>8203</v>
      </c>
      <c r="F40" s="40"/>
      <c r="G40" s="6">
        <f t="shared" si="7"/>
        <v>5689.6</v>
      </c>
      <c r="H40" s="6">
        <f t="shared" si="8"/>
        <v>1185.3333333333333</v>
      </c>
      <c r="I40" s="6">
        <f t="shared" si="9"/>
        <v>9482.6666666666661</v>
      </c>
      <c r="J40" s="6">
        <v>1248</v>
      </c>
      <c r="K40" s="6">
        <f t="shared" si="10"/>
        <v>17605.599999999999</v>
      </c>
      <c r="L40" t="str">
        <f t="shared" ref="L40:L103" si="11">IF(K40=K39,"Error"," ")</f>
        <v xml:space="preserve"> </v>
      </c>
    </row>
    <row r="41" spans="1:13">
      <c r="A41" s="1" t="s">
        <v>297</v>
      </c>
      <c r="B41" s="1" t="s">
        <v>296</v>
      </c>
      <c r="C41" s="6">
        <v>7886.36</v>
      </c>
      <c r="D41" s="6">
        <v>1091</v>
      </c>
      <c r="E41" s="6">
        <f t="shared" si="6"/>
        <v>8977.36</v>
      </c>
      <c r="F41" s="40"/>
      <c r="G41" s="6">
        <f t="shared" si="7"/>
        <v>6309.0879999999997</v>
      </c>
      <c r="H41" s="6">
        <f t="shared" si="8"/>
        <v>1314.3933333333334</v>
      </c>
      <c r="I41" s="6">
        <f t="shared" si="9"/>
        <v>10515.146666666667</v>
      </c>
      <c r="J41" s="6">
        <v>1248</v>
      </c>
      <c r="K41" s="6">
        <f t="shared" si="10"/>
        <v>19386.628000000001</v>
      </c>
      <c r="L41" t="str">
        <f t="shared" si="11"/>
        <v xml:space="preserve"> </v>
      </c>
    </row>
    <row r="42" spans="1:13">
      <c r="A42" s="1" t="s">
        <v>298</v>
      </c>
      <c r="B42" s="1" t="s">
        <v>299</v>
      </c>
      <c r="C42" s="6">
        <v>5360.4</v>
      </c>
      <c r="D42" s="6">
        <v>1091</v>
      </c>
      <c r="E42" s="6">
        <f t="shared" si="6"/>
        <v>6451.4</v>
      </c>
      <c r="F42" s="40"/>
      <c r="G42" s="6">
        <f t="shared" si="7"/>
        <v>4288.32</v>
      </c>
      <c r="H42" s="6">
        <f t="shared" si="8"/>
        <v>893.39999999999986</v>
      </c>
      <c r="I42" s="6">
        <f t="shared" si="9"/>
        <v>7147.1999999999989</v>
      </c>
      <c r="J42" s="6">
        <v>1248</v>
      </c>
      <c r="K42" s="6">
        <f t="shared" si="10"/>
        <v>13576.919999999998</v>
      </c>
      <c r="L42" t="str">
        <f t="shared" si="11"/>
        <v xml:space="preserve"> </v>
      </c>
    </row>
    <row r="43" spans="1:13">
      <c r="A43" s="1" t="s">
        <v>298</v>
      </c>
      <c r="B43" s="1" t="s">
        <v>300</v>
      </c>
      <c r="C43" s="6">
        <v>5604.3</v>
      </c>
      <c r="D43" s="6">
        <v>1091</v>
      </c>
      <c r="E43" s="6">
        <f t="shared" si="6"/>
        <v>6695.3</v>
      </c>
      <c r="F43" s="40"/>
      <c r="G43" s="6">
        <f t="shared" si="7"/>
        <v>4483.4400000000005</v>
      </c>
      <c r="H43" s="6">
        <f t="shared" si="8"/>
        <v>934.05</v>
      </c>
      <c r="I43" s="6">
        <f t="shared" si="9"/>
        <v>7472.4</v>
      </c>
      <c r="J43" s="6">
        <v>1248</v>
      </c>
      <c r="K43" s="6">
        <f t="shared" si="10"/>
        <v>14137.89</v>
      </c>
      <c r="L43" t="str">
        <f t="shared" si="11"/>
        <v xml:space="preserve"> </v>
      </c>
    </row>
    <row r="44" spans="1:13">
      <c r="A44" s="1" t="s">
        <v>301</v>
      </c>
      <c r="B44" s="1" t="s">
        <v>302</v>
      </c>
      <c r="C44" s="6">
        <v>6781.95</v>
      </c>
      <c r="D44" s="6">
        <v>1091</v>
      </c>
      <c r="E44" s="6">
        <f t="shared" si="6"/>
        <v>7872.95</v>
      </c>
      <c r="F44" s="40"/>
      <c r="G44" s="6">
        <f t="shared" si="7"/>
        <v>5425.5599999999995</v>
      </c>
      <c r="H44" s="6">
        <f t="shared" si="8"/>
        <v>1130.325</v>
      </c>
      <c r="I44" s="6">
        <f t="shared" si="9"/>
        <v>9042.6</v>
      </c>
      <c r="J44" s="6">
        <v>1248</v>
      </c>
      <c r="K44" s="6">
        <f t="shared" si="10"/>
        <v>16846.485000000001</v>
      </c>
      <c r="L44" t="str">
        <f t="shared" si="11"/>
        <v xml:space="preserve"> </v>
      </c>
    </row>
    <row r="45" spans="1:13">
      <c r="A45" s="1" t="s">
        <v>303</v>
      </c>
      <c r="B45" s="1" t="s">
        <v>304</v>
      </c>
      <c r="C45" s="6">
        <v>6622.5</v>
      </c>
      <c r="D45" s="6">
        <v>1091</v>
      </c>
      <c r="E45" s="6">
        <f t="shared" si="6"/>
        <v>7713.5</v>
      </c>
      <c r="F45" s="40"/>
      <c r="G45" s="6">
        <f t="shared" si="7"/>
        <v>5298</v>
      </c>
      <c r="H45" s="6">
        <f t="shared" si="8"/>
        <v>1103.75</v>
      </c>
      <c r="I45" s="6">
        <f t="shared" si="9"/>
        <v>8830</v>
      </c>
      <c r="J45" s="6">
        <v>26281.05</v>
      </c>
      <c r="K45" s="6">
        <f t="shared" si="10"/>
        <v>41512.800000000003</v>
      </c>
      <c r="L45" t="str">
        <f t="shared" si="11"/>
        <v xml:space="preserve"> </v>
      </c>
    </row>
    <row r="46" spans="1:13">
      <c r="A46" s="1" t="s">
        <v>303</v>
      </c>
      <c r="B46" s="1" t="s">
        <v>304</v>
      </c>
      <c r="C46" s="6">
        <v>8052.68</v>
      </c>
      <c r="D46" s="6">
        <v>1091</v>
      </c>
      <c r="E46" s="6">
        <f t="shared" si="6"/>
        <v>9143.68</v>
      </c>
      <c r="F46" s="40"/>
      <c r="G46" s="6">
        <f t="shared" si="7"/>
        <v>6442.1440000000002</v>
      </c>
      <c r="H46" s="6">
        <f t="shared" si="8"/>
        <v>1342.1133333333332</v>
      </c>
      <c r="I46" s="6">
        <f t="shared" si="9"/>
        <v>10736.906666666666</v>
      </c>
      <c r="J46" s="6">
        <v>31687.08</v>
      </c>
      <c r="K46" s="6">
        <f t="shared" si="10"/>
        <v>50208.243999999999</v>
      </c>
      <c r="L46" t="str">
        <f t="shared" si="11"/>
        <v xml:space="preserve"> </v>
      </c>
    </row>
    <row r="47" spans="1:13">
      <c r="A47" s="1" t="s">
        <v>305</v>
      </c>
      <c r="B47" s="1" t="s">
        <v>304</v>
      </c>
      <c r="C47" s="6">
        <v>5473.58</v>
      </c>
      <c r="D47" s="6">
        <v>1091</v>
      </c>
      <c r="E47" s="6">
        <f t="shared" si="6"/>
        <v>6564.58</v>
      </c>
      <c r="F47" s="40"/>
      <c r="G47" s="6">
        <f t="shared" si="7"/>
        <v>4378.8639999999996</v>
      </c>
      <c r="H47" s="6">
        <f t="shared" si="8"/>
        <v>912.26333333333332</v>
      </c>
      <c r="I47" s="6">
        <f t="shared" si="9"/>
        <v>7298.1066666666666</v>
      </c>
      <c r="J47" s="6">
        <v>6574.21</v>
      </c>
      <c r="K47" s="6">
        <f t="shared" si="10"/>
        <v>19163.444</v>
      </c>
      <c r="L47" t="str">
        <f t="shared" si="11"/>
        <v xml:space="preserve"> </v>
      </c>
    </row>
    <row r="48" spans="1:13">
      <c r="A48" s="1" t="s">
        <v>305</v>
      </c>
      <c r="B48" s="1" t="s">
        <v>304</v>
      </c>
      <c r="C48" s="6">
        <v>7349.98</v>
      </c>
      <c r="D48" s="6">
        <v>1091</v>
      </c>
      <c r="E48" s="6">
        <f t="shared" si="6"/>
        <v>8440.98</v>
      </c>
      <c r="F48" s="40"/>
      <c r="G48" s="6">
        <f t="shared" si="7"/>
        <v>5879.9839999999995</v>
      </c>
      <c r="H48" s="6">
        <f t="shared" si="8"/>
        <v>1224.9966666666664</v>
      </c>
      <c r="I48" s="6">
        <f t="shared" si="9"/>
        <v>9799.9733333333315</v>
      </c>
      <c r="J48" s="6">
        <v>27707.85</v>
      </c>
      <c r="K48" s="6">
        <f t="shared" si="10"/>
        <v>44612.803999999996</v>
      </c>
      <c r="L48" t="str">
        <f t="shared" si="11"/>
        <v xml:space="preserve"> </v>
      </c>
    </row>
    <row r="49" spans="1:12">
      <c r="A49" s="1" t="s">
        <v>306</v>
      </c>
      <c r="B49" s="1" t="s">
        <v>307</v>
      </c>
      <c r="C49" s="6">
        <v>13151.5</v>
      </c>
      <c r="D49" s="6">
        <v>1091</v>
      </c>
      <c r="E49" s="6">
        <f t="shared" si="6"/>
        <v>14242.5</v>
      </c>
      <c r="F49" s="40"/>
      <c r="G49" s="6">
        <f t="shared" si="7"/>
        <v>10521.2</v>
      </c>
      <c r="H49" s="6">
        <f t="shared" si="8"/>
        <v>2191.9166666666665</v>
      </c>
      <c r="I49" s="6">
        <f t="shared" si="9"/>
        <v>17535.333333333332</v>
      </c>
      <c r="J49" s="6">
        <v>1248</v>
      </c>
      <c r="K49" s="6">
        <f t="shared" si="10"/>
        <v>31496.449999999997</v>
      </c>
      <c r="L49" t="str">
        <f t="shared" si="11"/>
        <v xml:space="preserve"> </v>
      </c>
    </row>
    <row r="50" spans="1:12">
      <c r="A50" s="1" t="s">
        <v>308</v>
      </c>
      <c r="B50" s="1" t="s">
        <v>309</v>
      </c>
      <c r="C50" s="6">
        <v>13151.55</v>
      </c>
      <c r="D50" s="6">
        <v>1091</v>
      </c>
      <c r="E50" s="6">
        <f t="shared" si="6"/>
        <v>14242.55</v>
      </c>
      <c r="F50" s="40"/>
      <c r="G50" s="6">
        <f t="shared" si="7"/>
        <v>10521.24</v>
      </c>
      <c r="H50" s="6">
        <f t="shared" si="8"/>
        <v>2191.9250000000002</v>
      </c>
      <c r="I50" s="6">
        <f t="shared" si="9"/>
        <v>17535.400000000001</v>
      </c>
      <c r="J50" s="6">
        <v>1248</v>
      </c>
      <c r="K50" s="6">
        <f t="shared" si="10"/>
        <v>31496.565000000002</v>
      </c>
      <c r="L50" t="str">
        <f t="shared" si="11"/>
        <v xml:space="preserve"> </v>
      </c>
    </row>
    <row r="51" spans="1:12">
      <c r="A51" s="1" t="s">
        <v>310</v>
      </c>
      <c r="B51" s="1" t="s">
        <v>311</v>
      </c>
      <c r="C51" s="6">
        <v>7197.6</v>
      </c>
      <c r="D51" s="6">
        <v>1091</v>
      </c>
      <c r="E51" s="6">
        <f t="shared" si="6"/>
        <v>8288.6</v>
      </c>
      <c r="F51" s="40"/>
      <c r="G51" s="6">
        <f t="shared" si="7"/>
        <v>5758.08</v>
      </c>
      <c r="H51" s="6">
        <f t="shared" si="8"/>
        <v>1199.6000000000001</v>
      </c>
      <c r="I51" s="6">
        <f t="shared" si="9"/>
        <v>9596.8000000000011</v>
      </c>
      <c r="J51" s="6">
        <v>1248</v>
      </c>
      <c r="K51" s="6">
        <f t="shared" si="10"/>
        <v>17802.480000000003</v>
      </c>
      <c r="L51" t="str">
        <f t="shared" si="11"/>
        <v xml:space="preserve"> </v>
      </c>
    </row>
    <row r="52" spans="1:12">
      <c r="A52" s="1" t="s">
        <v>312</v>
      </c>
      <c r="B52" s="1" t="s">
        <v>311</v>
      </c>
      <c r="C52" s="6">
        <v>8892.7999999999993</v>
      </c>
      <c r="D52" s="6">
        <v>1091</v>
      </c>
      <c r="E52" s="6">
        <f t="shared" si="6"/>
        <v>9983.7999999999993</v>
      </c>
      <c r="F52" s="40"/>
      <c r="G52" s="6">
        <f t="shared" si="7"/>
        <v>7114.2399999999989</v>
      </c>
      <c r="H52" s="6">
        <f t="shared" si="8"/>
        <v>1482.1333333333332</v>
      </c>
      <c r="I52" s="6">
        <f t="shared" si="9"/>
        <v>11857.066666666666</v>
      </c>
      <c r="J52" s="6">
        <v>1248</v>
      </c>
      <c r="K52" s="6">
        <f t="shared" si="10"/>
        <v>21701.439999999999</v>
      </c>
      <c r="L52" t="str">
        <f t="shared" si="11"/>
        <v xml:space="preserve"> </v>
      </c>
    </row>
    <row r="53" spans="1:12">
      <c r="A53" s="1" t="s">
        <v>313</v>
      </c>
      <c r="B53" s="1" t="s">
        <v>314</v>
      </c>
      <c r="C53" s="6">
        <v>7563.8</v>
      </c>
      <c r="D53" s="6">
        <v>1091</v>
      </c>
      <c r="E53" s="6">
        <f t="shared" si="6"/>
        <v>8654.7999999999993</v>
      </c>
      <c r="F53" s="40"/>
      <c r="G53" s="6">
        <f t="shared" si="7"/>
        <v>6051.04</v>
      </c>
      <c r="H53" s="6">
        <f t="shared" si="8"/>
        <v>1260.6333333333332</v>
      </c>
      <c r="I53" s="6">
        <f t="shared" si="9"/>
        <v>10085.066666666666</v>
      </c>
      <c r="J53" s="6">
        <v>1248</v>
      </c>
      <c r="K53" s="6">
        <f t="shared" si="10"/>
        <v>18644.739999999998</v>
      </c>
      <c r="L53" t="str">
        <f t="shared" si="11"/>
        <v xml:space="preserve"> </v>
      </c>
    </row>
    <row r="54" spans="1:12">
      <c r="A54" s="1" t="s">
        <v>315</v>
      </c>
      <c r="B54" s="1" t="s">
        <v>316</v>
      </c>
      <c r="C54" s="6">
        <v>9152.2000000000007</v>
      </c>
      <c r="D54" s="6">
        <v>1091</v>
      </c>
      <c r="E54" s="6">
        <f t="shared" si="6"/>
        <v>10243.200000000001</v>
      </c>
      <c r="F54" s="40"/>
      <c r="G54" s="6">
        <f t="shared" si="7"/>
        <v>7321.7600000000011</v>
      </c>
      <c r="H54" s="6">
        <f t="shared" si="8"/>
        <v>1525.3666666666668</v>
      </c>
      <c r="I54" s="6">
        <f t="shared" si="9"/>
        <v>12202.933333333334</v>
      </c>
      <c r="J54" s="6">
        <v>1248</v>
      </c>
      <c r="K54" s="6">
        <f t="shared" si="10"/>
        <v>22298.06</v>
      </c>
      <c r="L54" t="str">
        <f t="shared" si="11"/>
        <v xml:space="preserve"> </v>
      </c>
    </row>
    <row r="55" spans="1:12">
      <c r="A55" s="1" t="s">
        <v>317</v>
      </c>
      <c r="B55" s="1" t="s">
        <v>318</v>
      </c>
      <c r="C55" s="6">
        <v>11453</v>
      </c>
      <c r="D55" s="6">
        <v>1091</v>
      </c>
      <c r="E55" s="6">
        <f t="shared" si="6"/>
        <v>12544</v>
      </c>
      <c r="F55" s="40"/>
      <c r="G55" s="6">
        <f t="shared" si="7"/>
        <v>9162.4</v>
      </c>
      <c r="H55" s="6">
        <f t="shared" si="8"/>
        <v>1908.8333333333333</v>
      </c>
      <c r="I55" s="6">
        <f t="shared" si="9"/>
        <v>15270.666666666666</v>
      </c>
      <c r="J55" s="6">
        <v>1248</v>
      </c>
      <c r="K55" s="6">
        <f t="shared" si="10"/>
        <v>27589.9</v>
      </c>
      <c r="L55" t="str">
        <f t="shared" si="11"/>
        <v xml:space="preserve"> </v>
      </c>
    </row>
    <row r="56" spans="1:12">
      <c r="A56" s="1" t="s">
        <v>319</v>
      </c>
      <c r="B56" s="1" t="s">
        <v>320</v>
      </c>
      <c r="C56" s="6">
        <v>5877.51</v>
      </c>
      <c r="D56" s="6">
        <v>1091</v>
      </c>
      <c r="E56" s="6">
        <f t="shared" si="6"/>
        <v>6968.51</v>
      </c>
      <c r="F56" s="40"/>
      <c r="G56" s="6">
        <f t="shared" si="7"/>
        <v>4702.0079999999998</v>
      </c>
      <c r="H56" s="6">
        <f t="shared" si="8"/>
        <v>979.58500000000004</v>
      </c>
      <c r="I56" s="6">
        <f t="shared" si="9"/>
        <v>7836.68</v>
      </c>
      <c r="J56" s="6">
        <v>1248</v>
      </c>
      <c r="K56" s="6">
        <f t="shared" si="10"/>
        <v>14766.273000000001</v>
      </c>
      <c r="L56" t="str">
        <f t="shared" si="11"/>
        <v xml:space="preserve"> </v>
      </c>
    </row>
    <row r="57" spans="1:12">
      <c r="A57" s="1" t="s">
        <v>319</v>
      </c>
      <c r="B57" s="1" t="s">
        <v>321</v>
      </c>
      <c r="C57" s="6">
        <v>6517.18</v>
      </c>
      <c r="D57" s="6">
        <v>1091</v>
      </c>
      <c r="E57" s="6">
        <f t="shared" si="6"/>
        <v>7608.18</v>
      </c>
      <c r="F57" s="40"/>
      <c r="G57" s="6">
        <f t="shared" si="7"/>
        <v>5213.7440000000006</v>
      </c>
      <c r="H57" s="6">
        <f t="shared" si="8"/>
        <v>1086.1966666666667</v>
      </c>
      <c r="I57" s="6">
        <f t="shared" si="9"/>
        <v>8689.5733333333337</v>
      </c>
      <c r="J57" s="6">
        <v>1248</v>
      </c>
      <c r="K57" s="6">
        <f t="shared" si="10"/>
        <v>16237.514000000001</v>
      </c>
      <c r="L57" t="str">
        <f t="shared" si="11"/>
        <v xml:space="preserve"> </v>
      </c>
    </row>
    <row r="58" spans="1:12">
      <c r="A58" s="1" t="s">
        <v>322</v>
      </c>
      <c r="B58" s="1" t="s">
        <v>323</v>
      </c>
      <c r="C58" s="6">
        <v>6001.9</v>
      </c>
      <c r="D58" s="6">
        <v>1091</v>
      </c>
      <c r="E58" s="6">
        <f t="shared" si="6"/>
        <v>7092.9</v>
      </c>
      <c r="F58" s="40"/>
      <c r="G58" s="6">
        <f t="shared" si="7"/>
        <v>4801.5200000000004</v>
      </c>
      <c r="H58" s="6">
        <f t="shared" si="8"/>
        <v>1000.3166666666666</v>
      </c>
      <c r="I58" s="6">
        <f t="shared" si="9"/>
        <v>8002.5333333333328</v>
      </c>
      <c r="J58" s="6">
        <v>8149.69</v>
      </c>
      <c r="K58" s="6">
        <f t="shared" si="10"/>
        <v>21954.059999999998</v>
      </c>
      <c r="L58" t="str">
        <f t="shared" si="11"/>
        <v xml:space="preserve"> </v>
      </c>
    </row>
    <row r="59" spans="1:12">
      <c r="A59" s="1" t="s">
        <v>324</v>
      </c>
      <c r="B59" s="1" t="s">
        <v>325</v>
      </c>
      <c r="C59" s="6">
        <v>8294.9</v>
      </c>
      <c r="D59" s="6">
        <v>1091</v>
      </c>
      <c r="E59" s="6">
        <f t="shared" si="6"/>
        <v>9385.9</v>
      </c>
      <c r="F59" s="40"/>
      <c r="G59" s="6">
        <f t="shared" si="7"/>
        <v>6635.92</v>
      </c>
      <c r="H59" s="6">
        <f t="shared" si="8"/>
        <v>1382.4833333333333</v>
      </c>
      <c r="I59" s="6">
        <f t="shared" si="9"/>
        <v>11059.866666666667</v>
      </c>
      <c r="J59" s="6">
        <v>1248</v>
      </c>
      <c r="K59" s="6">
        <f t="shared" si="10"/>
        <v>20326.27</v>
      </c>
      <c r="L59" t="str">
        <f t="shared" si="11"/>
        <v xml:space="preserve"> </v>
      </c>
    </row>
    <row r="60" spans="1:12">
      <c r="A60" s="1" t="s">
        <v>326</v>
      </c>
      <c r="B60" s="1" t="s">
        <v>295</v>
      </c>
      <c r="C60" s="6">
        <v>6001.9</v>
      </c>
      <c r="D60" s="6">
        <v>1091</v>
      </c>
      <c r="E60" s="6">
        <f t="shared" si="6"/>
        <v>7092.9</v>
      </c>
      <c r="F60" s="40"/>
      <c r="G60" s="6">
        <f t="shared" si="7"/>
        <v>4801.5200000000004</v>
      </c>
      <c r="H60" s="6">
        <f t="shared" si="8"/>
        <v>1000.3166666666666</v>
      </c>
      <c r="I60" s="6">
        <f t="shared" si="9"/>
        <v>8002.5333333333328</v>
      </c>
      <c r="J60" s="6">
        <v>27176.19</v>
      </c>
      <c r="K60" s="6">
        <f t="shared" si="10"/>
        <v>40980.559999999998</v>
      </c>
      <c r="L60" t="str">
        <f t="shared" si="11"/>
        <v xml:space="preserve"> </v>
      </c>
    </row>
    <row r="61" spans="1:12">
      <c r="A61" s="1" t="s">
        <v>326</v>
      </c>
      <c r="B61" s="1" t="s">
        <v>296</v>
      </c>
      <c r="C61" s="6">
        <v>6654.9</v>
      </c>
      <c r="D61" s="6">
        <v>1091</v>
      </c>
      <c r="E61" s="6">
        <f t="shared" si="6"/>
        <v>7745.9</v>
      </c>
      <c r="F61" s="40"/>
      <c r="G61" s="6">
        <f t="shared" si="7"/>
        <v>5323.92</v>
      </c>
      <c r="H61" s="6">
        <f t="shared" si="8"/>
        <v>1109.1499999999999</v>
      </c>
      <c r="I61" s="6">
        <f t="shared" si="9"/>
        <v>8873.1999999999989</v>
      </c>
      <c r="J61" s="6">
        <v>31595.17</v>
      </c>
      <c r="K61" s="6">
        <f t="shared" si="10"/>
        <v>46901.439999999995</v>
      </c>
      <c r="L61" t="str">
        <f t="shared" si="11"/>
        <v xml:space="preserve"> </v>
      </c>
    </row>
    <row r="62" spans="1:12">
      <c r="A62" s="1" t="s">
        <v>327</v>
      </c>
      <c r="B62" s="1" t="s">
        <v>295</v>
      </c>
      <c r="C62" s="6">
        <v>7261.8</v>
      </c>
      <c r="D62" s="6">
        <v>1091</v>
      </c>
      <c r="E62" s="6">
        <f t="shared" si="6"/>
        <v>8352.7999999999993</v>
      </c>
      <c r="F62" s="40"/>
      <c r="G62" s="6">
        <f t="shared" si="7"/>
        <v>5809.4400000000005</v>
      </c>
      <c r="H62" s="6">
        <f t="shared" si="8"/>
        <v>1210.3</v>
      </c>
      <c r="I62" s="6">
        <f t="shared" si="9"/>
        <v>9682.4</v>
      </c>
      <c r="J62" s="6">
        <v>34211.78</v>
      </c>
      <c r="K62" s="6">
        <f t="shared" si="10"/>
        <v>50913.919999999998</v>
      </c>
      <c r="L62" t="str">
        <f t="shared" si="11"/>
        <v xml:space="preserve"> </v>
      </c>
    </row>
    <row r="63" spans="1:12">
      <c r="A63" s="1" t="s">
        <v>327</v>
      </c>
      <c r="B63" s="1" t="s">
        <v>296</v>
      </c>
      <c r="C63" s="6">
        <v>8052.7</v>
      </c>
      <c r="D63" s="6">
        <v>1091</v>
      </c>
      <c r="E63" s="6">
        <f t="shared" si="6"/>
        <v>9143.7000000000007</v>
      </c>
      <c r="F63" s="40"/>
      <c r="G63" s="6">
        <f t="shared" si="7"/>
        <v>6442.16</v>
      </c>
      <c r="H63" s="6">
        <f t="shared" si="8"/>
        <v>1342.1166666666668</v>
      </c>
      <c r="I63" s="6">
        <f t="shared" si="9"/>
        <v>10736.933333333334</v>
      </c>
      <c r="J63" s="6">
        <v>46182.15</v>
      </c>
      <c r="K63" s="6">
        <f t="shared" si="10"/>
        <v>64703.360000000001</v>
      </c>
      <c r="L63" t="str">
        <f t="shared" si="11"/>
        <v xml:space="preserve"> </v>
      </c>
    </row>
    <row r="64" spans="1:12">
      <c r="A64" s="1" t="s">
        <v>328</v>
      </c>
      <c r="B64" s="1" t="s">
        <v>329</v>
      </c>
      <c r="C64" s="6">
        <v>5473.6</v>
      </c>
      <c r="D64" s="6">
        <v>1091</v>
      </c>
      <c r="E64" s="6">
        <f t="shared" si="6"/>
        <v>6564.6</v>
      </c>
      <c r="F64" s="40"/>
      <c r="G64" s="6">
        <f t="shared" si="7"/>
        <v>4378.88</v>
      </c>
      <c r="H64" s="6">
        <f t="shared" si="8"/>
        <v>912.26666666666677</v>
      </c>
      <c r="I64" s="6">
        <f t="shared" si="9"/>
        <v>7298.1333333333341</v>
      </c>
      <c r="J64" s="6">
        <v>20952.96</v>
      </c>
      <c r="K64" s="6">
        <f t="shared" si="10"/>
        <v>33542.239999999998</v>
      </c>
      <c r="L64" t="str">
        <f t="shared" si="11"/>
        <v xml:space="preserve"> </v>
      </c>
    </row>
    <row r="65" spans="1:12">
      <c r="A65" s="1" t="s">
        <v>328</v>
      </c>
      <c r="B65" s="1" t="s">
        <v>300</v>
      </c>
      <c r="C65" s="6">
        <v>5723.2</v>
      </c>
      <c r="D65" s="6">
        <v>1091</v>
      </c>
      <c r="E65" s="6">
        <f t="shared" si="6"/>
        <v>6814.2</v>
      </c>
      <c r="F65" s="40"/>
      <c r="G65" s="6">
        <f t="shared" si="7"/>
        <v>4578.5600000000004</v>
      </c>
      <c r="H65" s="6">
        <f t="shared" si="8"/>
        <v>953.86666666666667</v>
      </c>
      <c r="I65" s="6">
        <f t="shared" si="9"/>
        <v>7630.9333333333334</v>
      </c>
      <c r="J65" s="6">
        <v>31123.200000000001</v>
      </c>
      <c r="K65" s="6">
        <f t="shared" si="10"/>
        <v>44286.559999999998</v>
      </c>
      <c r="L65" t="str">
        <f t="shared" si="11"/>
        <v xml:space="preserve"> </v>
      </c>
    </row>
    <row r="66" spans="1:12">
      <c r="A66" s="1" t="s">
        <v>330</v>
      </c>
      <c r="B66" s="1" t="s">
        <v>331</v>
      </c>
      <c r="C66" s="6">
        <v>6924.56</v>
      </c>
      <c r="D66" s="6">
        <v>1091</v>
      </c>
      <c r="E66" s="6">
        <f t="shared" si="6"/>
        <v>8015.56</v>
      </c>
      <c r="F66" s="40"/>
      <c r="G66" s="6">
        <f t="shared" si="7"/>
        <v>5539.6480000000001</v>
      </c>
      <c r="H66" s="6">
        <f t="shared" si="8"/>
        <v>1154.0933333333332</v>
      </c>
      <c r="I66" s="6">
        <f t="shared" si="9"/>
        <v>9232.746666666666</v>
      </c>
      <c r="J66" s="6">
        <v>39040.74</v>
      </c>
      <c r="K66" s="6">
        <f t="shared" si="10"/>
        <v>54967.227999999996</v>
      </c>
      <c r="L66" t="str">
        <f t="shared" si="11"/>
        <v xml:space="preserve"> </v>
      </c>
    </row>
    <row r="67" spans="1:12">
      <c r="A67" s="1" t="s">
        <v>330</v>
      </c>
      <c r="B67" s="1" t="s">
        <v>329</v>
      </c>
      <c r="C67" s="6">
        <v>6622.5</v>
      </c>
      <c r="D67" s="6">
        <v>1091</v>
      </c>
      <c r="E67" s="6">
        <f t="shared" si="6"/>
        <v>7713.5</v>
      </c>
      <c r="F67" s="40"/>
      <c r="G67" s="6">
        <f t="shared" si="7"/>
        <v>5298</v>
      </c>
      <c r="H67" s="6">
        <f t="shared" si="8"/>
        <v>1103.75</v>
      </c>
      <c r="I67" s="6">
        <f t="shared" si="9"/>
        <v>8830</v>
      </c>
      <c r="J67" s="6">
        <v>40585.72</v>
      </c>
      <c r="K67" s="6">
        <f t="shared" si="10"/>
        <v>55817.47</v>
      </c>
      <c r="L67" t="str">
        <f t="shared" si="11"/>
        <v xml:space="preserve"> </v>
      </c>
    </row>
    <row r="68" spans="1:12">
      <c r="A68" s="1" t="s">
        <v>332</v>
      </c>
      <c r="B68" s="1" t="s">
        <v>307</v>
      </c>
      <c r="C68" s="6">
        <v>13428.5</v>
      </c>
      <c r="D68" s="6">
        <v>1091</v>
      </c>
      <c r="E68" s="6">
        <f t="shared" si="6"/>
        <v>14519.5</v>
      </c>
      <c r="F68" s="40"/>
      <c r="G68" s="6">
        <f t="shared" si="7"/>
        <v>10742.8</v>
      </c>
      <c r="H68" s="6">
        <f t="shared" si="8"/>
        <v>2238.0833333333335</v>
      </c>
      <c r="I68" s="6">
        <f t="shared" si="9"/>
        <v>17904.666666666668</v>
      </c>
      <c r="J68" s="6">
        <v>66993.399999999994</v>
      </c>
      <c r="K68" s="6">
        <f t="shared" si="10"/>
        <v>97878.95</v>
      </c>
      <c r="L68" t="str">
        <f t="shared" si="11"/>
        <v xml:space="preserve"> </v>
      </c>
    </row>
    <row r="69" spans="1:12">
      <c r="A69" s="1" t="s">
        <v>333</v>
      </c>
      <c r="B69" s="1" t="s">
        <v>334</v>
      </c>
      <c r="C69" s="6">
        <v>13428.5</v>
      </c>
      <c r="D69" s="6">
        <v>1091</v>
      </c>
      <c r="E69" s="6">
        <f t="shared" si="6"/>
        <v>14519.5</v>
      </c>
      <c r="F69" s="40"/>
      <c r="G69" s="6">
        <f t="shared" si="7"/>
        <v>10742.8</v>
      </c>
      <c r="H69" s="6">
        <f t="shared" si="8"/>
        <v>2238.0833333333335</v>
      </c>
      <c r="I69" s="6">
        <f t="shared" si="9"/>
        <v>17904.666666666668</v>
      </c>
      <c r="J69" s="6">
        <v>66993.41</v>
      </c>
      <c r="K69" s="6">
        <f t="shared" si="10"/>
        <v>97878.96</v>
      </c>
      <c r="L69" t="str">
        <f t="shared" si="11"/>
        <v xml:space="preserve"> </v>
      </c>
    </row>
    <row r="70" spans="1:12">
      <c r="A70" s="1" t="s">
        <v>335</v>
      </c>
      <c r="B70" s="1" t="s">
        <v>311</v>
      </c>
      <c r="C70" s="6">
        <v>7350</v>
      </c>
      <c r="D70" s="6">
        <v>1091</v>
      </c>
      <c r="E70" s="6">
        <f t="shared" si="6"/>
        <v>8441</v>
      </c>
      <c r="F70" s="40"/>
      <c r="G70" s="6">
        <f t="shared" si="7"/>
        <v>5880</v>
      </c>
      <c r="H70" s="6">
        <f t="shared" si="8"/>
        <v>1225</v>
      </c>
      <c r="I70" s="6">
        <f t="shared" si="9"/>
        <v>9800</v>
      </c>
      <c r="J70" s="6">
        <v>42261.9</v>
      </c>
      <c r="K70" s="6">
        <f t="shared" si="10"/>
        <v>59166.9</v>
      </c>
      <c r="L70" t="str">
        <f t="shared" si="11"/>
        <v xml:space="preserve"> </v>
      </c>
    </row>
    <row r="71" spans="1:12">
      <c r="A71" s="1" t="s">
        <v>336</v>
      </c>
      <c r="B71" s="1" t="s">
        <v>311</v>
      </c>
      <c r="C71" s="6">
        <v>8892.7999999999993</v>
      </c>
      <c r="D71" s="6">
        <v>1091</v>
      </c>
      <c r="E71" s="6">
        <f t="shared" si="6"/>
        <v>9983.7999999999993</v>
      </c>
      <c r="F71" s="40"/>
      <c r="G71" s="6">
        <f t="shared" si="7"/>
        <v>7114.2399999999989</v>
      </c>
      <c r="H71" s="6">
        <f t="shared" si="8"/>
        <v>1482.1333333333332</v>
      </c>
      <c r="I71" s="6">
        <f t="shared" si="9"/>
        <v>11857.066666666666</v>
      </c>
      <c r="J71" s="6">
        <v>66886.880000000005</v>
      </c>
      <c r="K71" s="6">
        <f t="shared" si="10"/>
        <v>87340.32</v>
      </c>
      <c r="L71" t="str">
        <f t="shared" si="11"/>
        <v xml:space="preserve"> </v>
      </c>
    </row>
    <row r="72" spans="1:12">
      <c r="A72" s="1" t="s">
        <v>337</v>
      </c>
      <c r="B72" s="1" t="s">
        <v>338</v>
      </c>
      <c r="C72" s="6">
        <v>7723.6</v>
      </c>
      <c r="D72" s="6">
        <v>1091</v>
      </c>
      <c r="E72" s="6">
        <f t="shared" si="6"/>
        <v>8814.6</v>
      </c>
      <c r="F72" s="40"/>
      <c r="G72" s="6">
        <f t="shared" si="7"/>
        <v>6178.8799999999992</v>
      </c>
      <c r="H72" s="6">
        <f t="shared" si="8"/>
        <v>1287.2666666666667</v>
      </c>
      <c r="I72" s="6">
        <f t="shared" si="9"/>
        <v>10298.133333333333</v>
      </c>
      <c r="J72" s="6">
        <v>47126.26</v>
      </c>
      <c r="K72" s="6">
        <f t="shared" si="10"/>
        <v>64890.54</v>
      </c>
      <c r="L72" t="str">
        <f t="shared" si="11"/>
        <v xml:space="preserve"> </v>
      </c>
    </row>
    <row r="73" spans="1:12">
      <c r="A73" s="1" t="s">
        <v>339</v>
      </c>
      <c r="B73" s="1" t="s">
        <v>316</v>
      </c>
      <c r="C73" s="6">
        <v>9345.1</v>
      </c>
      <c r="D73" s="6">
        <v>1091</v>
      </c>
      <c r="E73" s="6">
        <f t="shared" si="6"/>
        <v>10436.1</v>
      </c>
      <c r="F73" s="40"/>
      <c r="G73" s="6">
        <f t="shared" si="7"/>
        <v>7476.08</v>
      </c>
      <c r="H73" s="6">
        <f t="shared" si="8"/>
        <v>1557.5166666666667</v>
      </c>
      <c r="I73" s="6">
        <f t="shared" si="9"/>
        <v>12460.133333333333</v>
      </c>
      <c r="J73" s="6">
        <v>52924.47</v>
      </c>
      <c r="K73" s="6">
        <f t="shared" si="10"/>
        <v>74418.2</v>
      </c>
      <c r="L73" t="str">
        <f t="shared" si="11"/>
        <v xml:space="preserve"> </v>
      </c>
    </row>
    <row r="74" spans="1:12">
      <c r="A74" s="1" t="s">
        <v>340</v>
      </c>
      <c r="B74" s="1" t="s">
        <v>318</v>
      </c>
      <c r="C74" s="6">
        <v>9666</v>
      </c>
      <c r="D74" s="6">
        <v>1091</v>
      </c>
      <c r="E74" s="6">
        <f t="shared" si="6"/>
        <v>10757</v>
      </c>
      <c r="F74" s="40"/>
      <c r="G74" s="6">
        <f t="shared" si="7"/>
        <v>7732.7999999999993</v>
      </c>
      <c r="H74" s="6">
        <f t="shared" si="8"/>
        <v>1611</v>
      </c>
      <c r="I74" s="6">
        <f t="shared" si="9"/>
        <v>12888</v>
      </c>
      <c r="J74" s="6">
        <v>58664.639999999999</v>
      </c>
      <c r="K74" s="6">
        <f t="shared" si="10"/>
        <v>80896.44</v>
      </c>
      <c r="L74" t="str">
        <f t="shared" si="11"/>
        <v xml:space="preserve"> </v>
      </c>
    </row>
    <row r="75" spans="1:12">
      <c r="A75" s="1" t="s">
        <v>341</v>
      </c>
      <c r="B75" s="1" t="s">
        <v>318</v>
      </c>
      <c r="C75" s="6">
        <v>11694.5</v>
      </c>
      <c r="D75" s="6">
        <v>1091</v>
      </c>
      <c r="E75" s="6">
        <f t="shared" si="6"/>
        <v>12785.5</v>
      </c>
      <c r="F75" s="40"/>
      <c r="G75" s="6">
        <f t="shared" si="7"/>
        <v>9355.6</v>
      </c>
      <c r="H75" s="6">
        <f t="shared" si="8"/>
        <v>1949.0833333333333</v>
      </c>
      <c r="I75" s="6">
        <f t="shared" si="9"/>
        <v>15592.666666666666</v>
      </c>
      <c r="J75" s="6">
        <v>81238.41</v>
      </c>
      <c r="K75" s="6">
        <f t="shared" si="10"/>
        <v>108135.76000000001</v>
      </c>
      <c r="L75" t="str">
        <f t="shared" si="11"/>
        <v xml:space="preserve"> </v>
      </c>
    </row>
    <row r="76" spans="1:12">
      <c r="A76" s="1" t="s">
        <v>342</v>
      </c>
      <c r="B76" s="1" t="s">
        <v>343</v>
      </c>
      <c r="C76" s="6">
        <v>7261.8</v>
      </c>
      <c r="D76" s="6">
        <v>1091</v>
      </c>
      <c r="E76" s="6">
        <f t="shared" si="6"/>
        <v>8352.7999999999993</v>
      </c>
      <c r="F76" s="40"/>
      <c r="G76" s="6">
        <f t="shared" si="7"/>
        <v>5809.4400000000005</v>
      </c>
      <c r="H76" s="6">
        <f t="shared" si="8"/>
        <v>1210.3</v>
      </c>
      <c r="I76" s="6">
        <f t="shared" si="9"/>
        <v>9682.4</v>
      </c>
      <c r="J76" s="6">
        <v>44268.82</v>
      </c>
      <c r="K76" s="6">
        <f t="shared" si="10"/>
        <v>60970.96</v>
      </c>
      <c r="L76" t="str">
        <f t="shared" si="11"/>
        <v xml:space="preserve"> </v>
      </c>
    </row>
    <row r="77" spans="1:12">
      <c r="A77" s="1" t="s">
        <v>344</v>
      </c>
      <c r="B77" s="1" t="s">
        <v>345</v>
      </c>
      <c r="C77" s="6">
        <v>9345.1</v>
      </c>
      <c r="D77" s="6">
        <v>1091</v>
      </c>
      <c r="E77" s="6">
        <f t="shared" si="6"/>
        <v>10436.1</v>
      </c>
      <c r="F77" s="40"/>
      <c r="G77" s="6">
        <f t="shared" si="7"/>
        <v>7476.08</v>
      </c>
      <c r="H77" s="6">
        <f t="shared" si="8"/>
        <v>1557.5166666666667</v>
      </c>
      <c r="I77" s="6">
        <f t="shared" si="9"/>
        <v>12460.133333333333</v>
      </c>
      <c r="J77" s="6">
        <v>44118.91</v>
      </c>
      <c r="K77" s="6">
        <f t="shared" si="10"/>
        <v>65612.639999999999</v>
      </c>
      <c r="L77" t="str">
        <f t="shared" si="11"/>
        <v xml:space="preserve"> </v>
      </c>
    </row>
    <row r="78" spans="1:12">
      <c r="A78" s="1" t="s">
        <v>346</v>
      </c>
      <c r="B78" s="1" t="s">
        <v>347</v>
      </c>
      <c r="C78" s="6">
        <v>13428.5</v>
      </c>
      <c r="D78" s="6">
        <v>1091</v>
      </c>
      <c r="E78" s="6">
        <f t="shared" si="6"/>
        <v>14519.5</v>
      </c>
      <c r="F78" s="40"/>
      <c r="G78" s="6">
        <f t="shared" si="7"/>
        <v>10742.8</v>
      </c>
      <c r="H78" s="6">
        <f t="shared" si="8"/>
        <v>2238.0833333333335</v>
      </c>
      <c r="I78" s="6">
        <f t="shared" si="9"/>
        <v>17904.666666666668</v>
      </c>
      <c r="J78" s="6">
        <v>76661.81</v>
      </c>
      <c r="K78" s="6">
        <f t="shared" si="10"/>
        <v>107547.36</v>
      </c>
      <c r="L78" t="str">
        <f t="shared" si="11"/>
        <v xml:space="preserve"> </v>
      </c>
    </row>
    <row r="79" spans="1:12">
      <c r="A79" s="1" t="s">
        <v>348</v>
      </c>
      <c r="B79" s="1" t="s">
        <v>320</v>
      </c>
      <c r="C79" s="6">
        <v>6001.9</v>
      </c>
      <c r="D79" s="6">
        <v>1091</v>
      </c>
      <c r="E79" s="6">
        <f t="shared" si="6"/>
        <v>7092.9</v>
      </c>
      <c r="F79" s="40"/>
      <c r="G79" s="6">
        <f t="shared" si="7"/>
        <v>4801.5200000000004</v>
      </c>
      <c r="H79" s="6">
        <f t="shared" si="8"/>
        <v>1000.3166666666666</v>
      </c>
      <c r="I79" s="6">
        <f t="shared" si="9"/>
        <v>8002.5333333333328</v>
      </c>
      <c r="J79" s="6">
        <v>9648</v>
      </c>
      <c r="K79" s="6">
        <f t="shared" si="10"/>
        <v>23452.37</v>
      </c>
      <c r="L79" t="str">
        <f t="shared" si="11"/>
        <v xml:space="preserve"> </v>
      </c>
    </row>
    <row r="80" spans="1:12">
      <c r="A80" s="1" t="s">
        <v>348</v>
      </c>
      <c r="B80" s="1" t="s">
        <v>321</v>
      </c>
      <c r="C80" s="6">
        <v>6654.9</v>
      </c>
      <c r="D80" s="6">
        <v>1091</v>
      </c>
      <c r="E80" s="6">
        <f t="shared" si="6"/>
        <v>7745.9</v>
      </c>
      <c r="F80" s="40"/>
      <c r="G80" s="6">
        <f t="shared" si="7"/>
        <v>5323.92</v>
      </c>
      <c r="H80" s="6">
        <f t="shared" si="8"/>
        <v>1109.1499999999999</v>
      </c>
      <c r="I80" s="6">
        <f t="shared" si="9"/>
        <v>8873.1999999999989</v>
      </c>
      <c r="J80" s="6">
        <v>47271.65</v>
      </c>
      <c r="K80" s="6">
        <f t="shared" si="10"/>
        <v>62577.919999999998</v>
      </c>
      <c r="L80" t="str">
        <f t="shared" si="11"/>
        <v xml:space="preserve"> </v>
      </c>
    </row>
    <row r="81" spans="1:12">
      <c r="A81" s="1" t="s">
        <v>349</v>
      </c>
      <c r="B81" s="1" t="s">
        <v>320</v>
      </c>
      <c r="C81" s="6">
        <v>7261.8</v>
      </c>
      <c r="D81" s="6">
        <v>1091</v>
      </c>
      <c r="E81" s="6">
        <f t="shared" si="6"/>
        <v>8352.7999999999993</v>
      </c>
      <c r="F81" s="40"/>
      <c r="G81" s="6">
        <f t="shared" si="7"/>
        <v>5809.4400000000005</v>
      </c>
      <c r="H81" s="6">
        <f t="shared" si="8"/>
        <v>1210.3</v>
      </c>
      <c r="I81" s="6">
        <f t="shared" si="9"/>
        <v>9682.4</v>
      </c>
      <c r="J81" s="6">
        <v>36540.42</v>
      </c>
      <c r="K81" s="6">
        <f t="shared" si="10"/>
        <v>53242.559999999998</v>
      </c>
      <c r="L81" t="str">
        <f t="shared" si="11"/>
        <v xml:space="preserve"> </v>
      </c>
    </row>
    <row r="82" spans="1:12">
      <c r="A82" s="1" t="s">
        <v>349</v>
      </c>
      <c r="B82" s="1" t="s">
        <v>321</v>
      </c>
      <c r="C82" s="6">
        <v>8052.7</v>
      </c>
      <c r="D82" s="6">
        <v>1091</v>
      </c>
      <c r="E82" s="6">
        <f t="shared" si="6"/>
        <v>9143.7000000000007</v>
      </c>
      <c r="F82" s="40"/>
      <c r="G82" s="6">
        <f t="shared" si="7"/>
        <v>6442.16</v>
      </c>
      <c r="H82" s="6">
        <f t="shared" si="8"/>
        <v>1342.1166666666668</v>
      </c>
      <c r="I82" s="6">
        <f t="shared" si="9"/>
        <v>10736.933333333334</v>
      </c>
      <c r="J82" s="6">
        <v>50530.47</v>
      </c>
      <c r="K82" s="6">
        <f t="shared" si="10"/>
        <v>69051.679999999993</v>
      </c>
      <c r="L82" t="str">
        <f t="shared" si="11"/>
        <v xml:space="preserve"> </v>
      </c>
    </row>
    <row r="83" spans="1:12">
      <c r="A83" s="1" t="s">
        <v>350</v>
      </c>
      <c r="B83" s="1" t="s">
        <v>351</v>
      </c>
      <c r="C83" s="6">
        <v>6924.56</v>
      </c>
      <c r="D83" s="6">
        <v>1091</v>
      </c>
      <c r="E83" s="6">
        <f t="shared" si="6"/>
        <v>8015.56</v>
      </c>
      <c r="F83" s="40"/>
      <c r="G83" s="6">
        <f t="shared" si="7"/>
        <v>5539.6480000000001</v>
      </c>
      <c r="H83" s="6">
        <f t="shared" si="8"/>
        <v>1154.0933333333332</v>
      </c>
      <c r="I83" s="6">
        <f t="shared" si="9"/>
        <v>9232.746666666666</v>
      </c>
      <c r="J83" s="6">
        <v>39887.06</v>
      </c>
      <c r="K83" s="6">
        <f t="shared" si="10"/>
        <v>55813.547999999995</v>
      </c>
      <c r="L83" t="str">
        <f t="shared" si="11"/>
        <v xml:space="preserve"> </v>
      </c>
    </row>
    <row r="84" spans="1:12">
      <c r="A84" s="1" t="s">
        <v>352</v>
      </c>
      <c r="B84" s="1" t="s">
        <v>353</v>
      </c>
      <c r="C84" s="6">
        <v>5473.6</v>
      </c>
      <c r="D84" s="6">
        <v>1091</v>
      </c>
      <c r="E84" s="6">
        <f t="shared" si="6"/>
        <v>6564.6</v>
      </c>
      <c r="F84" s="40"/>
      <c r="G84" s="6">
        <f t="shared" si="7"/>
        <v>4378.88</v>
      </c>
      <c r="H84" s="6">
        <f t="shared" si="8"/>
        <v>912.26666666666677</v>
      </c>
      <c r="I84" s="6">
        <f t="shared" si="9"/>
        <v>7298.1333333333341</v>
      </c>
      <c r="J84" s="6">
        <v>37702.050000000003</v>
      </c>
      <c r="K84" s="6">
        <f t="shared" si="10"/>
        <v>50291.33</v>
      </c>
      <c r="L84" t="str">
        <f t="shared" si="11"/>
        <v xml:space="preserve"> </v>
      </c>
    </row>
    <row r="85" spans="1:12">
      <c r="A85" s="1" t="s">
        <v>354</v>
      </c>
      <c r="B85" s="1" t="s">
        <v>353</v>
      </c>
      <c r="C85" s="6">
        <v>6622.5</v>
      </c>
      <c r="D85" s="6">
        <v>1091</v>
      </c>
      <c r="E85" s="6">
        <f t="shared" si="6"/>
        <v>7713.5</v>
      </c>
      <c r="F85" s="40"/>
      <c r="G85" s="6">
        <f t="shared" si="7"/>
        <v>5298</v>
      </c>
      <c r="H85" s="6">
        <f t="shared" si="8"/>
        <v>1103.75</v>
      </c>
      <c r="I85" s="6">
        <f t="shared" si="9"/>
        <v>8830</v>
      </c>
      <c r="J85" s="6">
        <v>45869.69</v>
      </c>
      <c r="K85" s="6">
        <f t="shared" si="10"/>
        <v>61101.440000000002</v>
      </c>
      <c r="L85" t="str">
        <f t="shared" si="11"/>
        <v xml:space="preserve"> </v>
      </c>
    </row>
    <row r="86" spans="1:12">
      <c r="A86" s="1" t="s">
        <v>355</v>
      </c>
      <c r="B86" s="1" t="s">
        <v>356</v>
      </c>
      <c r="C86" s="6">
        <v>5723.2</v>
      </c>
      <c r="D86" s="6">
        <v>1091</v>
      </c>
      <c r="E86" s="6">
        <f t="shared" si="6"/>
        <v>6814.2</v>
      </c>
      <c r="F86" s="40"/>
      <c r="G86" s="6">
        <f t="shared" si="7"/>
        <v>4578.5600000000004</v>
      </c>
      <c r="H86" s="6">
        <f t="shared" si="8"/>
        <v>953.86666666666667</v>
      </c>
      <c r="I86" s="6">
        <f t="shared" si="9"/>
        <v>7630.9333333333334</v>
      </c>
      <c r="J86" s="6">
        <v>3698.87</v>
      </c>
      <c r="K86" s="6">
        <f t="shared" si="10"/>
        <v>16862.23</v>
      </c>
      <c r="L86" t="str">
        <f t="shared" si="11"/>
        <v xml:space="preserve"> </v>
      </c>
    </row>
    <row r="87" spans="1:12">
      <c r="A87" s="1" t="s">
        <v>357</v>
      </c>
      <c r="B87" s="1" t="s">
        <v>356</v>
      </c>
      <c r="C87" s="6">
        <v>6924.56</v>
      </c>
      <c r="D87" s="6">
        <v>1091</v>
      </c>
      <c r="E87" s="6">
        <f t="shared" si="6"/>
        <v>8015.56</v>
      </c>
      <c r="F87" s="40"/>
      <c r="G87" s="6">
        <f t="shared" si="7"/>
        <v>5539.6480000000001</v>
      </c>
      <c r="H87" s="6">
        <f t="shared" si="8"/>
        <v>1154.0933333333332</v>
      </c>
      <c r="I87" s="6">
        <f t="shared" si="9"/>
        <v>9232.746666666666</v>
      </c>
      <c r="J87" s="6">
        <v>10880.1</v>
      </c>
      <c r="K87" s="6">
        <f t="shared" si="10"/>
        <v>26806.588</v>
      </c>
      <c r="L87" t="str">
        <f t="shared" si="11"/>
        <v xml:space="preserve"> </v>
      </c>
    </row>
    <row r="88" spans="1:12">
      <c r="A88" s="1" t="s">
        <v>358</v>
      </c>
      <c r="B88" s="1" t="s">
        <v>359</v>
      </c>
      <c r="C88" s="6">
        <v>5473.6</v>
      </c>
      <c r="D88" s="6">
        <v>1091</v>
      </c>
      <c r="E88" s="6">
        <f t="shared" si="6"/>
        <v>6564.6</v>
      </c>
      <c r="F88" s="40"/>
      <c r="G88" s="6">
        <f t="shared" si="7"/>
        <v>4378.88</v>
      </c>
      <c r="H88" s="6">
        <f t="shared" si="8"/>
        <v>912.26666666666677</v>
      </c>
      <c r="I88" s="6">
        <f t="shared" si="9"/>
        <v>7298.1333333333341</v>
      </c>
      <c r="J88" s="6">
        <v>9074.24</v>
      </c>
      <c r="K88" s="6">
        <f t="shared" si="10"/>
        <v>21663.52</v>
      </c>
      <c r="L88" t="str">
        <f t="shared" si="11"/>
        <v xml:space="preserve"> </v>
      </c>
    </row>
    <row r="89" spans="1:12">
      <c r="A89" s="1" t="s">
        <v>358</v>
      </c>
      <c r="B89" s="1" t="s">
        <v>360</v>
      </c>
      <c r="C89" s="6">
        <v>5723.2</v>
      </c>
      <c r="D89" s="6">
        <v>1091</v>
      </c>
      <c r="E89" s="6">
        <f t="shared" si="6"/>
        <v>6814.2</v>
      </c>
      <c r="F89" s="40"/>
      <c r="G89" s="6">
        <f t="shared" si="7"/>
        <v>4578.5600000000004</v>
      </c>
      <c r="H89" s="6">
        <f t="shared" si="8"/>
        <v>953.86666666666667</v>
      </c>
      <c r="I89" s="6">
        <f t="shared" si="9"/>
        <v>7630.9333333333334</v>
      </c>
      <c r="J89" s="6">
        <v>41234.239999999998</v>
      </c>
      <c r="K89" s="6">
        <f t="shared" si="10"/>
        <v>54397.599999999999</v>
      </c>
      <c r="L89" t="str">
        <f t="shared" si="11"/>
        <v xml:space="preserve"> </v>
      </c>
    </row>
    <row r="90" spans="1:12">
      <c r="A90" s="1" t="s">
        <v>361</v>
      </c>
      <c r="B90" s="1" t="s">
        <v>359</v>
      </c>
      <c r="C90" s="6">
        <v>6622.5</v>
      </c>
      <c r="D90" s="6">
        <v>1091</v>
      </c>
      <c r="E90" s="6">
        <f t="shared" si="6"/>
        <v>7713.5</v>
      </c>
      <c r="F90" s="40"/>
      <c r="G90" s="6">
        <f t="shared" si="7"/>
        <v>5298</v>
      </c>
      <c r="H90" s="6">
        <f t="shared" si="8"/>
        <v>1103.75</v>
      </c>
      <c r="I90" s="6">
        <f t="shared" si="9"/>
        <v>8830</v>
      </c>
      <c r="J90" s="6">
        <v>31449.37</v>
      </c>
      <c r="K90" s="6">
        <f t="shared" si="10"/>
        <v>46681.119999999995</v>
      </c>
      <c r="L90" t="str">
        <f t="shared" si="11"/>
        <v xml:space="preserve"> </v>
      </c>
    </row>
    <row r="91" spans="1:12">
      <c r="A91" s="1" t="s">
        <v>361</v>
      </c>
      <c r="B91" s="1" t="s">
        <v>360</v>
      </c>
      <c r="C91" s="6">
        <v>6924.56</v>
      </c>
      <c r="D91" s="6">
        <v>1091</v>
      </c>
      <c r="E91" s="6">
        <f t="shared" si="6"/>
        <v>8015.56</v>
      </c>
      <c r="F91" s="40"/>
      <c r="G91" s="6">
        <f t="shared" si="7"/>
        <v>5539.6480000000001</v>
      </c>
      <c r="H91" s="6">
        <f t="shared" si="8"/>
        <v>1154.0933333333332</v>
      </c>
      <c r="I91" s="6">
        <f t="shared" si="9"/>
        <v>9232.746666666666</v>
      </c>
      <c r="J91" s="6">
        <v>39887.06</v>
      </c>
      <c r="K91" s="6">
        <f t="shared" si="10"/>
        <v>55813.547999999995</v>
      </c>
      <c r="L91" t="str">
        <f t="shared" si="11"/>
        <v xml:space="preserve"> </v>
      </c>
    </row>
    <row r="92" spans="1:12">
      <c r="A92" s="1" t="s">
        <v>362</v>
      </c>
      <c r="B92" s="1" t="s">
        <v>363</v>
      </c>
      <c r="C92" s="6">
        <v>5473.6</v>
      </c>
      <c r="D92" s="6">
        <v>1091</v>
      </c>
      <c r="E92" s="6">
        <f t="shared" si="6"/>
        <v>6564.6</v>
      </c>
      <c r="F92" s="40"/>
      <c r="G92" s="6">
        <f t="shared" si="7"/>
        <v>4378.88</v>
      </c>
      <c r="H92" s="6">
        <f t="shared" si="8"/>
        <v>912.26666666666677</v>
      </c>
      <c r="I92" s="6">
        <f t="shared" si="9"/>
        <v>7298.1333333333341</v>
      </c>
      <c r="J92" s="6">
        <v>29764.400000000001</v>
      </c>
      <c r="K92" s="6">
        <f t="shared" si="10"/>
        <v>42353.68</v>
      </c>
      <c r="L92" t="str">
        <f t="shared" si="11"/>
        <v xml:space="preserve"> </v>
      </c>
    </row>
    <row r="93" spans="1:12">
      <c r="A93" s="1" t="s">
        <v>364</v>
      </c>
      <c r="B93" s="1" t="s">
        <v>363</v>
      </c>
      <c r="C93" s="6">
        <v>6622.5</v>
      </c>
      <c r="D93" s="6">
        <v>1091</v>
      </c>
      <c r="E93" s="6">
        <f t="shared" si="6"/>
        <v>7713.5</v>
      </c>
      <c r="F93" s="40"/>
      <c r="G93" s="6">
        <f t="shared" si="7"/>
        <v>5298</v>
      </c>
      <c r="H93" s="6">
        <f t="shared" si="8"/>
        <v>1103.75</v>
      </c>
      <c r="I93" s="6">
        <f t="shared" si="9"/>
        <v>8830</v>
      </c>
      <c r="J93" s="6">
        <v>30257.29</v>
      </c>
      <c r="K93" s="6">
        <f t="shared" si="10"/>
        <v>45489.04</v>
      </c>
      <c r="L93" t="str">
        <f t="shared" si="11"/>
        <v xml:space="preserve"> </v>
      </c>
    </row>
    <row r="94" spans="1:12">
      <c r="A94" s="1" t="s">
        <v>365</v>
      </c>
      <c r="B94" s="1" t="s">
        <v>366</v>
      </c>
      <c r="C94" s="6">
        <v>6999.5</v>
      </c>
      <c r="D94" s="6">
        <v>1091</v>
      </c>
      <c r="E94" s="6">
        <f t="shared" si="6"/>
        <v>8090.5</v>
      </c>
      <c r="F94" s="40"/>
      <c r="G94" s="6">
        <f t="shared" si="7"/>
        <v>5599.6</v>
      </c>
      <c r="H94" s="6">
        <f t="shared" si="8"/>
        <v>1166.5833333333333</v>
      </c>
      <c r="I94" s="6">
        <f t="shared" si="9"/>
        <v>9332.6666666666661</v>
      </c>
      <c r="J94" s="6">
        <v>45325.16</v>
      </c>
      <c r="K94" s="6">
        <f t="shared" si="10"/>
        <v>61424.01</v>
      </c>
      <c r="L94" t="str">
        <f t="shared" si="11"/>
        <v xml:space="preserve"> </v>
      </c>
    </row>
    <row r="95" spans="1:12">
      <c r="A95" s="1" t="s">
        <v>367</v>
      </c>
      <c r="B95" s="1" t="s">
        <v>368</v>
      </c>
      <c r="C95" s="6">
        <v>8469.4</v>
      </c>
      <c r="D95" s="6">
        <v>1091</v>
      </c>
      <c r="E95" s="6">
        <f t="shared" si="6"/>
        <v>9560.4</v>
      </c>
      <c r="F95" s="40"/>
      <c r="G95" s="6">
        <f t="shared" si="7"/>
        <v>6775.52</v>
      </c>
      <c r="H95" s="6">
        <f t="shared" si="8"/>
        <v>1411.5666666666666</v>
      </c>
      <c r="I95" s="6">
        <f t="shared" si="9"/>
        <v>11292.533333333333</v>
      </c>
      <c r="J95" s="6">
        <v>50031.66</v>
      </c>
      <c r="K95" s="6">
        <f t="shared" si="10"/>
        <v>69511.28</v>
      </c>
    </row>
    <row r="96" spans="1:12">
      <c r="A96" s="1" t="s">
        <v>369</v>
      </c>
      <c r="B96" s="1" t="s">
        <v>370</v>
      </c>
      <c r="C96" s="6">
        <v>5723.2</v>
      </c>
      <c r="D96" s="6">
        <v>1091</v>
      </c>
      <c r="E96" s="6">
        <f t="shared" si="6"/>
        <v>6814.2</v>
      </c>
      <c r="F96" s="40"/>
      <c r="G96" s="6">
        <f t="shared" si="7"/>
        <v>4578.5600000000004</v>
      </c>
      <c r="H96" s="6">
        <f t="shared" si="8"/>
        <v>953.86666666666667</v>
      </c>
      <c r="I96" s="6">
        <f t="shared" si="9"/>
        <v>7630.9333333333334</v>
      </c>
      <c r="J96" s="6">
        <v>6798.88</v>
      </c>
      <c r="K96" s="6">
        <f t="shared" si="10"/>
        <v>19962.240000000002</v>
      </c>
      <c r="L96" t="str">
        <f t="shared" si="11"/>
        <v xml:space="preserve"> </v>
      </c>
    </row>
    <row r="97" spans="1:12">
      <c r="A97" s="1" t="s">
        <v>369</v>
      </c>
      <c r="B97" s="1" t="s">
        <v>371</v>
      </c>
      <c r="C97" s="6">
        <v>6312.3</v>
      </c>
      <c r="D97" s="6">
        <v>1091</v>
      </c>
      <c r="E97" s="6">
        <f t="shared" si="6"/>
        <v>7403.3</v>
      </c>
      <c r="F97" s="40"/>
      <c r="G97" s="6">
        <f t="shared" si="7"/>
        <v>5049.84</v>
      </c>
      <c r="H97" s="6">
        <f t="shared" si="8"/>
        <v>1052.05</v>
      </c>
      <c r="I97" s="6">
        <f t="shared" si="9"/>
        <v>8416.4</v>
      </c>
      <c r="J97" s="6">
        <v>33289.629999999997</v>
      </c>
      <c r="K97" s="6">
        <f t="shared" si="10"/>
        <v>47807.92</v>
      </c>
      <c r="L97" t="str">
        <f t="shared" si="11"/>
        <v xml:space="preserve"> </v>
      </c>
    </row>
    <row r="98" spans="1:12">
      <c r="A98" s="1" t="s">
        <v>372</v>
      </c>
      <c r="B98" s="1" t="s">
        <v>371</v>
      </c>
      <c r="C98" s="6">
        <v>7637.1</v>
      </c>
      <c r="D98" s="6">
        <v>1091</v>
      </c>
      <c r="E98" s="6">
        <f t="shared" si="6"/>
        <v>8728.1</v>
      </c>
      <c r="F98" s="40"/>
      <c r="G98" s="6">
        <f t="shared" si="7"/>
        <v>6109.68</v>
      </c>
      <c r="H98" s="6">
        <f t="shared" si="8"/>
        <v>1272.8500000000001</v>
      </c>
      <c r="I98" s="6">
        <f t="shared" si="9"/>
        <v>10182.800000000001</v>
      </c>
      <c r="J98" s="6">
        <v>31585.51</v>
      </c>
      <c r="K98" s="6">
        <f t="shared" si="10"/>
        <v>49150.84</v>
      </c>
      <c r="L98" t="str">
        <f t="shared" si="11"/>
        <v xml:space="preserve"> </v>
      </c>
    </row>
    <row r="99" spans="1:12">
      <c r="A99" s="1" t="s">
        <v>373</v>
      </c>
      <c r="B99" s="1" t="s">
        <v>374</v>
      </c>
      <c r="C99" s="6">
        <v>5473.6</v>
      </c>
      <c r="D99" s="6">
        <v>1091</v>
      </c>
      <c r="E99" s="6">
        <f t="shared" si="6"/>
        <v>6564.6</v>
      </c>
      <c r="F99" s="40"/>
      <c r="G99" s="6">
        <f t="shared" si="7"/>
        <v>4378.88</v>
      </c>
      <c r="H99" s="6">
        <f t="shared" si="8"/>
        <v>912.26666666666677</v>
      </c>
      <c r="I99" s="6">
        <f t="shared" si="9"/>
        <v>7298.1333333333341</v>
      </c>
      <c r="J99" s="6">
        <v>25879.200000000001</v>
      </c>
      <c r="K99" s="6">
        <f t="shared" si="10"/>
        <v>38468.480000000003</v>
      </c>
      <c r="L99" t="str">
        <f t="shared" si="11"/>
        <v xml:space="preserve"> </v>
      </c>
    </row>
    <row r="100" spans="1:12">
      <c r="A100" s="1" t="s">
        <v>375</v>
      </c>
      <c r="B100" s="1" t="s">
        <v>374</v>
      </c>
      <c r="C100" s="6">
        <v>6622.5</v>
      </c>
      <c r="D100" s="6">
        <v>1091</v>
      </c>
      <c r="E100" s="6">
        <f t="shared" si="6"/>
        <v>7713.5</v>
      </c>
      <c r="F100" s="40"/>
      <c r="G100" s="6">
        <f t="shared" si="7"/>
        <v>5298</v>
      </c>
      <c r="H100" s="6">
        <f t="shared" si="8"/>
        <v>1103.75</v>
      </c>
      <c r="I100" s="6">
        <f t="shared" si="9"/>
        <v>8830</v>
      </c>
      <c r="J100" s="6">
        <v>29065.21</v>
      </c>
      <c r="K100" s="6">
        <f t="shared" si="10"/>
        <v>44296.959999999999</v>
      </c>
      <c r="L100" t="str">
        <f t="shared" si="11"/>
        <v xml:space="preserve"> </v>
      </c>
    </row>
    <row r="101" spans="1:12">
      <c r="A101" s="1" t="s">
        <v>376</v>
      </c>
      <c r="B101" s="1" t="s">
        <v>377</v>
      </c>
      <c r="C101" s="6">
        <v>8469.4</v>
      </c>
      <c r="D101" s="6">
        <v>1091</v>
      </c>
      <c r="E101" s="6">
        <f t="shared" si="6"/>
        <v>9560.4</v>
      </c>
      <c r="F101" s="40"/>
      <c r="G101" s="6">
        <f t="shared" si="7"/>
        <v>6775.52</v>
      </c>
      <c r="H101" s="6">
        <f t="shared" si="8"/>
        <v>1411.5666666666666</v>
      </c>
      <c r="I101" s="6">
        <f t="shared" si="9"/>
        <v>11292.533333333333</v>
      </c>
      <c r="J101" s="6">
        <v>36311.339999999997</v>
      </c>
      <c r="K101" s="6">
        <f t="shared" si="10"/>
        <v>55790.959999999992</v>
      </c>
      <c r="L101" t="str">
        <f t="shared" si="11"/>
        <v xml:space="preserve"> </v>
      </c>
    </row>
    <row r="102" spans="1:12">
      <c r="A102" s="1" t="s">
        <v>378</v>
      </c>
      <c r="B102" s="1" t="s">
        <v>379</v>
      </c>
      <c r="C102" s="6">
        <v>6312.3</v>
      </c>
      <c r="D102" s="6">
        <v>1091</v>
      </c>
      <c r="E102" s="6">
        <f t="shared" ref="E102:E117" si="12">SUM(C102:D102)</f>
        <v>7403.3</v>
      </c>
      <c r="F102" s="40"/>
      <c r="G102" s="6">
        <f t="shared" ref="G102:G117" si="13">+(C102/30)*24</f>
        <v>5049.84</v>
      </c>
      <c r="H102" s="6">
        <f t="shared" ref="H102:H117" si="14">+(C102/30)*5</f>
        <v>1052.05</v>
      </c>
      <c r="I102" s="6">
        <f t="shared" ref="I102:I117" si="15">+(C102/30)*40</f>
        <v>8416.4</v>
      </c>
      <c r="J102" s="6">
        <v>33461.949999999997</v>
      </c>
      <c r="K102" s="6">
        <f t="shared" ref="K102:K117" si="16">SUM(G102:J102)</f>
        <v>47980.24</v>
      </c>
      <c r="L102" t="str">
        <f t="shared" si="11"/>
        <v xml:space="preserve"> </v>
      </c>
    </row>
    <row r="103" spans="1:12">
      <c r="A103" s="1" t="s">
        <v>380</v>
      </c>
      <c r="B103" s="1" t="s">
        <v>379</v>
      </c>
      <c r="C103" s="6">
        <v>7637.1</v>
      </c>
      <c r="D103" s="6">
        <v>1091</v>
      </c>
      <c r="E103" s="6">
        <f t="shared" si="12"/>
        <v>8728.1</v>
      </c>
      <c r="F103" s="40"/>
      <c r="G103" s="6">
        <f t="shared" si="13"/>
        <v>6109.68</v>
      </c>
      <c r="H103" s="6">
        <f t="shared" si="14"/>
        <v>1272.8500000000001</v>
      </c>
      <c r="I103" s="6">
        <f t="shared" si="15"/>
        <v>10182.800000000001</v>
      </c>
      <c r="J103" s="6">
        <v>27366.95</v>
      </c>
      <c r="K103" s="6">
        <f t="shared" si="16"/>
        <v>44932.28</v>
      </c>
      <c r="L103" t="str">
        <f t="shared" si="11"/>
        <v xml:space="preserve"> </v>
      </c>
    </row>
    <row r="104" spans="1:12">
      <c r="A104" s="1" t="s">
        <v>381</v>
      </c>
      <c r="B104" s="1" t="s">
        <v>382</v>
      </c>
      <c r="C104" s="6">
        <v>6485.9</v>
      </c>
      <c r="D104" s="6">
        <v>1091</v>
      </c>
      <c r="E104" s="6">
        <f t="shared" si="12"/>
        <v>7576.9</v>
      </c>
      <c r="F104" s="40"/>
      <c r="G104" s="6">
        <f t="shared" si="13"/>
        <v>5188.7199999999993</v>
      </c>
      <c r="H104" s="6">
        <f t="shared" si="14"/>
        <v>1080.9833333333333</v>
      </c>
      <c r="I104" s="6">
        <f t="shared" si="15"/>
        <v>8647.8666666666668</v>
      </c>
      <c r="J104" s="6">
        <v>1248</v>
      </c>
      <c r="K104" s="6">
        <f t="shared" si="16"/>
        <v>16165.57</v>
      </c>
      <c r="L104" t="str">
        <f t="shared" ref="L104:L166" si="17">IF(K104=K103,"Error"," ")</f>
        <v xml:space="preserve"> </v>
      </c>
    </row>
    <row r="105" spans="1:12">
      <c r="A105" s="1" t="s">
        <v>381</v>
      </c>
      <c r="B105" s="1" t="s">
        <v>382</v>
      </c>
      <c r="C105" s="6">
        <v>6622.5</v>
      </c>
      <c r="D105" s="6">
        <v>1091</v>
      </c>
      <c r="E105" s="6">
        <f t="shared" si="12"/>
        <v>7713.5</v>
      </c>
      <c r="F105" s="40"/>
      <c r="G105" s="6">
        <f t="shared" si="13"/>
        <v>5298</v>
      </c>
      <c r="H105" s="6">
        <f t="shared" si="14"/>
        <v>1103.75</v>
      </c>
      <c r="I105" s="6">
        <f t="shared" si="15"/>
        <v>8830</v>
      </c>
      <c r="J105" s="6">
        <v>26681.05</v>
      </c>
      <c r="K105" s="6">
        <f t="shared" si="16"/>
        <v>41912.800000000003</v>
      </c>
      <c r="L105" t="str">
        <f t="shared" si="17"/>
        <v xml:space="preserve"> </v>
      </c>
    </row>
    <row r="106" spans="1:12">
      <c r="A106" s="1" t="s">
        <v>383</v>
      </c>
      <c r="B106" s="1" t="s">
        <v>382</v>
      </c>
      <c r="C106" s="6">
        <v>5360.4</v>
      </c>
      <c r="D106" s="6">
        <v>1091</v>
      </c>
      <c r="E106" s="6">
        <f t="shared" si="12"/>
        <v>6451.4</v>
      </c>
      <c r="F106" s="40"/>
      <c r="G106" s="6">
        <f t="shared" si="13"/>
        <v>4288.32</v>
      </c>
      <c r="H106" s="6">
        <f t="shared" si="14"/>
        <v>893.39999999999986</v>
      </c>
      <c r="I106" s="6">
        <f t="shared" si="15"/>
        <v>7147.1999999999989</v>
      </c>
      <c r="J106" s="6">
        <v>1248</v>
      </c>
      <c r="K106" s="6">
        <f t="shared" si="16"/>
        <v>13576.919999999998</v>
      </c>
      <c r="L106" t="str">
        <f t="shared" si="17"/>
        <v xml:space="preserve"> </v>
      </c>
    </row>
    <row r="107" spans="1:12">
      <c r="A107" s="1" t="s">
        <v>383</v>
      </c>
      <c r="B107" s="1" t="s">
        <v>382</v>
      </c>
      <c r="C107" s="6">
        <v>5473.6</v>
      </c>
      <c r="D107" s="6">
        <v>1091</v>
      </c>
      <c r="E107" s="6">
        <f t="shared" si="12"/>
        <v>6564.6</v>
      </c>
      <c r="F107" s="40"/>
      <c r="G107" s="6">
        <f t="shared" si="13"/>
        <v>4378.88</v>
      </c>
      <c r="H107" s="6">
        <f t="shared" si="14"/>
        <v>912.26666666666677</v>
      </c>
      <c r="I107" s="6">
        <f t="shared" si="15"/>
        <v>7298.1333333333341</v>
      </c>
      <c r="J107" s="6">
        <v>24893.97</v>
      </c>
      <c r="K107" s="6">
        <f t="shared" si="16"/>
        <v>37483.25</v>
      </c>
      <c r="L107" t="str">
        <f t="shared" si="17"/>
        <v xml:space="preserve"> </v>
      </c>
    </row>
    <row r="108" spans="1:12">
      <c r="A108" s="1" t="s">
        <v>384</v>
      </c>
      <c r="B108" s="1" t="s">
        <v>353</v>
      </c>
      <c r="C108" s="6">
        <v>5360.4</v>
      </c>
      <c r="D108" s="6">
        <v>1091</v>
      </c>
      <c r="E108" s="6">
        <f t="shared" si="12"/>
        <v>6451.4</v>
      </c>
      <c r="F108" s="40"/>
      <c r="G108" s="6">
        <f t="shared" si="13"/>
        <v>4288.32</v>
      </c>
      <c r="H108" s="6">
        <f t="shared" si="14"/>
        <v>893.39999999999986</v>
      </c>
      <c r="I108" s="6">
        <f t="shared" si="15"/>
        <v>7147.1999999999989</v>
      </c>
      <c r="J108" s="6">
        <v>1248</v>
      </c>
      <c r="K108" s="6">
        <f t="shared" si="16"/>
        <v>13576.919999999998</v>
      </c>
      <c r="L108" t="str">
        <f t="shared" si="17"/>
        <v xml:space="preserve"> </v>
      </c>
    </row>
    <row r="109" spans="1:12">
      <c r="A109" s="1" t="s">
        <v>385</v>
      </c>
      <c r="B109" s="1" t="s">
        <v>353</v>
      </c>
      <c r="C109" s="6">
        <v>6485.9</v>
      </c>
      <c r="D109" s="6">
        <v>1091</v>
      </c>
      <c r="E109" s="6">
        <f t="shared" si="12"/>
        <v>7576.9</v>
      </c>
      <c r="F109" s="40"/>
      <c r="G109" s="6">
        <f t="shared" si="13"/>
        <v>5188.7199999999993</v>
      </c>
      <c r="H109" s="6">
        <f t="shared" si="14"/>
        <v>1080.9833333333333</v>
      </c>
      <c r="I109" s="6">
        <f t="shared" si="15"/>
        <v>8647.8666666666668</v>
      </c>
      <c r="J109" s="6">
        <v>1248</v>
      </c>
      <c r="K109" s="6">
        <f t="shared" si="16"/>
        <v>16165.57</v>
      </c>
      <c r="L109" t="str">
        <f t="shared" si="17"/>
        <v xml:space="preserve"> </v>
      </c>
    </row>
    <row r="110" spans="1:12">
      <c r="A110" s="1" t="s">
        <v>386</v>
      </c>
      <c r="B110" s="1" t="s">
        <v>359</v>
      </c>
      <c r="C110" s="6">
        <v>5360.4</v>
      </c>
      <c r="D110" s="6">
        <v>1091</v>
      </c>
      <c r="E110" s="6">
        <f t="shared" si="12"/>
        <v>6451.4</v>
      </c>
      <c r="F110" s="40"/>
      <c r="G110" s="6">
        <f t="shared" si="13"/>
        <v>4288.32</v>
      </c>
      <c r="H110" s="6">
        <f t="shared" si="14"/>
        <v>893.39999999999986</v>
      </c>
      <c r="I110" s="6">
        <f t="shared" si="15"/>
        <v>7147.1999999999989</v>
      </c>
      <c r="J110" s="6">
        <v>1248</v>
      </c>
      <c r="K110" s="6">
        <f t="shared" si="16"/>
        <v>13576.919999999998</v>
      </c>
      <c r="L110" t="str">
        <f t="shared" si="17"/>
        <v xml:space="preserve"> </v>
      </c>
    </row>
    <row r="111" spans="1:12">
      <c r="A111" s="1" t="s">
        <v>386</v>
      </c>
      <c r="B111" s="1" t="s">
        <v>387</v>
      </c>
      <c r="C111" s="6">
        <v>5604.3</v>
      </c>
      <c r="D111" s="6">
        <v>1091</v>
      </c>
      <c r="E111" s="6">
        <f t="shared" si="12"/>
        <v>6695.3</v>
      </c>
      <c r="F111" s="40"/>
      <c r="G111" s="6">
        <f t="shared" si="13"/>
        <v>4483.4400000000005</v>
      </c>
      <c r="H111" s="6">
        <f t="shared" si="14"/>
        <v>934.05</v>
      </c>
      <c r="I111" s="6">
        <f t="shared" si="15"/>
        <v>7472.4</v>
      </c>
      <c r="J111" s="6">
        <v>1248</v>
      </c>
      <c r="K111" s="6">
        <f t="shared" si="16"/>
        <v>14137.89</v>
      </c>
      <c r="L111" t="str">
        <f t="shared" si="17"/>
        <v xml:space="preserve"> </v>
      </c>
    </row>
    <row r="112" spans="1:12">
      <c r="A112" s="1" t="s">
        <v>388</v>
      </c>
      <c r="B112" s="1" t="s">
        <v>389</v>
      </c>
      <c r="C112" s="6">
        <v>6485.9</v>
      </c>
      <c r="D112" s="6">
        <v>1091</v>
      </c>
      <c r="E112" s="6">
        <f t="shared" si="12"/>
        <v>7576.9</v>
      </c>
      <c r="F112" s="40"/>
      <c r="G112" s="6">
        <f t="shared" si="13"/>
        <v>5188.7199999999993</v>
      </c>
      <c r="H112" s="6">
        <f t="shared" si="14"/>
        <v>1080.9833333333333</v>
      </c>
      <c r="I112" s="6">
        <f t="shared" si="15"/>
        <v>8647.8666666666668</v>
      </c>
      <c r="J112" s="6">
        <v>0</v>
      </c>
      <c r="K112" s="6">
        <f t="shared" si="16"/>
        <v>14917.57</v>
      </c>
      <c r="L112" t="str">
        <f t="shared" si="17"/>
        <v xml:space="preserve"> </v>
      </c>
    </row>
    <row r="113" spans="1:12">
      <c r="A113" s="1" t="s">
        <v>388</v>
      </c>
      <c r="B113" s="1" t="s">
        <v>390</v>
      </c>
      <c r="C113" s="6">
        <v>6781.95</v>
      </c>
      <c r="D113" s="6">
        <v>1091</v>
      </c>
      <c r="E113" s="6">
        <f t="shared" si="12"/>
        <v>7872.95</v>
      </c>
      <c r="F113" s="40"/>
      <c r="G113" s="6">
        <f t="shared" si="13"/>
        <v>5425.5599999999995</v>
      </c>
      <c r="H113" s="6">
        <f t="shared" si="14"/>
        <v>1130.325</v>
      </c>
      <c r="I113" s="6">
        <f t="shared" si="15"/>
        <v>9042.6</v>
      </c>
      <c r="J113" s="6">
        <v>1248</v>
      </c>
      <c r="K113" s="6">
        <f t="shared" si="16"/>
        <v>16846.485000000001</v>
      </c>
      <c r="L113" t="str">
        <f t="shared" si="17"/>
        <v xml:space="preserve"> </v>
      </c>
    </row>
    <row r="114" spans="1:12">
      <c r="A114" s="1" t="s">
        <v>391</v>
      </c>
      <c r="B114" s="1" t="s">
        <v>363</v>
      </c>
      <c r="C114" s="6">
        <v>6485.9</v>
      </c>
      <c r="D114" s="6">
        <v>1091</v>
      </c>
      <c r="E114" s="6">
        <f t="shared" si="12"/>
        <v>7576.9</v>
      </c>
      <c r="F114" s="40"/>
      <c r="G114" s="6">
        <f t="shared" si="13"/>
        <v>5188.7199999999993</v>
      </c>
      <c r="H114" s="6">
        <f t="shared" si="14"/>
        <v>1080.9833333333333</v>
      </c>
      <c r="I114" s="6">
        <f t="shared" si="15"/>
        <v>8647.8666666666668</v>
      </c>
      <c r="J114" s="6">
        <v>1248</v>
      </c>
      <c r="K114" s="6">
        <f t="shared" si="16"/>
        <v>16165.57</v>
      </c>
      <c r="L114" t="str">
        <f t="shared" si="17"/>
        <v xml:space="preserve"> </v>
      </c>
    </row>
    <row r="115" spans="1:12">
      <c r="A115" s="1" t="s">
        <v>392</v>
      </c>
      <c r="B115" s="1" t="s">
        <v>325</v>
      </c>
      <c r="C115" s="6">
        <v>6854.3</v>
      </c>
      <c r="D115" s="6">
        <v>1091</v>
      </c>
      <c r="E115" s="6">
        <f t="shared" si="12"/>
        <v>7945.3</v>
      </c>
      <c r="F115" s="40"/>
      <c r="G115" s="6">
        <f t="shared" si="13"/>
        <v>5483.44</v>
      </c>
      <c r="H115" s="6">
        <f t="shared" si="14"/>
        <v>1142.3833333333332</v>
      </c>
      <c r="I115" s="6">
        <f t="shared" si="15"/>
        <v>9139.0666666666657</v>
      </c>
      <c r="J115" s="6">
        <v>1248</v>
      </c>
      <c r="K115" s="6">
        <f t="shared" si="16"/>
        <v>17012.89</v>
      </c>
      <c r="L115" t="str">
        <f t="shared" si="17"/>
        <v xml:space="preserve"> </v>
      </c>
    </row>
    <row r="116" spans="1:12">
      <c r="A116" s="1" t="s">
        <v>393</v>
      </c>
      <c r="B116" s="1" t="s">
        <v>394</v>
      </c>
      <c r="C116" s="6">
        <v>6781.95</v>
      </c>
      <c r="D116" s="6">
        <v>1091</v>
      </c>
      <c r="E116" s="6">
        <f t="shared" si="12"/>
        <v>7872.95</v>
      </c>
      <c r="F116" s="40"/>
      <c r="G116" s="6">
        <f t="shared" si="13"/>
        <v>5425.5599999999995</v>
      </c>
      <c r="H116" s="6">
        <f t="shared" si="14"/>
        <v>1130.325</v>
      </c>
      <c r="I116" s="6">
        <f t="shared" si="15"/>
        <v>9042.6</v>
      </c>
      <c r="J116" s="6">
        <v>1248</v>
      </c>
      <c r="K116" s="6">
        <f t="shared" si="16"/>
        <v>16846.485000000001</v>
      </c>
      <c r="L116" t="str">
        <f t="shared" si="17"/>
        <v xml:space="preserve"> </v>
      </c>
    </row>
    <row r="117" spans="1:12">
      <c r="A117" s="1" t="s">
        <v>395</v>
      </c>
      <c r="B117" s="1" t="s">
        <v>374</v>
      </c>
      <c r="C117" s="6">
        <v>5360.4</v>
      </c>
      <c r="D117" s="6">
        <v>1091</v>
      </c>
      <c r="E117" s="6">
        <f t="shared" si="12"/>
        <v>6451.4</v>
      </c>
      <c r="F117" s="40"/>
      <c r="G117" s="6">
        <f t="shared" si="13"/>
        <v>4288.32</v>
      </c>
      <c r="H117" s="6">
        <f t="shared" si="14"/>
        <v>893.39999999999986</v>
      </c>
      <c r="I117" s="6">
        <f t="shared" si="15"/>
        <v>7147.1999999999989</v>
      </c>
      <c r="J117" s="6">
        <v>1248</v>
      </c>
      <c r="K117" s="6">
        <f t="shared" si="16"/>
        <v>13576.919999999998</v>
      </c>
      <c r="L117" t="str">
        <f t="shared" si="17"/>
        <v xml:space="preserve"> </v>
      </c>
    </row>
    <row r="119" spans="1:12">
      <c r="A119" s="1" t="s">
        <v>396</v>
      </c>
      <c r="B119" s="1" t="s">
        <v>397</v>
      </c>
      <c r="C119" s="6">
        <v>8089.76</v>
      </c>
      <c r="D119" s="6">
        <v>1091</v>
      </c>
      <c r="E119" s="6">
        <v>9180.76</v>
      </c>
      <c r="F119" s="40"/>
      <c r="G119" s="6">
        <v>6471.8079999999991</v>
      </c>
      <c r="H119" s="6">
        <v>1348.2933333333333</v>
      </c>
      <c r="I119" s="6">
        <v>10786.346666666666</v>
      </c>
      <c r="J119" s="6">
        <v>14141.268</v>
      </c>
      <c r="K119" s="6">
        <v>32747.715999999997</v>
      </c>
      <c r="L119" t="str">
        <f t="shared" si="17"/>
        <v xml:space="preserve"> </v>
      </c>
    </row>
    <row r="120" spans="1:12">
      <c r="A120" s="1" t="s">
        <v>398</v>
      </c>
      <c r="B120" s="1" t="s">
        <v>397</v>
      </c>
      <c r="C120" s="6">
        <v>8581.32</v>
      </c>
      <c r="D120" s="6">
        <v>1091</v>
      </c>
      <c r="E120" s="6">
        <v>9672.32</v>
      </c>
      <c r="F120" s="40"/>
      <c r="G120" s="6">
        <v>6865.0559999999996</v>
      </c>
      <c r="H120" s="6">
        <v>1430.2199999999998</v>
      </c>
      <c r="I120" s="6">
        <v>11441.759999999998</v>
      </c>
      <c r="J120" s="6">
        <v>14049.655999999999</v>
      </c>
      <c r="K120" s="6">
        <v>33786.691999999995</v>
      </c>
      <c r="L120" t="str">
        <f t="shared" si="17"/>
        <v xml:space="preserve"> </v>
      </c>
    </row>
    <row r="121" spans="1:12">
      <c r="A121" s="1" t="s">
        <v>399</v>
      </c>
      <c r="B121" s="1" t="s">
        <v>400</v>
      </c>
      <c r="C121" s="6">
        <v>10503.37</v>
      </c>
      <c r="D121" s="6">
        <v>1091</v>
      </c>
      <c r="E121" s="6">
        <v>11594.37</v>
      </c>
      <c r="F121" s="40"/>
      <c r="G121" s="6">
        <v>8402.6959999999999</v>
      </c>
      <c r="H121" s="6">
        <v>1750.561666666667</v>
      </c>
      <c r="I121" s="6">
        <v>14004.493333333336</v>
      </c>
      <c r="J121" s="6">
        <v>16798.356000000003</v>
      </c>
      <c r="K121" s="6">
        <v>40956.107000000004</v>
      </c>
      <c r="L121" t="str">
        <f t="shared" si="17"/>
        <v xml:space="preserve"> </v>
      </c>
    </row>
    <row r="122" spans="1:12">
      <c r="A122" s="1" t="s">
        <v>401</v>
      </c>
      <c r="B122" s="1" t="s">
        <v>400</v>
      </c>
      <c r="C122" s="6">
        <v>11141.3</v>
      </c>
      <c r="D122" s="6">
        <v>1091</v>
      </c>
      <c r="E122" s="6">
        <v>12232.3</v>
      </c>
      <c r="F122" s="40"/>
      <c r="G122" s="6">
        <v>8913.0400000000009</v>
      </c>
      <c r="H122" s="6">
        <v>1856.8833333333332</v>
      </c>
      <c r="I122" s="6">
        <v>14855.066666666666</v>
      </c>
      <c r="J122" s="6">
        <v>16823.84</v>
      </c>
      <c r="K122" s="6">
        <v>42448.83</v>
      </c>
      <c r="L122" t="str">
        <f t="shared" si="17"/>
        <v xml:space="preserve"> </v>
      </c>
    </row>
    <row r="123" spans="1:12">
      <c r="A123" s="1" t="s">
        <v>402</v>
      </c>
      <c r="B123" s="1" t="s">
        <v>403</v>
      </c>
      <c r="C123" s="6">
        <v>13169.13</v>
      </c>
      <c r="D123" s="6">
        <v>1091</v>
      </c>
      <c r="E123" s="6">
        <v>14260.13</v>
      </c>
      <c r="F123" s="40"/>
      <c r="G123" s="6">
        <v>10535.303999999998</v>
      </c>
      <c r="H123" s="6">
        <v>2194.8549999999996</v>
      </c>
      <c r="I123" s="6">
        <v>17558.839999999997</v>
      </c>
      <c r="J123" s="6">
        <v>18862.304</v>
      </c>
      <c r="K123" s="6">
        <v>49151.303</v>
      </c>
      <c r="L123" t="str">
        <f t="shared" si="17"/>
        <v xml:space="preserve"> </v>
      </c>
    </row>
    <row r="124" spans="1:12">
      <c r="A124" s="1" t="s">
        <v>404</v>
      </c>
      <c r="B124" s="1" t="s">
        <v>405</v>
      </c>
      <c r="C124" s="6">
        <v>6063.4794000000002</v>
      </c>
      <c r="D124" s="6">
        <v>1091</v>
      </c>
      <c r="E124" s="6">
        <v>7154.4794000000002</v>
      </c>
      <c r="F124" s="40"/>
      <c r="G124" s="6">
        <v>4850.78352</v>
      </c>
      <c r="H124" s="6">
        <v>1010.5799000000001</v>
      </c>
      <c r="I124" s="6">
        <v>8084.6392000000005</v>
      </c>
      <c r="J124" s="6">
        <v>11568.643520000001</v>
      </c>
      <c r="K124" s="6">
        <v>25514.646140000001</v>
      </c>
      <c r="L124" t="str">
        <f t="shared" si="17"/>
        <v xml:space="preserve"> </v>
      </c>
    </row>
    <row r="125" spans="1:12">
      <c r="A125" s="1" t="s">
        <v>406</v>
      </c>
      <c r="B125" s="1" t="s">
        <v>405</v>
      </c>
      <c r="C125" s="6">
        <v>6445.85</v>
      </c>
      <c r="D125" s="6">
        <v>1091</v>
      </c>
      <c r="E125" s="6">
        <v>7536.85</v>
      </c>
      <c r="F125" s="40"/>
      <c r="G125" s="6">
        <v>5156.68</v>
      </c>
      <c r="H125" s="6">
        <v>1074.3083333333334</v>
      </c>
      <c r="I125" s="6">
        <v>8594.4666666666672</v>
      </c>
      <c r="J125" s="6">
        <v>11389.68</v>
      </c>
      <c r="K125" s="6">
        <v>26215.135000000002</v>
      </c>
      <c r="L125" t="str">
        <f t="shared" si="17"/>
        <v xml:space="preserve"> </v>
      </c>
    </row>
    <row r="126" spans="1:12">
      <c r="A126" s="1" t="s">
        <v>407</v>
      </c>
      <c r="B126" s="1" t="s">
        <v>408</v>
      </c>
      <c r="C126" s="6">
        <v>6700.11</v>
      </c>
      <c r="D126" s="6">
        <v>1091</v>
      </c>
      <c r="E126" s="6">
        <v>7791.11</v>
      </c>
      <c r="F126" s="40"/>
      <c r="G126" s="6">
        <v>5360.0879999999997</v>
      </c>
      <c r="H126" s="6">
        <v>1116.6849999999999</v>
      </c>
      <c r="I126" s="6">
        <v>8933.48</v>
      </c>
      <c r="J126" s="6">
        <v>12563.147999999999</v>
      </c>
      <c r="K126" s="6">
        <v>27973.400999999998</v>
      </c>
      <c r="L126" t="str">
        <f t="shared" si="17"/>
        <v xml:space="preserve"> </v>
      </c>
    </row>
    <row r="127" spans="1:12">
      <c r="A127" s="1" t="s">
        <v>409</v>
      </c>
      <c r="B127" s="1" t="s">
        <v>408</v>
      </c>
      <c r="C127" s="6">
        <v>7123.23</v>
      </c>
      <c r="D127" s="6">
        <v>1091</v>
      </c>
      <c r="E127" s="6">
        <v>8214.23</v>
      </c>
      <c r="F127" s="40"/>
      <c r="G127" s="6">
        <v>5698.5839999999989</v>
      </c>
      <c r="H127" s="6">
        <v>1187.2049999999999</v>
      </c>
      <c r="I127" s="6">
        <v>9497.64</v>
      </c>
      <c r="J127" s="6">
        <v>12416.784000000001</v>
      </c>
      <c r="K127" s="6">
        <v>28800.213</v>
      </c>
      <c r="L127" t="str">
        <f t="shared" si="17"/>
        <v xml:space="preserve"> </v>
      </c>
    </row>
    <row r="128" spans="1:12">
      <c r="A128" s="1" t="s">
        <v>410</v>
      </c>
      <c r="B128" s="1" t="s">
        <v>411</v>
      </c>
      <c r="C128" s="6">
        <v>9101.01</v>
      </c>
      <c r="D128" s="6">
        <v>1091</v>
      </c>
      <c r="E128" s="6">
        <v>10192.01</v>
      </c>
      <c r="F128" s="40"/>
      <c r="G128" s="6">
        <v>7280.8080000000009</v>
      </c>
      <c r="H128" s="6">
        <v>1516.835</v>
      </c>
      <c r="I128" s="6">
        <v>12134.68</v>
      </c>
      <c r="J128" s="6">
        <v>15280.668</v>
      </c>
      <c r="K128" s="6">
        <v>36212.991000000002</v>
      </c>
      <c r="L128" t="str">
        <f t="shared" si="17"/>
        <v xml:space="preserve"> </v>
      </c>
    </row>
    <row r="129" spans="1:12">
      <c r="A129" s="1" t="s">
        <v>412</v>
      </c>
      <c r="B129" s="1" t="s">
        <v>411</v>
      </c>
      <c r="C129" s="6">
        <v>9654.7199999999993</v>
      </c>
      <c r="D129" s="6">
        <v>1091</v>
      </c>
      <c r="E129" s="6">
        <v>10745.72</v>
      </c>
      <c r="F129" s="40"/>
      <c r="G129" s="6">
        <v>7723.7759999999989</v>
      </c>
      <c r="H129" s="6">
        <v>1609.12</v>
      </c>
      <c r="I129" s="6">
        <v>12872.96</v>
      </c>
      <c r="J129" s="6">
        <v>15238.775999999998</v>
      </c>
      <c r="K129" s="6">
        <v>37444.631999999998</v>
      </c>
      <c r="L129" t="str">
        <f t="shared" si="17"/>
        <v xml:space="preserve"> </v>
      </c>
    </row>
    <row r="130" spans="1:12">
      <c r="A130" s="1" t="s">
        <v>413</v>
      </c>
      <c r="B130" s="1" t="s">
        <v>414</v>
      </c>
      <c r="C130" s="6">
        <v>12134.71</v>
      </c>
      <c r="D130" s="6">
        <v>1091</v>
      </c>
      <c r="E130" s="6">
        <v>13225.71</v>
      </c>
      <c r="F130" s="40"/>
      <c r="G130" s="6">
        <v>9707.768</v>
      </c>
      <c r="H130" s="6">
        <v>2022.4516666666664</v>
      </c>
      <c r="I130" s="6">
        <v>16179.613333333331</v>
      </c>
      <c r="J130" s="6">
        <v>19036.548000000003</v>
      </c>
      <c r="K130" s="6">
        <v>46946.381000000001</v>
      </c>
      <c r="L130" t="str">
        <f t="shared" si="17"/>
        <v xml:space="preserve"> </v>
      </c>
    </row>
    <row r="131" spans="1:12">
      <c r="A131" s="1" t="s">
        <v>415</v>
      </c>
      <c r="B131" s="1" t="s">
        <v>414</v>
      </c>
      <c r="C131" s="6">
        <v>12872.01</v>
      </c>
      <c r="D131" s="6">
        <v>1091</v>
      </c>
      <c r="E131" s="6">
        <v>13963.01</v>
      </c>
      <c r="F131" s="40"/>
      <c r="G131" s="6">
        <v>10297.608</v>
      </c>
      <c r="H131" s="6">
        <v>2145.335</v>
      </c>
      <c r="I131" s="6">
        <v>17162.68</v>
      </c>
      <c r="J131" s="6">
        <v>19141.527999999998</v>
      </c>
      <c r="K131" s="6">
        <v>48747.150999999998</v>
      </c>
      <c r="L131" t="str">
        <f t="shared" si="17"/>
        <v xml:space="preserve"> </v>
      </c>
    </row>
    <row r="132" spans="1:12">
      <c r="A132" s="1" t="s">
        <v>416</v>
      </c>
      <c r="B132" s="1" t="s">
        <v>417</v>
      </c>
      <c r="C132" s="6">
        <v>9668.7800000000007</v>
      </c>
      <c r="D132" s="6">
        <v>1091</v>
      </c>
      <c r="E132" s="6">
        <v>10759.78</v>
      </c>
      <c r="F132" s="40"/>
      <c r="G132" s="6">
        <v>7735.0239999999994</v>
      </c>
      <c r="H132" s="6">
        <v>1611.4633333333334</v>
      </c>
      <c r="I132" s="6">
        <v>12891.706666666667</v>
      </c>
      <c r="J132" s="6">
        <v>15152.224</v>
      </c>
      <c r="K132" s="6">
        <v>37390.417999999998</v>
      </c>
      <c r="L132" t="str">
        <f t="shared" si="17"/>
        <v xml:space="preserve"> </v>
      </c>
    </row>
    <row r="133" spans="1:12">
      <c r="A133" s="1" t="s">
        <v>418</v>
      </c>
      <c r="B133" s="1" t="s">
        <v>419</v>
      </c>
      <c r="C133" s="6">
        <v>10050.219999999999</v>
      </c>
      <c r="D133" s="6">
        <v>1091</v>
      </c>
      <c r="E133" s="6">
        <v>11141.22</v>
      </c>
      <c r="F133" s="40"/>
      <c r="G133" s="6">
        <v>8040.1759999999995</v>
      </c>
      <c r="H133" s="6">
        <v>1675.0366666666664</v>
      </c>
      <c r="I133" s="6">
        <v>13400.293333333331</v>
      </c>
      <c r="J133" s="6">
        <v>16667.036</v>
      </c>
      <c r="K133" s="6">
        <v>39782.542000000001</v>
      </c>
      <c r="L133" t="str">
        <f t="shared" si="17"/>
        <v xml:space="preserve"> </v>
      </c>
    </row>
    <row r="134" spans="1:12">
      <c r="A134" s="1" t="s">
        <v>420</v>
      </c>
      <c r="B134" s="1" t="s">
        <v>419</v>
      </c>
      <c r="C134" s="6">
        <v>10684.79</v>
      </c>
      <c r="D134" s="6">
        <v>1091</v>
      </c>
      <c r="E134" s="6">
        <v>11775.79</v>
      </c>
      <c r="F134" s="40"/>
      <c r="G134" s="6">
        <v>8547.8320000000003</v>
      </c>
      <c r="H134" s="6">
        <v>1780.7983333333334</v>
      </c>
      <c r="I134" s="6">
        <v>14246.386666666667</v>
      </c>
      <c r="J134" s="6">
        <v>0</v>
      </c>
      <c r="K134" s="6">
        <v>24575.017</v>
      </c>
      <c r="L134" t="str">
        <f t="shared" si="17"/>
        <v xml:space="preserve"> </v>
      </c>
    </row>
    <row r="135" spans="1:12">
      <c r="A135" s="1" t="s">
        <v>421</v>
      </c>
      <c r="B135" s="1" t="s">
        <v>422</v>
      </c>
      <c r="C135" s="6">
        <v>13651.54</v>
      </c>
      <c r="D135" s="6">
        <v>1091</v>
      </c>
      <c r="E135" s="6">
        <v>14742.54</v>
      </c>
      <c r="F135" s="40"/>
      <c r="G135" s="6">
        <v>10921.232000000002</v>
      </c>
      <c r="H135" s="6">
        <v>2275.2566666666671</v>
      </c>
      <c r="I135" s="6">
        <v>18202.053333333337</v>
      </c>
      <c r="J135" s="6">
        <v>20744.691999999999</v>
      </c>
      <c r="K135" s="6">
        <v>52143.234000000004</v>
      </c>
      <c r="L135" t="str">
        <f t="shared" si="17"/>
        <v xml:space="preserve"> </v>
      </c>
    </row>
    <row r="136" spans="1:12">
      <c r="A136" s="1" t="s">
        <v>423</v>
      </c>
      <c r="B136" s="1" t="s">
        <v>422</v>
      </c>
      <c r="C136" s="6">
        <v>14482.1</v>
      </c>
      <c r="D136" s="6">
        <v>1091</v>
      </c>
      <c r="E136" s="6">
        <v>15573.1</v>
      </c>
      <c r="F136" s="40"/>
      <c r="G136" s="6">
        <v>11585.68</v>
      </c>
      <c r="H136" s="6">
        <v>2413.6833333333334</v>
      </c>
      <c r="I136" s="6">
        <v>19309.466666666667</v>
      </c>
      <c r="J136" s="6">
        <v>20924.28</v>
      </c>
      <c r="K136" s="6">
        <v>54233.11</v>
      </c>
      <c r="L136" t="str">
        <f t="shared" si="17"/>
        <v xml:space="preserve"> </v>
      </c>
    </row>
    <row r="137" spans="1:12">
      <c r="A137" s="1" t="s">
        <v>424</v>
      </c>
      <c r="B137" s="1" t="s">
        <v>425</v>
      </c>
      <c r="C137" s="6">
        <v>269.25</v>
      </c>
      <c r="D137" s="6">
        <v>0</v>
      </c>
      <c r="E137" s="6">
        <v>269.25</v>
      </c>
      <c r="F137" s="40"/>
      <c r="G137" s="6">
        <v>107.69999999999999</v>
      </c>
      <c r="H137" s="6">
        <v>0</v>
      </c>
      <c r="I137" s="6">
        <v>179.5</v>
      </c>
      <c r="J137" s="6">
        <v>0</v>
      </c>
      <c r="K137" s="6">
        <v>287.2</v>
      </c>
      <c r="L137" t="str">
        <f t="shared" si="17"/>
        <v xml:space="preserve"> </v>
      </c>
    </row>
    <row r="138" spans="1:12">
      <c r="A138" s="1" t="s">
        <v>424</v>
      </c>
      <c r="B138" s="1" t="s">
        <v>426</v>
      </c>
      <c r="C138" s="6">
        <v>269.25</v>
      </c>
      <c r="D138" s="6">
        <v>0</v>
      </c>
      <c r="E138" s="6">
        <v>269.25</v>
      </c>
      <c r="F138" s="40"/>
      <c r="G138" s="6">
        <v>215.39999999999998</v>
      </c>
      <c r="H138" s="6">
        <v>0</v>
      </c>
      <c r="I138" s="6">
        <v>359</v>
      </c>
      <c r="J138" s="6">
        <v>0</v>
      </c>
      <c r="K138" s="6">
        <v>574.4</v>
      </c>
      <c r="L138" t="str">
        <f t="shared" si="17"/>
        <v xml:space="preserve"> </v>
      </c>
    </row>
    <row r="139" spans="1:12">
      <c r="A139" s="1" t="s">
        <v>424</v>
      </c>
      <c r="B139" s="1" t="s">
        <v>427</v>
      </c>
      <c r="C139" s="6">
        <v>269.25</v>
      </c>
      <c r="D139" s="6">
        <v>0</v>
      </c>
      <c r="E139" s="6">
        <v>269.25</v>
      </c>
      <c r="F139" s="40"/>
      <c r="G139" s="6">
        <v>215.39999999999998</v>
      </c>
      <c r="H139" s="6">
        <v>0</v>
      </c>
      <c r="I139" s="6">
        <v>359</v>
      </c>
      <c r="J139" s="6">
        <v>0</v>
      </c>
      <c r="K139" s="6">
        <v>574.4</v>
      </c>
    </row>
    <row r="140" spans="1:12">
      <c r="A140" s="1" t="s">
        <v>424</v>
      </c>
      <c r="B140" s="1" t="s">
        <v>428</v>
      </c>
      <c r="C140" s="6">
        <v>269.25</v>
      </c>
      <c r="D140" s="6">
        <v>27.3</v>
      </c>
      <c r="E140" s="6">
        <v>296.55</v>
      </c>
      <c r="F140" s="40"/>
      <c r="G140" s="6">
        <v>215.39999999999998</v>
      </c>
      <c r="H140" s="6">
        <v>44.875</v>
      </c>
      <c r="I140" s="6">
        <v>359</v>
      </c>
      <c r="J140" s="6">
        <v>0</v>
      </c>
      <c r="K140" s="6">
        <v>619.27499999999998</v>
      </c>
      <c r="L140" t="str">
        <f t="shared" si="17"/>
        <v xml:space="preserve"> </v>
      </c>
    </row>
    <row r="141" spans="1:12">
      <c r="A141" s="1" t="s">
        <v>424</v>
      </c>
      <c r="B141" s="1" t="s">
        <v>428</v>
      </c>
      <c r="C141" s="6">
        <v>269.25</v>
      </c>
      <c r="D141" s="6">
        <v>27.3</v>
      </c>
      <c r="E141" s="6">
        <v>296.55</v>
      </c>
      <c r="F141" s="40"/>
      <c r="G141" s="6">
        <v>215.39999999999998</v>
      </c>
      <c r="H141" s="6">
        <v>44.875</v>
      </c>
      <c r="I141" s="6">
        <v>359</v>
      </c>
      <c r="J141" s="6">
        <v>3765.95</v>
      </c>
      <c r="K141" s="6">
        <v>4385.2249999999995</v>
      </c>
      <c r="L141" t="str">
        <f t="shared" si="17"/>
        <v xml:space="preserve"> </v>
      </c>
    </row>
    <row r="142" spans="1:12">
      <c r="A142" s="1" t="s">
        <v>424</v>
      </c>
      <c r="B142" s="1" t="s">
        <v>429</v>
      </c>
      <c r="C142" s="6">
        <v>269.25</v>
      </c>
      <c r="D142" s="6">
        <v>27.3</v>
      </c>
      <c r="E142" s="6">
        <v>296.55</v>
      </c>
      <c r="F142" s="40"/>
      <c r="G142" s="6">
        <v>215.39999999999998</v>
      </c>
      <c r="H142" s="6">
        <v>44.875</v>
      </c>
      <c r="I142" s="6">
        <v>359</v>
      </c>
      <c r="J142" s="6">
        <v>3769.95</v>
      </c>
      <c r="K142" s="6">
        <v>4389.2249999999995</v>
      </c>
      <c r="L142" t="str">
        <f t="shared" si="17"/>
        <v xml:space="preserve"> </v>
      </c>
    </row>
    <row r="143" spans="1:12">
      <c r="A143" s="1" t="s">
        <v>430</v>
      </c>
      <c r="B143" s="1" t="s">
        <v>425</v>
      </c>
      <c r="C143" s="6">
        <v>286.83999999999997</v>
      </c>
      <c r="D143" s="6">
        <v>0</v>
      </c>
      <c r="E143" s="6">
        <v>286.83999999999997</v>
      </c>
      <c r="F143" s="40"/>
      <c r="G143" s="6">
        <v>114.73599999999999</v>
      </c>
      <c r="H143" s="6">
        <v>0</v>
      </c>
      <c r="I143" s="6">
        <v>191.22666666666663</v>
      </c>
      <c r="J143" s="6">
        <v>0</v>
      </c>
      <c r="K143" s="6">
        <v>305.96266666666662</v>
      </c>
      <c r="L143" t="str">
        <f t="shared" si="17"/>
        <v xml:space="preserve"> </v>
      </c>
    </row>
    <row r="144" spans="1:12">
      <c r="A144" s="1" t="s">
        <v>430</v>
      </c>
      <c r="B144" s="1" t="s">
        <v>426</v>
      </c>
      <c r="C144" s="6">
        <v>286.83999999999997</v>
      </c>
      <c r="D144" s="6">
        <v>0</v>
      </c>
      <c r="E144" s="6">
        <v>286.83999999999997</v>
      </c>
      <c r="F144" s="40"/>
      <c r="G144" s="6">
        <v>229.47199999999998</v>
      </c>
      <c r="H144" s="6">
        <v>0</v>
      </c>
      <c r="I144" s="6">
        <v>382.45333333333326</v>
      </c>
      <c r="J144" s="6">
        <v>0</v>
      </c>
      <c r="K144" s="6">
        <v>611.92533333333324</v>
      </c>
      <c r="L144" t="str">
        <f t="shared" si="17"/>
        <v xml:space="preserve"> </v>
      </c>
    </row>
    <row r="145" spans="1:12">
      <c r="A145" s="1" t="s">
        <v>430</v>
      </c>
      <c r="B145" s="1" t="s">
        <v>427</v>
      </c>
      <c r="C145" s="6">
        <v>286.83999999999997</v>
      </c>
      <c r="D145" s="6">
        <v>0</v>
      </c>
      <c r="E145" s="6">
        <v>286.83999999999997</v>
      </c>
      <c r="F145" s="40"/>
      <c r="G145" s="6">
        <v>229.47199999999998</v>
      </c>
      <c r="H145" s="6">
        <v>0</v>
      </c>
      <c r="I145" s="6">
        <v>382.45333333333326</v>
      </c>
      <c r="J145" s="6">
        <v>0</v>
      </c>
      <c r="K145" s="6">
        <v>611.92533333333324</v>
      </c>
    </row>
    <row r="146" spans="1:12">
      <c r="A146" s="1" t="s">
        <v>430</v>
      </c>
      <c r="B146" s="1" t="s">
        <v>428</v>
      </c>
      <c r="C146" s="6">
        <v>286.83999999999997</v>
      </c>
      <c r="D146" s="6">
        <v>27.3</v>
      </c>
      <c r="E146" s="6">
        <v>314.14</v>
      </c>
      <c r="F146" s="40"/>
      <c r="G146" s="6">
        <v>229.47199999999998</v>
      </c>
      <c r="H146" s="6">
        <v>47.806666666666658</v>
      </c>
      <c r="I146" s="6">
        <v>382.45333333333326</v>
      </c>
      <c r="J146" s="6">
        <v>0</v>
      </c>
      <c r="K146" s="6">
        <v>659.73199999999997</v>
      </c>
      <c r="L146" t="str">
        <f t="shared" si="17"/>
        <v xml:space="preserve"> </v>
      </c>
    </row>
    <row r="147" spans="1:12">
      <c r="A147" s="1" t="s">
        <v>430</v>
      </c>
      <c r="B147" s="1" t="s">
        <v>428</v>
      </c>
      <c r="C147" s="6">
        <v>286.83999999999997</v>
      </c>
      <c r="D147" s="6">
        <v>27.3</v>
      </c>
      <c r="E147" s="6">
        <v>314.14</v>
      </c>
      <c r="F147" s="40"/>
      <c r="G147" s="6">
        <v>229.47199999999998</v>
      </c>
      <c r="H147" s="6">
        <v>47.806666666666658</v>
      </c>
      <c r="I147" s="6">
        <v>382.45333333333326</v>
      </c>
      <c r="J147" s="6">
        <v>3395.1620000000003</v>
      </c>
      <c r="K147" s="6">
        <v>4054.8940000000002</v>
      </c>
      <c r="L147" t="str">
        <f t="shared" si="17"/>
        <v xml:space="preserve"> </v>
      </c>
    </row>
    <row r="148" spans="1:12">
      <c r="A148" s="1" t="s">
        <v>430</v>
      </c>
      <c r="B148" s="1" t="s">
        <v>429</v>
      </c>
      <c r="C148" s="6">
        <v>286.83999999999997</v>
      </c>
      <c r="D148" s="6">
        <v>27.3</v>
      </c>
      <c r="E148" s="6">
        <v>314.14</v>
      </c>
      <c r="F148" s="40"/>
      <c r="G148" s="6">
        <v>229.47199999999998</v>
      </c>
      <c r="H148" s="6">
        <v>47.806666666666658</v>
      </c>
      <c r="I148" s="6">
        <v>382.45333333333326</v>
      </c>
      <c r="J148" s="6">
        <v>3399.1620000000003</v>
      </c>
      <c r="K148" s="6">
        <v>4058.8940000000002</v>
      </c>
      <c r="L148" t="str">
        <f t="shared" si="17"/>
        <v xml:space="preserve"> </v>
      </c>
    </row>
    <row r="149" spans="1:12">
      <c r="A149" s="1" t="s">
        <v>431</v>
      </c>
      <c r="B149" s="1" t="s">
        <v>432</v>
      </c>
      <c r="C149" s="6">
        <v>298.88</v>
      </c>
      <c r="D149" s="6">
        <v>27.3</v>
      </c>
      <c r="E149" s="6">
        <v>326.18</v>
      </c>
      <c r="F149" s="40"/>
      <c r="G149" s="6">
        <v>239.10400000000001</v>
      </c>
      <c r="H149" s="6">
        <v>49.813333333333333</v>
      </c>
      <c r="I149" s="6">
        <v>398.50666666666666</v>
      </c>
      <c r="J149" s="6">
        <v>3806.8539999999998</v>
      </c>
      <c r="K149" s="6">
        <v>4494.2780000000002</v>
      </c>
      <c r="L149" t="str">
        <f t="shared" si="17"/>
        <v xml:space="preserve"> </v>
      </c>
    </row>
    <row r="150" spans="1:12">
      <c r="A150" s="1" t="s">
        <v>431</v>
      </c>
      <c r="B150" s="1" t="s">
        <v>433</v>
      </c>
      <c r="C150" s="6">
        <v>298.88</v>
      </c>
      <c r="D150" s="6">
        <v>27.3</v>
      </c>
      <c r="E150" s="6">
        <v>326.18</v>
      </c>
      <c r="F150" s="40"/>
      <c r="G150" s="6">
        <v>239.10400000000001</v>
      </c>
      <c r="H150" s="6">
        <v>49.813333333333333</v>
      </c>
      <c r="I150" s="6">
        <v>398.50666666666666</v>
      </c>
      <c r="J150" s="6">
        <v>3810.8539999999998</v>
      </c>
      <c r="K150" s="6">
        <v>4498.2780000000002</v>
      </c>
      <c r="L150" t="str">
        <f t="shared" si="17"/>
        <v xml:space="preserve"> </v>
      </c>
    </row>
    <row r="151" spans="1:12">
      <c r="A151" s="1" t="s">
        <v>434</v>
      </c>
      <c r="B151" s="1" t="s">
        <v>432</v>
      </c>
      <c r="C151" s="6">
        <v>318.44</v>
      </c>
      <c r="D151" s="6">
        <v>27.3</v>
      </c>
      <c r="E151" s="6">
        <v>345.74</v>
      </c>
      <c r="F151" s="40"/>
      <c r="G151" s="6">
        <v>254.75200000000001</v>
      </c>
      <c r="H151" s="6">
        <v>53.073333333333331</v>
      </c>
      <c r="I151" s="6">
        <v>424.58666666666664</v>
      </c>
      <c r="J151" s="6">
        <v>3437.6419999999998</v>
      </c>
      <c r="K151" s="6">
        <v>4170.0540000000001</v>
      </c>
      <c r="L151" t="str">
        <f t="shared" si="17"/>
        <v xml:space="preserve"> </v>
      </c>
    </row>
    <row r="152" spans="1:12">
      <c r="A152" s="1" t="s">
        <v>434</v>
      </c>
      <c r="B152" s="1" t="s">
        <v>433</v>
      </c>
      <c r="C152" s="6">
        <v>318.44</v>
      </c>
      <c r="D152" s="6">
        <v>27.3</v>
      </c>
      <c r="E152" s="6">
        <v>345.74</v>
      </c>
      <c r="F152" s="40"/>
      <c r="G152" s="6">
        <v>254.75200000000001</v>
      </c>
      <c r="H152" s="6">
        <v>53.073333333333331</v>
      </c>
      <c r="I152" s="6">
        <v>424.58666666666664</v>
      </c>
      <c r="J152" s="6">
        <v>3441.6419999999998</v>
      </c>
      <c r="K152" s="6">
        <v>4174.0540000000001</v>
      </c>
      <c r="L152" t="str">
        <f t="shared" si="17"/>
        <v xml:space="preserve"> </v>
      </c>
    </row>
    <row r="153" spans="1:12">
      <c r="A153" s="1" t="s">
        <v>435</v>
      </c>
      <c r="B153" s="1" t="s">
        <v>436</v>
      </c>
      <c r="C153" s="6">
        <v>366.45</v>
      </c>
      <c r="D153" s="6">
        <v>27.3</v>
      </c>
      <c r="E153" s="6">
        <v>393.75</v>
      </c>
      <c r="F153" s="40"/>
      <c r="G153" s="6">
        <v>293.15999999999997</v>
      </c>
      <c r="H153" s="6">
        <v>61.075000000000003</v>
      </c>
      <c r="I153" s="6">
        <v>488.6</v>
      </c>
      <c r="J153" s="6">
        <v>0</v>
      </c>
      <c r="K153" s="6">
        <v>842.83500000000004</v>
      </c>
      <c r="L153" t="str">
        <f t="shared" si="17"/>
        <v xml:space="preserve"> </v>
      </c>
    </row>
    <row r="154" spans="1:12">
      <c r="A154" s="1" t="s">
        <v>435</v>
      </c>
      <c r="B154" s="1" t="s">
        <v>437</v>
      </c>
      <c r="C154" s="6">
        <v>366.45</v>
      </c>
      <c r="D154" s="6">
        <v>27.3</v>
      </c>
      <c r="E154" s="6">
        <v>393.75</v>
      </c>
      <c r="F154" s="40"/>
      <c r="G154" s="6">
        <v>293.15999999999997</v>
      </c>
      <c r="H154" s="6">
        <v>61.075000000000003</v>
      </c>
      <c r="I154" s="6">
        <v>488.6</v>
      </c>
      <c r="J154" s="6">
        <v>0</v>
      </c>
      <c r="K154" s="6">
        <v>842.83500000000004</v>
      </c>
    </row>
    <row r="155" spans="1:12">
      <c r="A155" s="1" t="s">
        <v>435</v>
      </c>
      <c r="B155" s="1" t="s">
        <v>436</v>
      </c>
      <c r="C155" s="6">
        <v>366.45</v>
      </c>
      <c r="D155" s="6">
        <v>27.3</v>
      </c>
      <c r="E155" s="6">
        <v>393.75</v>
      </c>
      <c r="F155" s="40"/>
      <c r="G155" s="6">
        <v>293.15999999999997</v>
      </c>
      <c r="H155" s="6">
        <v>61.075000000000003</v>
      </c>
      <c r="I155" s="6">
        <v>488.6</v>
      </c>
      <c r="J155" s="6">
        <v>3877.3100000000004</v>
      </c>
      <c r="K155" s="6">
        <v>4720.1450000000004</v>
      </c>
      <c r="L155" t="str">
        <f t="shared" si="17"/>
        <v xml:space="preserve"> </v>
      </c>
    </row>
    <row r="156" spans="1:12">
      <c r="A156" s="1" t="s">
        <v>435</v>
      </c>
      <c r="B156" s="1" t="s">
        <v>437</v>
      </c>
      <c r="C156" s="6">
        <v>366.45</v>
      </c>
      <c r="D156" s="6">
        <v>27.3</v>
      </c>
      <c r="E156" s="6">
        <v>393.75</v>
      </c>
      <c r="F156" s="40"/>
      <c r="G156" s="6">
        <v>293.15999999999997</v>
      </c>
      <c r="H156" s="6">
        <v>61.075000000000003</v>
      </c>
      <c r="I156" s="6">
        <v>488.6</v>
      </c>
      <c r="J156" s="6">
        <v>3882.3100000000004</v>
      </c>
      <c r="K156" s="6">
        <v>4725.1450000000004</v>
      </c>
      <c r="L156" t="str">
        <f t="shared" si="17"/>
        <v xml:space="preserve"> </v>
      </c>
    </row>
    <row r="157" spans="1:12">
      <c r="A157" s="1" t="s">
        <v>438</v>
      </c>
      <c r="B157" s="1" t="s">
        <v>436</v>
      </c>
      <c r="C157" s="6">
        <v>389.16</v>
      </c>
      <c r="D157" s="6">
        <v>27.3</v>
      </c>
      <c r="E157" s="6">
        <v>416.46000000000004</v>
      </c>
      <c r="F157" s="40"/>
      <c r="G157" s="6">
        <v>311.32800000000003</v>
      </c>
      <c r="H157" s="6">
        <v>64.860000000000014</v>
      </c>
      <c r="I157" s="6">
        <v>518.88000000000011</v>
      </c>
      <c r="J157" s="6">
        <v>0</v>
      </c>
      <c r="K157" s="6">
        <v>895.06800000000021</v>
      </c>
      <c r="L157" t="str">
        <f t="shared" si="17"/>
        <v xml:space="preserve"> </v>
      </c>
    </row>
    <row r="158" spans="1:12">
      <c r="A158" s="1" t="s">
        <v>438</v>
      </c>
      <c r="B158" s="1" t="s">
        <v>437</v>
      </c>
      <c r="C158" s="6">
        <v>389.16</v>
      </c>
      <c r="D158" s="6">
        <v>27.3</v>
      </c>
      <c r="E158" s="6">
        <v>416.46000000000004</v>
      </c>
      <c r="F158" s="40"/>
      <c r="G158" s="6">
        <v>311.32800000000003</v>
      </c>
      <c r="H158" s="6">
        <v>64.860000000000014</v>
      </c>
      <c r="I158" s="6">
        <v>518.88000000000011</v>
      </c>
      <c r="J158" s="6">
        <v>0</v>
      </c>
      <c r="K158" s="6">
        <v>895.06800000000021</v>
      </c>
      <c r="L158" t="str">
        <f t="shared" si="17"/>
        <v>Error</v>
      </c>
    </row>
    <row r="159" spans="1:12">
      <c r="A159" s="1" t="s">
        <v>438</v>
      </c>
      <c r="B159" s="1" t="s">
        <v>436</v>
      </c>
      <c r="C159" s="6">
        <v>389.16</v>
      </c>
      <c r="D159" s="6">
        <v>27.3</v>
      </c>
      <c r="E159" s="6">
        <v>416.46000000000004</v>
      </c>
      <c r="F159" s="40"/>
      <c r="G159" s="6">
        <v>311.32800000000003</v>
      </c>
      <c r="H159" s="6">
        <v>64.860000000000014</v>
      </c>
      <c r="I159" s="6">
        <v>518.88000000000011</v>
      </c>
      <c r="J159" s="6">
        <v>3510.6180000000004</v>
      </c>
      <c r="K159" s="6">
        <v>4405.6860000000006</v>
      </c>
      <c r="L159" t="str">
        <f t="shared" si="17"/>
        <v xml:space="preserve"> </v>
      </c>
    </row>
    <row r="160" spans="1:12">
      <c r="A160" s="1" t="s">
        <v>438</v>
      </c>
      <c r="B160" s="1" t="s">
        <v>437</v>
      </c>
      <c r="C160" s="6">
        <v>389.16</v>
      </c>
      <c r="D160" s="6">
        <v>27.3</v>
      </c>
      <c r="E160" s="6">
        <v>416.46000000000004</v>
      </c>
      <c r="F160" s="40"/>
      <c r="G160" s="6">
        <v>311.32800000000003</v>
      </c>
      <c r="H160" s="6">
        <v>64.860000000000014</v>
      </c>
      <c r="I160" s="6">
        <v>518.88000000000011</v>
      </c>
      <c r="J160" s="6">
        <v>3515.6180000000004</v>
      </c>
      <c r="K160" s="6">
        <v>4410.6860000000006</v>
      </c>
      <c r="L160" t="str">
        <f t="shared" si="17"/>
        <v xml:space="preserve"> </v>
      </c>
    </row>
    <row r="161" spans="1:12">
      <c r="A161" s="1" t="s">
        <v>439</v>
      </c>
      <c r="B161" s="1" t="s">
        <v>440</v>
      </c>
      <c r="C161" s="6">
        <v>414.53</v>
      </c>
      <c r="D161" s="6">
        <v>27.3</v>
      </c>
      <c r="E161" s="6">
        <v>441.83</v>
      </c>
      <c r="F161" s="40"/>
      <c r="G161" s="6">
        <v>331.62399999999997</v>
      </c>
      <c r="H161" s="6">
        <v>69.088333333333324</v>
      </c>
      <c r="I161" s="6">
        <v>552.70666666666659</v>
      </c>
      <c r="J161" s="6">
        <v>3931.7740000000003</v>
      </c>
      <c r="K161" s="6">
        <v>4885.1930000000002</v>
      </c>
      <c r="L161" t="str">
        <f t="shared" si="17"/>
        <v xml:space="preserve"> </v>
      </c>
    </row>
    <row r="162" spans="1:12">
      <c r="A162" s="1" t="s">
        <v>439</v>
      </c>
      <c r="B162" s="1" t="s">
        <v>441</v>
      </c>
      <c r="C162" s="6">
        <v>414.53</v>
      </c>
      <c r="D162" s="6">
        <v>27.3</v>
      </c>
      <c r="E162" s="6">
        <v>441.83</v>
      </c>
      <c r="F162" s="40"/>
      <c r="G162" s="6">
        <v>331.62399999999997</v>
      </c>
      <c r="H162" s="6">
        <v>69.088333333333324</v>
      </c>
      <c r="I162" s="6">
        <v>552.70666666666659</v>
      </c>
      <c r="J162" s="6">
        <v>3936.7740000000003</v>
      </c>
      <c r="K162" s="6">
        <v>4890.1930000000002</v>
      </c>
      <c r="L162" t="str">
        <f t="shared" si="17"/>
        <v xml:space="preserve"> </v>
      </c>
    </row>
    <row r="163" spans="1:12">
      <c r="A163" s="1" t="s">
        <v>442</v>
      </c>
      <c r="B163" s="1" t="s">
        <v>440</v>
      </c>
      <c r="C163" s="6">
        <v>441.08</v>
      </c>
      <c r="D163" s="6">
        <v>27.3</v>
      </c>
      <c r="E163" s="6">
        <v>468.38</v>
      </c>
      <c r="F163" s="40"/>
      <c r="G163" s="6">
        <v>352.86399999999998</v>
      </c>
      <c r="H163" s="6">
        <v>73.513333333333321</v>
      </c>
      <c r="I163" s="6">
        <v>588.10666666666657</v>
      </c>
      <c r="J163" s="6">
        <v>3568.1540000000005</v>
      </c>
      <c r="K163" s="6">
        <v>4582.6380000000008</v>
      </c>
      <c r="L163" t="str">
        <f t="shared" si="17"/>
        <v xml:space="preserve"> </v>
      </c>
    </row>
    <row r="164" spans="1:12">
      <c r="A164" s="1" t="s">
        <v>443</v>
      </c>
      <c r="B164" s="1" t="s">
        <v>444</v>
      </c>
      <c r="C164" s="6">
        <v>473.78</v>
      </c>
      <c r="D164" s="6">
        <v>27.3</v>
      </c>
      <c r="E164" s="6">
        <v>501.08</v>
      </c>
      <c r="F164" s="40"/>
      <c r="G164" s="6">
        <v>379.024</v>
      </c>
      <c r="H164" s="6">
        <v>78.963333333333324</v>
      </c>
      <c r="I164" s="6">
        <v>631.70666666666659</v>
      </c>
      <c r="J164" s="6">
        <v>4014.7340000000004</v>
      </c>
      <c r="K164" s="6">
        <v>5104.4279999999999</v>
      </c>
      <c r="L164" t="str">
        <f t="shared" si="17"/>
        <v xml:space="preserve"> </v>
      </c>
    </row>
    <row r="165" spans="1:12">
      <c r="A165" s="1" t="s">
        <v>445</v>
      </c>
      <c r="B165" s="1" t="s">
        <v>444</v>
      </c>
      <c r="C165" s="6">
        <v>503.56</v>
      </c>
      <c r="D165" s="6">
        <v>27.3</v>
      </c>
      <c r="E165" s="6">
        <v>530.86</v>
      </c>
      <c r="F165" s="40"/>
      <c r="G165" s="6">
        <v>402.84800000000001</v>
      </c>
      <c r="H165" s="6">
        <v>83.926666666666677</v>
      </c>
      <c r="I165" s="6">
        <v>671.41333333333341</v>
      </c>
      <c r="J165" s="6">
        <v>3653.6980000000003</v>
      </c>
      <c r="K165" s="6">
        <v>4811.8860000000004</v>
      </c>
      <c r="L165" t="str">
        <f t="shared" si="17"/>
        <v xml:space="preserve"> </v>
      </c>
    </row>
    <row r="166" spans="1:12">
      <c r="A166" s="1" t="s">
        <v>446</v>
      </c>
      <c r="B166" s="1" t="s">
        <v>447</v>
      </c>
      <c r="C166" s="6">
        <v>562.72</v>
      </c>
      <c r="D166" s="6">
        <v>27.3</v>
      </c>
      <c r="E166" s="6">
        <v>590.02</v>
      </c>
      <c r="F166" s="40"/>
      <c r="G166" s="6">
        <v>450.17600000000004</v>
      </c>
      <c r="H166" s="6">
        <v>93.786666666666676</v>
      </c>
      <c r="I166" s="6">
        <v>750.29333333333341</v>
      </c>
      <c r="J166" s="6">
        <v>3735.2660000000001</v>
      </c>
      <c r="K166" s="6">
        <v>5029.5219999999999</v>
      </c>
      <c r="L166" t="str">
        <f t="shared" si="17"/>
        <v xml:space="preserve"> </v>
      </c>
    </row>
    <row r="169" spans="1:12" ht="15.75">
      <c r="B169" s="192" t="s">
        <v>448</v>
      </c>
      <c r="C169" s="192"/>
      <c r="D169" s="192"/>
      <c r="E169" s="192"/>
      <c r="F169" s="192"/>
      <c r="G169" s="192"/>
    </row>
    <row r="170" spans="1:12">
      <c r="B170" s="44" t="s">
        <v>0</v>
      </c>
      <c r="C170" s="191" t="s">
        <v>251</v>
      </c>
      <c r="D170" s="191"/>
      <c r="E170" s="191"/>
      <c r="F170" s="191"/>
      <c r="G170" s="191"/>
    </row>
    <row r="171" spans="1:12">
      <c r="B171" s="45">
        <v>1311</v>
      </c>
      <c r="C171" s="193" t="s">
        <v>449</v>
      </c>
      <c r="D171" s="193"/>
      <c r="E171" s="193"/>
      <c r="F171" s="193"/>
      <c r="G171" s="193"/>
    </row>
    <row r="172" spans="1:12">
      <c r="B172" s="45">
        <v>1321</v>
      </c>
      <c r="C172" s="193" t="s">
        <v>450</v>
      </c>
      <c r="D172" s="193"/>
      <c r="E172" s="193"/>
      <c r="F172" s="193"/>
      <c r="G172" s="193"/>
    </row>
    <row r="173" spans="1:12">
      <c r="B173" s="45">
        <v>1345</v>
      </c>
      <c r="C173" s="193" t="s">
        <v>451</v>
      </c>
      <c r="D173" s="193"/>
      <c r="E173" s="193"/>
      <c r="F173" s="193"/>
      <c r="G173" s="193"/>
    </row>
    <row r="174" spans="1:12">
      <c r="B174" s="45">
        <v>1541</v>
      </c>
      <c r="C174" s="193" t="s">
        <v>452</v>
      </c>
      <c r="D174" s="193"/>
      <c r="E174" s="193"/>
      <c r="F174" s="193"/>
      <c r="G174" s="193"/>
    </row>
    <row r="175" spans="1:12">
      <c r="B175" s="45">
        <v>1591</v>
      </c>
      <c r="C175" s="193" t="s">
        <v>453</v>
      </c>
      <c r="D175" s="193"/>
      <c r="E175" s="193"/>
      <c r="F175" s="193"/>
      <c r="G175" s="193"/>
    </row>
    <row r="176" spans="1:12">
      <c r="B176" s="45">
        <v>1711</v>
      </c>
      <c r="C176" s="193" t="s">
        <v>454</v>
      </c>
      <c r="D176" s="193"/>
      <c r="E176" s="193"/>
      <c r="F176" s="193"/>
      <c r="G176" s="193"/>
    </row>
    <row r="177" spans="2:7">
      <c r="B177" s="45">
        <v>1712</v>
      </c>
      <c r="C177" s="193" t="s">
        <v>455</v>
      </c>
      <c r="D177" s="193"/>
      <c r="E177" s="193"/>
      <c r="F177" s="193"/>
      <c r="G177" s="193"/>
    </row>
  </sheetData>
  <mergeCells count="21">
    <mergeCell ref="C177:G177"/>
    <mergeCell ref="C171:G171"/>
    <mergeCell ref="C172:G172"/>
    <mergeCell ref="C173:G173"/>
    <mergeCell ref="C174:G174"/>
    <mergeCell ref="C175:G175"/>
    <mergeCell ref="C176:G176"/>
    <mergeCell ref="C170:G170"/>
    <mergeCell ref="A1:L1"/>
    <mergeCell ref="A2:L2"/>
    <mergeCell ref="A3:L3"/>
    <mergeCell ref="A4:L4"/>
    <mergeCell ref="A8:A9"/>
    <mergeCell ref="B8:B9"/>
    <mergeCell ref="C8:F8"/>
    <mergeCell ref="H8:L8"/>
    <mergeCell ref="A36:A37"/>
    <mergeCell ref="B36:B37"/>
    <mergeCell ref="C36:E36"/>
    <mergeCell ref="G36:K36"/>
    <mergeCell ref="B169:G16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EF67-3D2B-4E3B-82D4-20D09D9E3ACD}">
  <dimension ref="A1:M46"/>
  <sheetViews>
    <sheetView showGridLines="0" workbookViewId="0">
      <selection activeCell="N9" sqref="N9"/>
    </sheetView>
  </sheetViews>
  <sheetFormatPr baseColWidth="10" defaultRowHeight="15"/>
  <cols>
    <col min="1" max="1" width="9.85546875" customWidth="1"/>
    <col min="2" max="2" width="36.85546875" customWidth="1"/>
    <col min="4" max="4" width="12.85546875" bestFit="1" customWidth="1"/>
    <col min="7" max="7" width="3.7109375" customWidth="1"/>
  </cols>
  <sheetData>
    <row r="1" spans="1:12" ht="15.75">
      <c r="A1" s="173" t="s">
        <v>456</v>
      </c>
      <c r="B1" s="173"/>
      <c r="C1" s="173"/>
      <c r="D1" s="173"/>
      <c r="E1" s="173"/>
      <c r="F1" s="173"/>
      <c r="G1" s="173"/>
      <c r="H1" s="173"/>
      <c r="I1" s="173"/>
      <c r="J1" s="173"/>
      <c r="K1" s="173"/>
      <c r="L1" s="173"/>
    </row>
    <row r="2" spans="1:12" ht="15.75">
      <c r="A2" s="173" t="s">
        <v>1</v>
      </c>
      <c r="B2" s="173"/>
      <c r="C2" s="173"/>
      <c r="D2" s="173"/>
      <c r="E2" s="173"/>
      <c r="F2" s="173"/>
      <c r="G2" s="173"/>
      <c r="H2" s="173"/>
      <c r="I2" s="173"/>
      <c r="J2" s="173"/>
      <c r="K2" s="173"/>
      <c r="L2" s="173"/>
    </row>
    <row r="3" spans="1:12" ht="15.75">
      <c r="A3" s="173" t="s">
        <v>2</v>
      </c>
      <c r="B3" s="173"/>
      <c r="C3" s="173"/>
      <c r="D3" s="173"/>
      <c r="E3" s="173"/>
      <c r="F3" s="173"/>
      <c r="G3" s="173"/>
      <c r="H3" s="173"/>
      <c r="I3" s="173"/>
      <c r="J3" s="173"/>
      <c r="K3" s="173"/>
      <c r="L3" s="173"/>
    </row>
    <row r="4" spans="1:12" ht="15.75">
      <c r="A4" s="173" t="s">
        <v>6</v>
      </c>
      <c r="B4" s="173"/>
      <c r="C4" s="173"/>
      <c r="D4" s="173"/>
      <c r="E4" s="173"/>
      <c r="F4" s="173"/>
      <c r="G4" s="173"/>
      <c r="H4" s="173"/>
      <c r="I4" s="173"/>
      <c r="J4" s="173"/>
      <c r="K4" s="173"/>
      <c r="L4" s="173"/>
    </row>
    <row r="7" spans="1:12" ht="16.5" thickBot="1">
      <c r="A7" s="4" t="s">
        <v>7</v>
      </c>
    </row>
    <row r="8" spans="1:12" ht="15.75" thickBot="1">
      <c r="A8" s="174" t="s">
        <v>0</v>
      </c>
      <c r="B8" s="174" t="s">
        <v>8</v>
      </c>
      <c r="C8" s="176" t="s">
        <v>9</v>
      </c>
      <c r="D8" s="177"/>
      <c r="E8" s="177"/>
      <c r="F8" s="177"/>
      <c r="H8" s="176" t="s">
        <v>10</v>
      </c>
      <c r="I8" s="177"/>
      <c r="J8" s="177"/>
      <c r="K8" s="177"/>
      <c r="L8" s="177"/>
    </row>
    <row r="9" spans="1:12" ht="45">
      <c r="A9" s="175"/>
      <c r="B9" s="175"/>
      <c r="C9" s="5" t="s">
        <v>11</v>
      </c>
      <c r="D9" s="5" t="s">
        <v>86</v>
      </c>
      <c r="E9" s="5" t="s">
        <v>17</v>
      </c>
      <c r="F9" s="5" t="s">
        <v>12</v>
      </c>
      <c r="H9" s="3" t="s">
        <v>13</v>
      </c>
      <c r="I9" s="13" t="s">
        <v>18</v>
      </c>
      <c r="J9" s="5" t="s">
        <v>14</v>
      </c>
      <c r="K9" s="13" t="s">
        <v>253</v>
      </c>
      <c r="L9" s="5" t="s">
        <v>12</v>
      </c>
    </row>
    <row r="10" spans="1:12">
      <c r="A10" s="1" t="s">
        <v>457</v>
      </c>
      <c r="B10" s="1" t="s">
        <v>458</v>
      </c>
      <c r="C10" s="46">
        <v>16141.2</v>
      </c>
      <c r="D10" s="46">
        <v>62664</v>
      </c>
      <c r="E10" s="47"/>
      <c r="F10" s="46">
        <f>SUM(C10:E10)</f>
        <v>78805.2</v>
      </c>
      <c r="G10" s="28"/>
      <c r="H10" s="46">
        <f>C10/30*10</f>
        <v>5380.4000000000005</v>
      </c>
      <c r="I10" s="46"/>
      <c r="J10" s="46">
        <f>((C10/30)*40)+((D10/30)*40)</f>
        <v>105073.60000000001</v>
      </c>
      <c r="K10" s="48"/>
      <c r="L10" s="46">
        <f>SUM(H10:K10)</f>
        <v>110454</v>
      </c>
    </row>
    <row r="11" spans="1:12">
      <c r="A11" s="1" t="s">
        <v>459</v>
      </c>
      <c r="B11" s="1" t="s">
        <v>460</v>
      </c>
      <c r="C11" s="46">
        <v>9368.4</v>
      </c>
      <c r="D11" s="46">
        <v>24168</v>
      </c>
      <c r="E11" s="47"/>
      <c r="F11" s="46">
        <f>SUM(C11:E11)</f>
        <v>33536.400000000001</v>
      </c>
      <c r="G11" s="28"/>
      <c r="H11" s="46">
        <f t="shared" ref="H11:H14" si="0">C11/30*10</f>
        <v>3122.7999999999997</v>
      </c>
      <c r="I11" s="46"/>
      <c r="J11" s="46">
        <f>((C11/30)*40)+((D11/30)*40)</f>
        <v>44715.199999999997</v>
      </c>
      <c r="K11" s="48"/>
      <c r="L11" s="46">
        <f>SUM(H11:K11)</f>
        <v>47838</v>
      </c>
    </row>
    <row r="12" spans="1:12">
      <c r="A12" s="1" t="s">
        <v>459</v>
      </c>
      <c r="B12" s="1" t="s">
        <v>461</v>
      </c>
      <c r="C12" s="46">
        <v>8370.6</v>
      </c>
      <c r="D12" s="46">
        <v>25166.400000000001</v>
      </c>
      <c r="E12" s="47"/>
      <c r="F12" s="46">
        <f t="shared" ref="F12:F14" si="1">SUM(C12:E12)</f>
        <v>33537</v>
      </c>
      <c r="G12" s="28"/>
      <c r="H12" s="46">
        <f t="shared" si="0"/>
        <v>2790.2000000000003</v>
      </c>
      <c r="I12" s="46"/>
      <c r="J12" s="46">
        <f>((C12/30)*40)+((D12/30)*40)</f>
        <v>44716</v>
      </c>
      <c r="K12" s="48"/>
      <c r="L12" s="46">
        <f>SUM(H12:K12)</f>
        <v>47506.2</v>
      </c>
    </row>
    <row r="13" spans="1:12">
      <c r="A13" s="1" t="s">
        <v>462</v>
      </c>
      <c r="B13" s="1" t="s">
        <v>463</v>
      </c>
      <c r="C13" s="46">
        <v>7497</v>
      </c>
      <c r="D13" s="46">
        <v>17757.900000000001</v>
      </c>
      <c r="E13" s="47"/>
      <c r="F13" s="46">
        <f t="shared" si="1"/>
        <v>25254.9</v>
      </c>
      <c r="G13" s="28"/>
      <c r="H13" s="46">
        <f t="shared" si="0"/>
        <v>2499</v>
      </c>
      <c r="I13" s="46"/>
      <c r="J13" s="46">
        <f>((C13/30)*40)+((D13/30)*40)</f>
        <v>33673.200000000004</v>
      </c>
      <c r="K13" s="48"/>
      <c r="L13" s="46">
        <f>SUM(H13:K13)</f>
        <v>36172.200000000004</v>
      </c>
    </row>
    <row r="14" spans="1:12">
      <c r="A14" s="1" t="s">
        <v>464</v>
      </c>
      <c r="B14" s="1" t="s">
        <v>465</v>
      </c>
      <c r="C14" s="46">
        <v>7147.2</v>
      </c>
      <c r="D14" s="46">
        <v>15006</v>
      </c>
      <c r="E14" s="47"/>
      <c r="F14" s="46">
        <f t="shared" si="1"/>
        <v>22153.200000000001</v>
      </c>
      <c r="G14" s="49"/>
      <c r="H14" s="46">
        <f t="shared" si="0"/>
        <v>2382.3999999999996</v>
      </c>
      <c r="I14" s="50"/>
      <c r="J14" s="46">
        <f>((C14/30)*40)+((D14/30)*40)</f>
        <v>29537.599999999999</v>
      </c>
      <c r="K14" s="50"/>
      <c r="L14" s="46">
        <f>SUM(H14:K14)</f>
        <v>31920</v>
      </c>
    </row>
    <row r="15" spans="1:12">
      <c r="A15" s="11"/>
    </row>
    <row r="16" spans="1:12" ht="16.5" thickBot="1">
      <c r="A16" s="4" t="s">
        <v>31</v>
      </c>
    </row>
    <row r="17" spans="1:13" ht="15.75" thickBot="1">
      <c r="A17" s="174" t="s">
        <v>0</v>
      </c>
      <c r="B17" s="174" t="s">
        <v>8</v>
      </c>
      <c r="C17" s="176" t="s">
        <v>9</v>
      </c>
      <c r="D17" s="177"/>
      <c r="E17" s="177"/>
      <c r="F17" s="177"/>
      <c r="H17" s="176" t="s">
        <v>10</v>
      </c>
      <c r="I17" s="177"/>
      <c r="J17" s="177"/>
      <c r="K17" s="177"/>
      <c r="L17" s="177"/>
    </row>
    <row r="18" spans="1:13" ht="45">
      <c r="A18" s="175"/>
      <c r="B18" s="175"/>
      <c r="C18" s="5" t="s">
        <v>11</v>
      </c>
      <c r="D18" s="5" t="s">
        <v>86</v>
      </c>
      <c r="E18" s="5" t="s">
        <v>17</v>
      </c>
      <c r="F18" s="5" t="s">
        <v>12</v>
      </c>
      <c r="H18" s="3" t="s">
        <v>13</v>
      </c>
      <c r="I18" s="13" t="s">
        <v>18</v>
      </c>
      <c r="J18" s="5" t="s">
        <v>14</v>
      </c>
      <c r="K18" s="13" t="s">
        <v>293</v>
      </c>
      <c r="L18" s="5" t="s">
        <v>12</v>
      </c>
    </row>
    <row r="19" spans="1:13">
      <c r="A19" s="1" t="s">
        <v>466</v>
      </c>
      <c r="B19" s="1" t="s">
        <v>467</v>
      </c>
      <c r="C19" s="51">
        <v>9371.92</v>
      </c>
      <c r="D19" s="51"/>
      <c r="E19" s="52">
        <v>1130.5</v>
      </c>
      <c r="F19" s="51">
        <f t="shared" ref="F19:F36" si="2">SUM(C19:E19)</f>
        <v>10502.42</v>
      </c>
      <c r="G19" s="40"/>
      <c r="H19" s="46">
        <f t="shared" ref="H19:H36" si="3">C19/30*24</f>
        <v>7497.5360000000001</v>
      </c>
      <c r="I19" s="46">
        <f t="shared" ref="I19:I36" si="4">C19/30*5</f>
        <v>1561.9866666666667</v>
      </c>
      <c r="J19" s="46">
        <f t="shared" ref="J19:J36" si="5">C19/30*40</f>
        <v>12495.893333333333</v>
      </c>
      <c r="K19" s="53">
        <v>62892.684666666668</v>
      </c>
      <c r="L19" s="46">
        <f t="shared" ref="L19:L36" si="6">SUM(H19:K19)</f>
        <v>84448.100666666665</v>
      </c>
      <c r="M19" s="54"/>
    </row>
    <row r="20" spans="1:13">
      <c r="A20" s="1" t="s">
        <v>468</v>
      </c>
      <c r="B20" s="1" t="s">
        <v>469</v>
      </c>
      <c r="C20" s="51">
        <v>11516.99</v>
      </c>
      <c r="D20" s="51"/>
      <c r="E20" s="52">
        <v>1130.5</v>
      </c>
      <c r="F20" s="51">
        <f t="shared" si="2"/>
        <v>12647.49</v>
      </c>
      <c r="G20" s="40"/>
      <c r="H20" s="46">
        <f t="shared" si="3"/>
        <v>9213.5919999999987</v>
      </c>
      <c r="I20" s="46">
        <f t="shared" si="4"/>
        <v>1919.4983333333332</v>
      </c>
      <c r="J20" s="46">
        <f t="shared" si="5"/>
        <v>15355.986666666666</v>
      </c>
      <c r="K20" s="53">
        <v>85806.549333333329</v>
      </c>
      <c r="L20" s="46">
        <f t="shared" si="6"/>
        <v>112295.62633333332</v>
      </c>
      <c r="M20" s="54" t="str">
        <f>IF(L20=L19,"Error"," ")</f>
        <v xml:space="preserve"> </v>
      </c>
    </row>
    <row r="21" spans="1:13">
      <c r="A21" s="1" t="s">
        <v>470</v>
      </c>
      <c r="B21" s="1" t="s">
        <v>471</v>
      </c>
      <c r="C21" s="51">
        <v>9981.18</v>
      </c>
      <c r="D21" s="51"/>
      <c r="E21" s="52">
        <v>1130.5</v>
      </c>
      <c r="F21" s="51">
        <f t="shared" si="2"/>
        <v>11111.68</v>
      </c>
      <c r="G21" s="40"/>
      <c r="H21" s="46">
        <f t="shared" si="3"/>
        <v>7984.9440000000004</v>
      </c>
      <c r="I21" s="46">
        <f t="shared" si="4"/>
        <v>1663.5300000000002</v>
      </c>
      <c r="J21" s="46">
        <f t="shared" si="5"/>
        <v>13308.240000000002</v>
      </c>
      <c r="K21" s="53">
        <v>73839.472000000009</v>
      </c>
      <c r="L21" s="46">
        <f t="shared" si="6"/>
        <v>96796.186000000016</v>
      </c>
      <c r="M21" s="54" t="str">
        <f t="shared" ref="M21:M36" si="7">IF(L21=L20,"Error"," ")</f>
        <v xml:space="preserve"> </v>
      </c>
    </row>
    <row r="22" spans="1:13">
      <c r="A22" s="1" t="s">
        <v>472</v>
      </c>
      <c r="B22" s="1" t="s">
        <v>473</v>
      </c>
      <c r="C22" s="51">
        <v>11124.99</v>
      </c>
      <c r="D22" s="51"/>
      <c r="E22" s="52">
        <v>1130.5</v>
      </c>
      <c r="F22" s="51">
        <f t="shared" si="2"/>
        <v>12255.49</v>
      </c>
      <c r="G22" s="40"/>
      <c r="H22" s="46">
        <f t="shared" si="3"/>
        <v>8899.9919999999984</v>
      </c>
      <c r="I22" s="46">
        <f t="shared" si="4"/>
        <v>1854.165</v>
      </c>
      <c r="J22" s="46">
        <f t="shared" si="5"/>
        <v>14833.32</v>
      </c>
      <c r="K22" s="53">
        <v>88928.176000000007</v>
      </c>
      <c r="L22" s="46">
        <f t="shared" si="6"/>
        <v>114515.65300000001</v>
      </c>
      <c r="M22" s="54" t="str">
        <f t="shared" si="7"/>
        <v xml:space="preserve"> </v>
      </c>
    </row>
    <row r="23" spans="1:13">
      <c r="A23" s="1" t="s">
        <v>474</v>
      </c>
      <c r="B23" s="1" t="s">
        <v>475</v>
      </c>
      <c r="C23" s="51">
        <v>8137.18</v>
      </c>
      <c r="D23" s="51"/>
      <c r="E23" s="52">
        <v>1130.5</v>
      </c>
      <c r="F23" s="51">
        <f t="shared" si="2"/>
        <v>9267.68</v>
      </c>
      <c r="G23" s="40"/>
      <c r="H23" s="46">
        <f t="shared" si="3"/>
        <v>6509.7439999999997</v>
      </c>
      <c r="I23" s="46">
        <f t="shared" si="4"/>
        <v>1356.1966666666667</v>
      </c>
      <c r="J23" s="46">
        <f t="shared" si="5"/>
        <v>10849.573333333334</v>
      </c>
      <c r="K23" s="53">
        <v>28412.755809523809</v>
      </c>
      <c r="L23" s="46">
        <f t="shared" si="6"/>
        <v>47128.269809523808</v>
      </c>
      <c r="M23" s="54" t="str">
        <f t="shared" si="7"/>
        <v xml:space="preserve"> </v>
      </c>
    </row>
    <row r="24" spans="1:13">
      <c r="A24" s="1" t="s">
        <v>476</v>
      </c>
      <c r="B24" s="1" t="s">
        <v>477</v>
      </c>
      <c r="C24" s="51">
        <v>10740.54</v>
      </c>
      <c r="D24" s="51"/>
      <c r="E24" s="52">
        <v>1130.5</v>
      </c>
      <c r="F24" s="51">
        <f t="shared" si="2"/>
        <v>11871.04</v>
      </c>
      <c r="G24" s="40"/>
      <c r="H24" s="46">
        <f t="shared" si="3"/>
        <v>8592.4320000000007</v>
      </c>
      <c r="I24" s="46">
        <f t="shared" si="4"/>
        <v>1790.0900000000001</v>
      </c>
      <c r="J24" s="46">
        <f t="shared" si="5"/>
        <v>14320.720000000001</v>
      </c>
      <c r="K24" s="53">
        <v>96438.456000000006</v>
      </c>
      <c r="L24" s="46">
        <f t="shared" si="6"/>
        <v>121141.698</v>
      </c>
      <c r="M24" s="54" t="str">
        <f t="shared" si="7"/>
        <v xml:space="preserve"> </v>
      </c>
    </row>
    <row r="25" spans="1:13">
      <c r="A25" s="1" t="s">
        <v>478</v>
      </c>
      <c r="B25" s="1" t="s">
        <v>479</v>
      </c>
      <c r="C25" s="51">
        <v>9606.33</v>
      </c>
      <c r="D25" s="51"/>
      <c r="E25" s="52">
        <v>1130.5</v>
      </c>
      <c r="F25" s="51">
        <f t="shared" si="2"/>
        <v>10736.83</v>
      </c>
      <c r="G25" s="40"/>
      <c r="H25" s="46">
        <f t="shared" si="3"/>
        <v>7685.0640000000003</v>
      </c>
      <c r="I25" s="46">
        <f t="shared" si="4"/>
        <v>1601.0550000000001</v>
      </c>
      <c r="J25" s="46">
        <f t="shared" si="5"/>
        <v>12808.44</v>
      </c>
      <c r="K25" s="53">
        <v>68837.391999999993</v>
      </c>
      <c r="L25" s="46">
        <f t="shared" si="6"/>
        <v>90931.951000000001</v>
      </c>
      <c r="M25" s="54" t="str">
        <f t="shared" si="7"/>
        <v xml:space="preserve"> </v>
      </c>
    </row>
    <row r="26" spans="1:13">
      <c r="A26" s="1" t="s">
        <v>480</v>
      </c>
      <c r="B26" s="1" t="s">
        <v>481</v>
      </c>
      <c r="C26" s="51">
        <v>9981.18</v>
      </c>
      <c r="D26" s="51"/>
      <c r="E26" s="52">
        <v>1130.5</v>
      </c>
      <c r="F26" s="51">
        <f t="shared" si="2"/>
        <v>11111.68</v>
      </c>
      <c r="G26" s="40"/>
      <c r="H26" s="46">
        <f t="shared" si="3"/>
        <v>7984.9440000000004</v>
      </c>
      <c r="I26" s="46">
        <f t="shared" si="4"/>
        <v>1663.5300000000002</v>
      </c>
      <c r="J26" s="46">
        <f t="shared" si="5"/>
        <v>13308.240000000002</v>
      </c>
      <c r="K26" s="53">
        <v>84948.652000000002</v>
      </c>
      <c r="L26" s="46">
        <f t="shared" si="6"/>
        <v>107905.36600000001</v>
      </c>
      <c r="M26" s="54" t="str">
        <f t="shared" si="7"/>
        <v xml:space="preserve"> </v>
      </c>
    </row>
    <row r="27" spans="1:13">
      <c r="A27" s="1" t="s">
        <v>482</v>
      </c>
      <c r="B27" s="1" t="s">
        <v>483</v>
      </c>
      <c r="C27" s="51">
        <v>10740.54</v>
      </c>
      <c r="D27" s="51"/>
      <c r="E27" s="52">
        <v>1130.5</v>
      </c>
      <c r="F27" s="51">
        <f t="shared" si="2"/>
        <v>11871.04</v>
      </c>
      <c r="G27" s="40"/>
      <c r="H27" s="46">
        <f t="shared" si="3"/>
        <v>8592.4320000000007</v>
      </c>
      <c r="I27" s="46">
        <f t="shared" si="4"/>
        <v>1790.0900000000001</v>
      </c>
      <c r="J27" s="46">
        <f t="shared" si="5"/>
        <v>14320.720000000001</v>
      </c>
      <c r="K27" s="53">
        <v>81245.856</v>
      </c>
      <c r="L27" s="46">
        <f t="shared" si="6"/>
        <v>105949.098</v>
      </c>
      <c r="M27" s="54" t="str">
        <f t="shared" si="7"/>
        <v xml:space="preserve"> </v>
      </c>
    </row>
    <row r="28" spans="1:13">
      <c r="A28" s="1" t="s">
        <v>484</v>
      </c>
      <c r="B28" s="1" t="s">
        <v>485</v>
      </c>
      <c r="C28" s="51">
        <v>10740.54</v>
      </c>
      <c r="D28" s="51"/>
      <c r="E28" s="52">
        <v>1130.5</v>
      </c>
      <c r="F28" s="51">
        <f t="shared" si="2"/>
        <v>11871.04</v>
      </c>
      <c r="G28" s="40"/>
      <c r="H28" s="46">
        <f t="shared" si="3"/>
        <v>8592.4320000000007</v>
      </c>
      <c r="I28" s="46">
        <f t="shared" si="4"/>
        <v>1790.0900000000001</v>
      </c>
      <c r="J28" s="46">
        <f t="shared" si="5"/>
        <v>14320.720000000001</v>
      </c>
      <c r="K28" s="53">
        <v>83211.376000000004</v>
      </c>
      <c r="L28" s="46">
        <f t="shared" si="6"/>
        <v>107914.618</v>
      </c>
      <c r="M28" s="54" t="str">
        <f t="shared" si="7"/>
        <v xml:space="preserve"> </v>
      </c>
    </row>
    <row r="29" spans="1:13">
      <c r="A29" s="1" t="s">
        <v>486</v>
      </c>
      <c r="B29" s="1" t="s">
        <v>487</v>
      </c>
      <c r="C29" s="51">
        <v>18995.12</v>
      </c>
      <c r="D29" s="51"/>
      <c r="E29" s="52">
        <v>1130.5</v>
      </c>
      <c r="F29" s="51">
        <f t="shared" si="2"/>
        <v>20125.62</v>
      </c>
      <c r="G29" s="40"/>
      <c r="H29" s="46">
        <f t="shared" si="3"/>
        <v>15196.096</v>
      </c>
      <c r="I29" s="46">
        <f t="shared" si="4"/>
        <v>3165.8533333333335</v>
      </c>
      <c r="J29" s="46">
        <f t="shared" si="5"/>
        <v>25326.826666666668</v>
      </c>
      <c r="K29" s="53">
        <v>106960.66133333335</v>
      </c>
      <c r="L29" s="46">
        <f t="shared" si="6"/>
        <v>150649.43733333336</v>
      </c>
      <c r="M29" s="54" t="str">
        <f t="shared" si="7"/>
        <v xml:space="preserve"> </v>
      </c>
    </row>
    <row r="30" spans="1:13">
      <c r="A30" s="1" t="s">
        <v>488</v>
      </c>
      <c r="B30" s="1" t="s">
        <v>489</v>
      </c>
      <c r="C30" s="51">
        <v>26719.48</v>
      </c>
      <c r="D30" s="51"/>
      <c r="E30" s="52">
        <v>1130.5</v>
      </c>
      <c r="F30" s="51">
        <f t="shared" si="2"/>
        <v>27849.98</v>
      </c>
      <c r="G30" s="40"/>
      <c r="H30" s="46">
        <f t="shared" si="3"/>
        <v>21375.583999999999</v>
      </c>
      <c r="I30" s="46">
        <f t="shared" si="4"/>
        <v>4453.246666666666</v>
      </c>
      <c r="J30" s="46">
        <f t="shared" si="5"/>
        <v>35625.973333333328</v>
      </c>
      <c r="K30" s="53">
        <v>129344.09984313727</v>
      </c>
      <c r="L30" s="46">
        <f t="shared" si="6"/>
        <v>190798.90384313726</v>
      </c>
      <c r="M30" s="54" t="str">
        <f t="shared" si="7"/>
        <v xml:space="preserve"> </v>
      </c>
    </row>
    <row r="31" spans="1:13">
      <c r="A31" s="1" t="s">
        <v>490</v>
      </c>
      <c r="B31" s="1" t="s">
        <v>491</v>
      </c>
      <c r="C31" s="51">
        <v>9606.33</v>
      </c>
      <c r="D31" s="51"/>
      <c r="E31" s="52">
        <v>1130.5</v>
      </c>
      <c r="F31" s="51">
        <f t="shared" si="2"/>
        <v>10736.83</v>
      </c>
      <c r="G31" s="40"/>
      <c r="H31" s="46">
        <f t="shared" si="3"/>
        <v>7685.0640000000003</v>
      </c>
      <c r="I31" s="46">
        <f t="shared" si="4"/>
        <v>1601.0550000000001</v>
      </c>
      <c r="J31" s="46">
        <f t="shared" si="5"/>
        <v>12808.44</v>
      </c>
      <c r="K31" s="53">
        <v>71808.891999999993</v>
      </c>
      <c r="L31" s="46">
        <f t="shared" si="6"/>
        <v>93903.451000000001</v>
      </c>
      <c r="M31" s="54" t="str">
        <f t="shared" si="7"/>
        <v xml:space="preserve"> </v>
      </c>
    </row>
    <row r="32" spans="1:13">
      <c r="A32" s="1" t="s">
        <v>492</v>
      </c>
      <c r="B32" s="1" t="s">
        <v>493</v>
      </c>
      <c r="C32" s="51">
        <v>9371.92</v>
      </c>
      <c r="D32" s="51"/>
      <c r="E32" s="52">
        <v>1130.5</v>
      </c>
      <c r="F32" s="51">
        <f t="shared" si="2"/>
        <v>10502.42</v>
      </c>
      <c r="G32" s="40"/>
      <c r="H32" s="46">
        <f t="shared" si="3"/>
        <v>7497.5360000000001</v>
      </c>
      <c r="I32" s="46">
        <f t="shared" si="4"/>
        <v>1561.9866666666667</v>
      </c>
      <c r="J32" s="46">
        <f t="shared" si="5"/>
        <v>12495.893333333333</v>
      </c>
      <c r="K32" s="53">
        <v>52780.294666666668</v>
      </c>
      <c r="L32" s="46">
        <f t="shared" si="6"/>
        <v>74335.710666666666</v>
      </c>
      <c r="M32" s="54" t="str">
        <f t="shared" si="7"/>
        <v xml:space="preserve"> </v>
      </c>
    </row>
    <row r="33" spans="1:13">
      <c r="A33" s="1" t="s">
        <v>494</v>
      </c>
      <c r="B33" s="1" t="s">
        <v>495</v>
      </c>
      <c r="C33" s="51">
        <v>9606.33</v>
      </c>
      <c r="D33" s="51"/>
      <c r="E33" s="52">
        <v>1130.5</v>
      </c>
      <c r="F33" s="51">
        <f t="shared" si="2"/>
        <v>10736.83</v>
      </c>
      <c r="G33" s="40"/>
      <c r="H33" s="46">
        <f t="shared" si="3"/>
        <v>7685.0640000000003</v>
      </c>
      <c r="I33" s="46">
        <f t="shared" si="4"/>
        <v>1601.0550000000001</v>
      </c>
      <c r="J33" s="46">
        <f t="shared" si="5"/>
        <v>12808.44</v>
      </c>
      <c r="K33" s="53">
        <v>45122.631999999998</v>
      </c>
      <c r="L33" s="46">
        <f t="shared" si="6"/>
        <v>67217.190999999992</v>
      </c>
      <c r="M33" s="54" t="str">
        <f t="shared" si="7"/>
        <v xml:space="preserve"> </v>
      </c>
    </row>
    <row r="34" spans="1:13">
      <c r="A34" s="1" t="s">
        <v>496</v>
      </c>
      <c r="B34" s="1" t="s">
        <v>497</v>
      </c>
      <c r="C34" s="51">
        <v>8137.18</v>
      </c>
      <c r="D34" s="51"/>
      <c r="E34" s="52">
        <v>1130.5</v>
      </c>
      <c r="F34" s="51">
        <f t="shared" si="2"/>
        <v>9267.68</v>
      </c>
      <c r="G34" s="40"/>
      <c r="H34" s="46">
        <f t="shared" si="3"/>
        <v>6509.7439999999997</v>
      </c>
      <c r="I34" s="46">
        <f t="shared" si="4"/>
        <v>1356.1966666666667</v>
      </c>
      <c r="J34" s="46">
        <f t="shared" si="5"/>
        <v>10849.573333333334</v>
      </c>
      <c r="K34" s="53">
        <v>31909.395809523812</v>
      </c>
      <c r="L34" s="46">
        <f t="shared" si="6"/>
        <v>50624.909809523815</v>
      </c>
      <c r="M34" s="54" t="str">
        <f t="shared" si="7"/>
        <v xml:space="preserve"> </v>
      </c>
    </row>
    <row r="35" spans="1:13">
      <c r="A35" s="1" t="s">
        <v>498</v>
      </c>
      <c r="B35" s="1" t="s">
        <v>69</v>
      </c>
      <c r="C35" s="51">
        <v>8867.0300000000007</v>
      </c>
      <c r="D35" s="51"/>
      <c r="E35" s="52">
        <v>1130.5</v>
      </c>
      <c r="F35" s="51">
        <f t="shared" si="2"/>
        <v>9997.5300000000007</v>
      </c>
      <c r="G35" s="40"/>
      <c r="H35" s="46">
        <f t="shared" si="3"/>
        <v>7093.6240000000007</v>
      </c>
      <c r="I35" s="46">
        <f t="shared" si="4"/>
        <v>1477.8383333333336</v>
      </c>
      <c r="J35" s="46">
        <f t="shared" si="5"/>
        <v>11822.706666666669</v>
      </c>
      <c r="K35" s="53">
        <v>38796.588862745099</v>
      </c>
      <c r="L35" s="46">
        <f t="shared" si="6"/>
        <v>59190.7578627451</v>
      </c>
      <c r="M35" s="54" t="str">
        <f t="shared" si="7"/>
        <v xml:space="preserve"> </v>
      </c>
    </row>
    <row r="36" spans="1:13">
      <c r="A36" s="1" t="s">
        <v>499</v>
      </c>
      <c r="B36" s="1" t="s">
        <v>500</v>
      </c>
      <c r="C36" s="51">
        <v>10358.36</v>
      </c>
      <c r="D36" s="51"/>
      <c r="E36" s="52">
        <v>1130.5</v>
      </c>
      <c r="F36" s="51">
        <f t="shared" si="2"/>
        <v>11488.86</v>
      </c>
      <c r="G36" s="40"/>
      <c r="H36" s="46">
        <f t="shared" si="3"/>
        <v>8286.6880000000019</v>
      </c>
      <c r="I36" s="46">
        <f t="shared" si="4"/>
        <v>1726.3933333333334</v>
      </c>
      <c r="J36" s="46">
        <f t="shared" si="5"/>
        <v>13811.146666666667</v>
      </c>
      <c r="K36" s="53">
        <v>95388.55733333333</v>
      </c>
      <c r="L36" s="46">
        <f t="shared" si="6"/>
        <v>119212.78533333333</v>
      </c>
      <c r="M36" s="54" t="str">
        <f t="shared" si="7"/>
        <v xml:space="preserve"> </v>
      </c>
    </row>
    <row r="39" spans="1:13" ht="15.75">
      <c r="B39" s="42" t="s">
        <v>250</v>
      </c>
      <c r="C39" s="43"/>
      <c r="D39" s="43"/>
      <c r="E39" s="43"/>
      <c r="F39" s="43"/>
      <c r="G39" s="43"/>
    </row>
    <row r="40" spans="1:13">
      <c r="B40" s="44" t="s">
        <v>0</v>
      </c>
      <c r="C40" s="191" t="s">
        <v>251</v>
      </c>
      <c r="D40" s="191"/>
      <c r="E40" s="191"/>
      <c r="F40" s="191"/>
      <c r="G40" s="191"/>
    </row>
    <row r="41" spans="1:13">
      <c r="B41" s="55"/>
      <c r="C41" s="193" t="s">
        <v>501</v>
      </c>
      <c r="D41" s="193"/>
      <c r="E41" s="193"/>
      <c r="F41" s="193"/>
      <c r="G41" s="193"/>
    </row>
    <row r="42" spans="1:13">
      <c r="B42" s="55"/>
      <c r="C42" s="193" t="s">
        <v>502</v>
      </c>
      <c r="D42" s="193"/>
      <c r="E42" s="193"/>
      <c r="F42" s="193"/>
      <c r="G42" s="193"/>
    </row>
    <row r="43" spans="1:13">
      <c r="B43" s="55"/>
      <c r="C43" s="193" t="s">
        <v>503</v>
      </c>
      <c r="D43" s="193"/>
      <c r="E43" s="193"/>
      <c r="F43" s="193"/>
      <c r="G43" s="193"/>
    </row>
    <row r="44" spans="1:13">
      <c r="B44" s="55"/>
      <c r="C44" s="193" t="s">
        <v>504</v>
      </c>
      <c r="D44" s="193"/>
      <c r="E44" s="193"/>
      <c r="F44" s="193"/>
      <c r="G44" s="193"/>
    </row>
    <row r="45" spans="1:13">
      <c r="B45" s="55"/>
      <c r="C45" s="193" t="s">
        <v>505</v>
      </c>
      <c r="D45" s="193"/>
      <c r="E45" s="193"/>
      <c r="F45" s="193"/>
      <c r="G45" s="193"/>
    </row>
    <row r="46" spans="1:13">
      <c r="B46" s="45"/>
      <c r="C46" s="193" t="s">
        <v>506</v>
      </c>
      <c r="D46" s="193"/>
      <c r="E46" s="193"/>
      <c r="F46" s="193"/>
      <c r="G46" s="193"/>
    </row>
  </sheetData>
  <mergeCells count="19">
    <mergeCell ref="C42:G42"/>
    <mergeCell ref="C43:G43"/>
    <mergeCell ref="C44:G44"/>
    <mergeCell ref="C45:G45"/>
    <mergeCell ref="C46:G46"/>
    <mergeCell ref="C41:G41"/>
    <mergeCell ref="A1:L1"/>
    <mergeCell ref="A2:L2"/>
    <mergeCell ref="A3:L3"/>
    <mergeCell ref="A4:L4"/>
    <mergeCell ref="A8:A9"/>
    <mergeCell ref="B8:B9"/>
    <mergeCell ref="C8:F8"/>
    <mergeCell ref="H8:L8"/>
    <mergeCell ref="A17:A18"/>
    <mergeCell ref="B17:B18"/>
    <mergeCell ref="C17:F17"/>
    <mergeCell ref="H17:L17"/>
    <mergeCell ref="C40:G4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8930-0127-418D-948F-14742F06DFEA}">
  <dimension ref="A1:K130"/>
  <sheetViews>
    <sheetView showGridLines="0" workbookViewId="0">
      <selection activeCell="L14" sqref="L14"/>
    </sheetView>
  </sheetViews>
  <sheetFormatPr baseColWidth="10" defaultRowHeight="15"/>
  <cols>
    <col min="1" max="1" width="7.140625" customWidth="1"/>
    <col min="2" max="2" width="29.5703125" customWidth="1"/>
    <col min="6" max="6" width="1" customWidth="1"/>
  </cols>
  <sheetData>
    <row r="1" spans="1:11" ht="15.75">
      <c r="A1" s="173" t="s">
        <v>507</v>
      </c>
      <c r="B1" s="173"/>
      <c r="C1" s="173"/>
      <c r="D1" s="173"/>
      <c r="E1" s="173"/>
      <c r="F1" s="173"/>
      <c r="G1" s="173"/>
      <c r="H1" s="173"/>
      <c r="I1" s="173"/>
      <c r="J1" s="173"/>
    </row>
    <row r="2" spans="1:11" ht="15.75">
      <c r="A2" s="173" t="s">
        <v>1</v>
      </c>
      <c r="B2" s="173"/>
      <c r="C2" s="173"/>
      <c r="D2" s="173"/>
      <c r="E2" s="173"/>
      <c r="F2" s="173"/>
      <c r="G2" s="173"/>
      <c r="H2" s="173"/>
      <c r="I2" s="173"/>
      <c r="J2" s="173"/>
    </row>
    <row r="3" spans="1:11" ht="15.75">
      <c r="A3" s="173" t="s">
        <v>2</v>
      </c>
      <c r="B3" s="173"/>
      <c r="C3" s="173"/>
      <c r="D3" s="173"/>
      <c r="E3" s="173"/>
      <c r="F3" s="173"/>
      <c r="G3" s="173"/>
      <c r="H3" s="173"/>
      <c r="I3" s="173"/>
      <c r="J3" s="173"/>
    </row>
    <row r="4" spans="1:11" ht="15.75">
      <c r="A4" s="173" t="s">
        <v>6</v>
      </c>
      <c r="B4" s="173"/>
      <c r="C4" s="173"/>
      <c r="D4" s="173"/>
      <c r="E4" s="173"/>
      <c r="F4" s="173"/>
      <c r="G4" s="173"/>
      <c r="H4" s="173"/>
      <c r="I4" s="173"/>
      <c r="J4" s="173"/>
    </row>
    <row r="7" spans="1:11" ht="16.5" thickBot="1">
      <c r="A7" s="4" t="s">
        <v>7</v>
      </c>
    </row>
    <row r="8" spans="1:11" ht="15.75" thickBot="1">
      <c r="A8" s="174" t="s">
        <v>0</v>
      </c>
      <c r="B8" s="174" t="s">
        <v>8</v>
      </c>
      <c r="C8" s="176" t="s">
        <v>9</v>
      </c>
      <c r="D8" s="177"/>
      <c r="E8" s="177"/>
      <c r="G8" s="176" t="s">
        <v>10</v>
      </c>
      <c r="H8" s="177"/>
      <c r="I8" s="177"/>
      <c r="J8" s="178"/>
    </row>
    <row r="9" spans="1:11" ht="22.5">
      <c r="A9" s="175"/>
      <c r="B9" s="175"/>
      <c r="C9" s="5" t="s">
        <v>11</v>
      </c>
      <c r="D9" s="5" t="s">
        <v>17</v>
      </c>
      <c r="E9" s="5" t="s">
        <v>12</v>
      </c>
      <c r="G9" s="27" t="s">
        <v>13</v>
      </c>
      <c r="H9" s="13" t="s">
        <v>18</v>
      </c>
      <c r="I9" s="5" t="s">
        <v>14</v>
      </c>
      <c r="J9" s="5" t="s">
        <v>12</v>
      </c>
    </row>
    <row r="10" spans="1:11">
      <c r="A10" s="1" t="s">
        <v>508</v>
      </c>
      <c r="B10" s="1" t="s">
        <v>509</v>
      </c>
      <c r="C10" s="24">
        <v>49386.9</v>
      </c>
      <c r="D10" s="24">
        <v>0</v>
      </c>
      <c r="E10" s="24">
        <f t="shared" ref="E10:E19" si="0">SUM(C10:D10)</f>
        <v>49386.9</v>
      </c>
      <c r="F10" s="28"/>
      <c r="G10" s="24">
        <v>16462</v>
      </c>
      <c r="H10" s="24">
        <v>8231</v>
      </c>
      <c r="I10" s="24">
        <v>80336</v>
      </c>
      <c r="J10" s="24">
        <f t="shared" ref="J10:J19" si="1">SUM(G10:I10)</f>
        <v>105029</v>
      </c>
    </row>
    <row r="11" spans="1:11">
      <c r="A11" s="1" t="s">
        <v>510</v>
      </c>
      <c r="B11" s="1" t="s">
        <v>509</v>
      </c>
      <c r="C11" s="24">
        <v>100713</v>
      </c>
      <c r="D11" s="24">
        <v>0</v>
      </c>
      <c r="E11" s="24">
        <f t="shared" si="0"/>
        <v>100713</v>
      </c>
      <c r="F11" s="28"/>
      <c r="G11" s="24">
        <v>33571</v>
      </c>
      <c r="H11" s="24">
        <v>16786</v>
      </c>
      <c r="I11" s="24">
        <v>163826</v>
      </c>
      <c r="J11" s="24">
        <f t="shared" si="1"/>
        <v>214183</v>
      </c>
      <c r="K11" s="41" t="str">
        <f>IF(J11=J10,"Error"," ")</f>
        <v xml:space="preserve"> </v>
      </c>
    </row>
    <row r="12" spans="1:11">
      <c r="A12" s="1" t="s">
        <v>511</v>
      </c>
      <c r="B12" s="1" t="s">
        <v>512</v>
      </c>
      <c r="C12" s="24">
        <v>32870.700000000004</v>
      </c>
      <c r="D12" s="24">
        <v>0</v>
      </c>
      <c r="E12" s="24">
        <f t="shared" si="0"/>
        <v>32870.700000000004</v>
      </c>
      <c r="F12" s="28"/>
      <c r="G12" s="24">
        <v>10957</v>
      </c>
      <c r="H12" s="24">
        <v>5478</v>
      </c>
      <c r="I12" s="24">
        <v>53470</v>
      </c>
      <c r="J12" s="24">
        <f t="shared" si="1"/>
        <v>69905</v>
      </c>
      <c r="K12" s="41" t="str">
        <f t="shared" ref="K12:K19" si="2">IF(J12=J11,"Error"," ")</f>
        <v xml:space="preserve"> </v>
      </c>
    </row>
    <row r="13" spans="1:11">
      <c r="A13" s="1" t="s">
        <v>513</v>
      </c>
      <c r="B13" s="1" t="s">
        <v>514</v>
      </c>
      <c r="C13" s="24">
        <v>17259.600000000002</v>
      </c>
      <c r="D13" s="24">
        <v>975</v>
      </c>
      <c r="E13" s="24">
        <f t="shared" si="0"/>
        <v>18234.600000000002</v>
      </c>
      <c r="F13" s="28"/>
      <c r="G13" s="24">
        <v>5753</v>
      </c>
      <c r="H13" s="24">
        <v>2877</v>
      </c>
      <c r="I13" s="24">
        <v>28076</v>
      </c>
      <c r="J13" s="24">
        <f t="shared" si="1"/>
        <v>36706</v>
      </c>
      <c r="K13" s="41" t="str">
        <f t="shared" si="2"/>
        <v xml:space="preserve"> </v>
      </c>
    </row>
    <row r="14" spans="1:11">
      <c r="A14" s="1" t="s">
        <v>515</v>
      </c>
      <c r="B14" s="1" t="s">
        <v>514</v>
      </c>
      <c r="C14" s="24">
        <v>24327.3</v>
      </c>
      <c r="D14" s="24">
        <v>0</v>
      </c>
      <c r="E14" s="24">
        <f t="shared" si="0"/>
        <v>24327.3</v>
      </c>
      <c r="F14" s="28"/>
      <c r="G14" s="24">
        <v>8109</v>
      </c>
      <c r="H14" s="24">
        <v>4055</v>
      </c>
      <c r="I14" s="24">
        <v>39572</v>
      </c>
      <c r="J14" s="24">
        <f t="shared" si="1"/>
        <v>51736</v>
      </c>
      <c r="K14" s="41" t="str">
        <f t="shared" si="2"/>
        <v xml:space="preserve"> </v>
      </c>
    </row>
    <row r="15" spans="1:11">
      <c r="A15" s="1" t="s">
        <v>516</v>
      </c>
      <c r="B15" s="1" t="s">
        <v>514</v>
      </c>
      <c r="C15" s="24">
        <v>26763.599999999999</v>
      </c>
      <c r="D15" s="24">
        <v>0</v>
      </c>
      <c r="E15" s="24">
        <f t="shared" si="0"/>
        <v>26763.599999999999</v>
      </c>
      <c r="F15" s="28"/>
      <c r="G15" s="24">
        <v>8921</v>
      </c>
      <c r="H15" s="24">
        <v>4461</v>
      </c>
      <c r="I15" s="24">
        <v>43535</v>
      </c>
      <c r="J15" s="24">
        <f t="shared" si="1"/>
        <v>56917</v>
      </c>
      <c r="K15" s="41" t="str">
        <f t="shared" si="2"/>
        <v xml:space="preserve"> </v>
      </c>
    </row>
    <row r="16" spans="1:11">
      <c r="A16" s="1" t="s">
        <v>517</v>
      </c>
      <c r="B16" s="1" t="s">
        <v>514</v>
      </c>
      <c r="C16" s="24">
        <v>32867.699999999997</v>
      </c>
      <c r="D16" s="24">
        <v>0</v>
      </c>
      <c r="E16" s="24">
        <f t="shared" si="0"/>
        <v>32867.699999999997</v>
      </c>
      <c r="F16" s="28"/>
      <c r="G16" s="24">
        <v>10956</v>
      </c>
      <c r="H16" s="24">
        <v>5478</v>
      </c>
      <c r="I16" s="24">
        <v>53465</v>
      </c>
      <c r="J16" s="24">
        <f t="shared" si="1"/>
        <v>69899</v>
      </c>
      <c r="K16" s="41" t="str">
        <f t="shared" si="2"/>
        <v xml:space="preserve"> </v>
      </c>
    </row>
    <row r="17" spans="1:11">
      <c r="A17" s="1" t="s">
        <v>517</v>
      </c>
      <c r="B17" s="1" t="s">
        <v>514</v>
      </c>
      <c r="C17" s="24">
        <v>32870.700000000004</v>
      </c>
      <c r="D17" s="24">
        <v>0</v>
      </c>
      <c r="E17" s="24">
        <f t="shared" si="0"/>
        <v>32870.700000000004</v>
      </c>
      <c r="F17" s="28"/>
      <c r="G17" s="24">
        <v>10957</v>
      </c>
      <c r="H17" s="24">
        <v>5478</v>
      </c>
      <c r="I17" s="24">
        <v>53470</v>
      </c>
      <c r="J17" s="24">
        <f t="shared" si="1"/>
        <v>69905</v>
      </c>
      <c r="K17" s="41" t="str">
        <f t="shared" si="2"/>
        <v xml:space="preserve"> </v>
      </c>
    </row>
    <row r="18" spans="1:11">
      <c r="A18" s="1" t="s">
        <v>518</v>
      </c>
      <c r="B18" s="1" t="s">
        <v>514</v>
      </c>
      <c r="C18" s="24">
        <v>40971</v>
      </c>
      <c r="D18" s="24">
        <v>0</v>
      </c>
      <c r="E18" s="24">
        <f t="shared" si="0"/>
        <v>40971</v>
      </c>
      <c r="F18" s="28"/>
      <c r="G18" s="24">
        <v>13657</v>
      </c>
      <c r="H18" s="24">
        <v>6829</v>
      </c>
      <c r="I18" s="24">
        <v>66646</v>
      </c>
      <c r="J18" s="24">
        <f t="shared" si="1"/>
        <v>87132</v>
      </c>
      <c r="K18" s="41" t="str">
        <f t="shared" si="2"/>
        <v xml:space="preserve"> </v>
      </c>
    </row>
    <row r="19" spans="1:11">
      <c r="A19" s="1" t="s">
        <v>519</v>
      </c>
      <c r="B19" s="1" t="s">
        <v>514</v>
      </c>
      <c r="C19" s="24">
        <v>19369.2</v>
      </c>
      <c r="D19" s="24">
        <v>975</v>
      </c>
      <c r="E19" s="24">
        <f t="shared" si="0"/>
        <v>20344.2</v>
      </c>
      <c r="F19" s="28"/>
      <c r="G19" s="24">
        <v>6456</v>
      </c>
      <c r="H19" s="24">
        <v>3228</v>
      </c>
      <c r="I19" s="24">
        <v>31507</v>
      </c>
      <c r="J19" s="24">
        <f t="shared" si="1"/>
        <v>41191</v>
      </c>
      <c r="K19" s="41" t="str">
        <f t="shared" si="2"/>
        <v xml:space="preserve"> </v>
      </c>
    </row>
    <row r="20" spans="1:11">
      <c r="A20" s="11"/>
    </row>
    <row r="21" spans="1:11" ht="16.5" thickBot="1">
      <c r="A21" s="4" t="s">
        <v>31</v>
      </c>
    </row>
    <row r="22" spans="1:11" ht="15.75" thickBot="1">
      <c r="A22" s="174" t="s">
        <v>0</v>
      </c>
      <c r="B22" s="174" t="s">
        <v>8</v>
      </c>
      <c r="C22" s="176" t="s">
        <v>9</v>
      </c>
      <c r="D22" s="177"/>
      <c r="E22" s="177"/>
      <c r="G22" s="176" t="s">
        <v>10</v>
      </c>
      <c r="H22" s="177"/>
      <c r="I22" s="177"/>
      <c r="J22" s="178"/>
    </row>
    <row r="23" spans="1:11" ht="22.5">
      <c r="A23" s="175"/>
      <c r="B23" s="175"/>
      <c r="C23" s="5" t="s">
        <v>11</v>
      </c>
      <c r="D23" s="5" t="s">
        <v>17</v>
      </c>
      <c r="E23" s="5" t="s">
        <v>12</v>
      </c>
      <c r="G23" s="27" t="s">
        <v>13</v>
      </c>
      <c r="H23" s="13" t="s">
        <v>18</v>
      </c>
      <c r="I23" s="5" t="s">
        <v>14</v>
      </c>
      <c r="J23" s="5" t="s">
        <v>12</v>
      </c>
    </row>
    <row r="24" spans="1:11">
      <c r="A24" s="1" t="s">
        <v>520</v>
      </c>
      <c r="B24" s="1" t="s">
        <v>521</v>
      </c>
      <c r="C24" s="24">
        <v>13797.9</v>
      </c>
      <c r="D24" s="24">
        <v>975</v>
      </c>
      <c r="E24" s="24">
        <f t="shared" ref="E24:E87" si="3">SUM(C24:D24)</f>
        <v>14772.9</v>
      </c>
      <c r="F24" s="28"/>
      <c r="G24" s="24">
        <v>4599</v>
      </c>
      <c r="H24" s="24">
        <v>2300</v>
      </c>
      <c r="I24" s="24">
        <v>22445</v>
      </c>
      <c r="J24" s="24">
        <f t="shared" ref="J24:J87" si="4">SUM(G24:I24)</f>
        <v>29344</v>
      </c>
      <c r="K24" s="41" t="str">
        <f t="shared" ref="K24:K87" si="5">IF(J24=J23,"Error"," ")</f>
        <v xml:space="preserve"> </v>
      </c>
    </row>
    <row r="25" spans="1:11">
      <c r="A25" s="1" t="s">
        <v>520</v>
      </c>
      <c r="B25" s="1" t="s">
        <v>521</v>
      </c>
      <c r="C25" s="24">
        <v>17259.600000000002</v>
      </c>
      <c r="D25" s="24">
        <v>975</v>
      </c>
      <c r="E25" s="24">
        <f t="shared" si="3"/>
        <v>18234.600000000002</v>
      </c>
      <c r="F25" s="28"/>
      <c r="G25" s="24">
        <v>5753</v>
      </c>
      <c r="H25" s="24">
        <v>2877</v>
      </c>
      <c r="I25" s="24">
        <v>28076</v>
      </c>
      <c r="J25" s="24">
        <f t="shared" si="4"/>
        <v>36706</v>
      </c>
      <c r="K25" s="41" t="str">
        <f t="shared" si="5"/>
        <v xml:space="preserve"> </v>
      </c>
    </row>
    <row r="26" spans="1:11">
      <c r="A26" s="1" t="s">
        <v>522</v>
      </c>
      <c r="B26" s="1" t="s">
        <v>523</v>
      </c>
      <c r="C26" s="24">
        <v>6270.2999999999993</v>
      </c>
      <c r="D26" s="24">
        <v>975</v>
      </c>
      <c r="E26" s="24">
        <f t="shared" si="3"/>
        <v>7245.2999999999993</v>
      </c>
      <c r="F26" s="28"/>
      <c r="G26" s="24">
        <v>2090</v>
      </c>
      <c r="H26" s="24">
        <v>1045</v>
      </c>
      <c r="I26" s="24">
        <v>10200</v>
      </c>
      <c r="J26" s="24">
        <f t="shared" si="4"/>
        <v>13335</v>
      </c>
      <c r="K26" s="41" t="str">
        <f t="shared" si="5"/>
        <v xml:space="preserve"> </v>
      </c>
    </row>
    <row r="27" spans="1:11">
      <c r="A27" s="1" t="s">
        <v>524</v>
      </c>
      <c r="B27" s="1" t="s">
        <v>525</v>
      </c>
      <c r="C27" s="24">
        <v>6429.5999999999995</v>
      </c>
      <c r="D27" s="24">
        <v>975</v>
      </c>
      <c r="E27" s="24">
        <f t="shared" si="3"/>
        <v>7404.5999999999995</v>
      </c>
      <c r="F27" s="28"/>
      <c r="G27" s="24">
        <v>2143</v>
      </c>
      <c r="H27" s="24">
        <v>1072</v>
      </c>
      <c r="I27" s="24">
        <v>10459</v>
      </c>
      <c r="J27" s="24">
        <f t="shared" si="4"/>
        <v>13674</v>
      </c>
      <c r="K27" s="41" t="str">
        <f t="shared" si="5"/>
        <v xml:space="preserve"> </v>
      </c>
    </row>
    <row r="28" spans="1:11">
      <c r="A28" s="1" t="s">
        <v>526</v>
      </c>
      <c r="B28" s="1" t="s">
        <v>523</v>
      </c>
      <c r="C28" s="24">
        <v>11148.6</v>
      </c>
      <c r="D28" s="24">
        <v>975</v>
      </c>
      <c r="E28" s="24">
        <f t="shared" si="3"/>
        <v>12123.6</v>
      </c>
      <c r="F28" s="28"/>
      <c r="G28" s="24">
        <v>3716</v>
      </c>
      <c r="H28" s="24">
        <v>1858</v>
      </c>
      <c r="I28" s="24">
        <v>18135</v>
      </c>
      <c r="J28" s="24">
        <f t="shared" si="4"/>
        <v>23709</v>
      </c>
      <c r="K28" s="41" t="str">
        <f t="shared" si="5"/>
        <v xml:space="preserve"> </v>
      </c>
    </row>
    <row r="29" spans="1:11">
      <c r="A29" s="1" t="s">
        <v>527</v>
      </c>
      <c r="B29" s="1" t="s">
        <v>528</v>
      </c>
      <c r="C29" s="24">
        <v>6429.5999999999995</v>
      </c>
      <c r="D29" s="24">
        <v>975</v>
      </c>
      <c r="E29" s="24">
        <f t="shared" si="3"/>
        <v>7404.5999999999995</v>
      </c>
      <c r="F29" s="28"/>
      <c r="G29" s="24">
        <v>2143</v>
      </c>
      <c r="H29" s="24">
        <v>1072</v>
      </c>
      <c r="I29" s="24">
        <v>10459</v>
      </c>
      <c r="J29" s="24">
        <f t="shared" si="4"/>
        <v>13674</v>
      </c>
      <c r="K29" s="41" t="str">
        <f t="shared" si="5"/>
        <v xml:space="preserve"> </v>
      </c>
    </row>
    <row r="30" spans="1:11">
      <c r="A30" s="1" t="s">
        <v>529</v>
      </c>
      <c r="B30" s="1" t="s">
        <v>528</v>
      </c>
      <c r="C30" s="24">
        <v>7667.7</v>
      </c>
      <c r="D30" s="24">
        <v>975</v>
      </c>
      <c r="E30" s="24">
        <f t="shared" si="3"/>
        <v>8642.7000000000007</v>
      </c>
      <c r="F30" s="28"/>
      <c r="G30" s="24">
        <v>2556</v>
      </c>
      <c r="H30" s="24">
        <v>1278</v>
      </c>
      <c r="I30" s="24">
        <v>12473</v>
      </c>
      <c r="J30" s="24">
        <f t="shared" si="4"/>
        <v>16307</v>
      </c>
      <c r="K30" s="41" t="str">
        <f t="shared" si="5"/>
        <v xml:space="preserve"> </v>
      </c>
    </row>
    <row r="31" spans="1:11">
      <c r="A31" s="1" t="s">
        <v>530</v>
      </c>
      <c r="B31" s="1" t="s">
        <v>531</v>
      </c>
      <c r="C31" s="24">
        <v>7568.7</v>
      </c>
      <c r="D31" s="24">
        <v>975</v>
      </c>
      <c r="E31" s="24">
        <f t="shared" si="3"/>
        <v>8543.7000000000007</v>
      </c>
      <c r="F31" s="28"/>
      <c r="G31" s="24">
        <v>2523</v>
      </c>
      <c r="H31" s="24">
        <v>1261</v>
      </c>
      <c r="I31" s="24">
        <v>12312</v>
      </c>
      <c r="J31" s="24">
        <f t="shared" si="4"/>
        <v>16096</v>
      </c>
      <c r="K31" s="41" t="str">
        <f t="shared" si="5"/>
        <v xml:space="preserve"> </v>
      </c>
    </row>
    <row r="32" spans="1:11">
      <c r="A32" s="1" t="s">
        <v>532</v>
      </c>
      <c r="B32" s="1" t="s">
        <v>533</v>
      </c>
      <c r="C32" s="24">
        <v>11614.5</v>
      </c>
      <c r="D32" s="24">
        <v>975</v>
      </c>
      <c r="E32" s="24">
        <f t="shared" si="3"/>
        <v>12589.5</v>
      </c>
      <c r="F32" s="28"/>
      <c r="G32" s="24">
        <v>3872</v>
      </c>
      <c r="H32" s="24">
        <v>1936</v>
      </c>
      <c r="I32" s="24">
        <v>18893</v>
      </c>
      <c r="J32" s="24">
        <f t="shared" si="4"/>
        <v>24701</v>
      </c>
      <c r="K32" s="41" t="str">
        <f t="shared" si="5"/>
        <v xml:space="preserve"> </v>
      </c>
    </row>
    <row r="33" spans="1:11">
      <c r="A33" s="1" t="s">
        <v>532</v>
      </c>
      <c r="B33" s="1" t="s">
        <v>534</v>
      </c>
      <c r="C33" s="24">
        <v>14313.300000000001</v>
      </c>
      <c r="D33" s="24">
        <v>975</v>
      </c>
      <c r="E33" s="24">
        <f t="shared" si="3"/>
        <v>15288.300000000001</v>
      </c>
      <c r="F33" s="28"/>
      <c r="G33" s="24">
        <v>4771</v>
      </c>
      <c r="H33" s="24">
        <v>2386</v>
      </c>
      <c r="I33" s="24">
        <v>23283</v>
      </c>
      <c r="J33" s="24">
        <f t="shared" si="4"/>
        <v>30440</v>
      </c>
      <c r="K33" s="41" t="str">
        <f t="shared" si="5"/>
        <v xml:space="preserve"> </v>
      </c>
    </row>
    <row r="34" spans="1:11">
      <c r="A34" s="1" t="s">
        <v>532</v>
      </c>
      <c r="B34" s="1" t="s">
        <v>534</v>
      </c>
      <c r="C34" s="24">
        <v>11614.5</v>
      </c>
      <c r="D34" s="24">
        <v>975</v>
      </c>
      <c r="E34" s="24">
        <f t="shared" si="3"/>
        <v>12589.5</v>
      </c>
      <c r="F34" s="28"/>
      <c r="G34" s="24">
        <v>3872</v>
      </c>
      <c r="H34" s="24">
        <v>1936</v>
      </c>
      <c r="I34" s="24">
        <v>18893</v>
      </c>
      <c r="J34" s="24">
        <f t="shared" si="4"/>
        <v>24701</v>
      </c>
      <c r="K34" s="41" t="str">
        <f t="shared" si="5"/>
        <v xml:space="preserve"> </v>
      </c>
    </row>
    <row r="35" spans="1:11">
      <c r="A35" s="1" t="s">
        <v>535</v>
      </c>
      <c r="B35" s="1" t="s">
        <v>533</v>
      </c>
      <c r="C35" s="24">
        <v>13532.699999999999</v>
      </c>
      <c r="D35" s="24">
        <v>975</v>
      </c>
      <c r="E35" s="24">
        <f t="shared" si="3"/>
        <v>14507.699999999999</v>
      </c>
      <c r="F35" s="28"/>
      <c r="G35" s="24">
        <v>4511</v>
      </c>
      <c r="H35" s="24">
        <v>2255</v>
      </c>
      <c r="I35" s="24">
        <v>22013</v>
      </c>
      <c r="J35" s="24">
        <f t="shared" si="4"/>
        <v>28779</v>
      </c>
      <c r="K35" s="41" t="str">
        <f t="shared" si="5"/>
        <v xml:space="preserve"> </v>
      </c>
    </row>
    <row r="36" spans="1:11">
      <c r="A36" s="1" t="s">
        <v>536</v>
      </c>
      <c r="B36" s="1" t="s">
        <v>533</v>
      </c>
      <c r="C36" s="24">
        <v>14313.300000000001</v>
      </c>
      <c r="D36" s="24">
        <v>975</v>
      </c>
      <c r="E36" s="24">
        <f t="shared" si="3"/>
        <v>15288.300000000001</v>
      </c>
      <c r="F36" s="28"/>
      <c r="G36" s="24">
        <v>4771</v>
      </c>
      <c r="H36" s="24">
        <v>2386</v>
      </c>
      <c r="I36" s="24">
        <v>23283</v>
      </c>
      <c r="J36" s="24">
        <f t="shared" si="4"/>
        <v>30440</v>
      </c>
      <c r="K36" s="41" t="str">
        <f t="shared" si="5"/>
        <v xml:space="preserve"> </v>
      </c>
    </row>
    <row r="37" spans="1:11">
      <c r="A37" s="1" t="s">
        <v>537</v>
      </c>
      <c r="B37" s="1" t="s">
        <v>534</v>
      </c>
      <c r="C37" s="24">
        <v>14821.5</v>
      </c>
      <c r="D37" s="24">
        <v>975</v>
      </c>
      <c r="E37" s="24">
        <f t="shared" si="3"/>
        <v>15796.5</v>
      </c>
      <c r="F37" s="28"/>
      <c r="G37" s="24">
        <v>4941</v>
      </c>
      <c r="H37" s="24">
        <v>2470</v>
      </c>
      <c r="I37" s="24">
        <v>24110</v>
      </c>
      <c r="J37" s="24">
        <f t="shared" si="4"/>
        <v>31521</v>
      </c>
      <c r="K37" s="41" t="str">
        <f t="shared" si="5"/>
        <v xml:space="preserve"> </v>
      </c>
    </row>
    <row r="38" spans="1:11">
      <c r="A38" s="1" t="s">
        <v>538</v>
      </c>
      <c r="B38" s="1" t="s">
        <v>533</v>
      </c>
      <c r="C38" s="24">
        <v>17363.099999999999</v>
      </c>
      <c r="D38" s="24">
        <v>975</v>
      </c>
      <c r="E38" s="24">
        <f t="shared" si="3"/>
        <v>18338.099999999999</v>
      </c>
      <c r="F38" s="28"/>
      <c r="G38" s="24">
        <v>5788</v>
      </c>
      <c r="H38" s="24">
        <v>2894</v>
      </c>
      <c r="I38" s="24">
        <v>28244</v>
      </c>
      <c r="J38" s="24">
        <f t="shared" si="4"/>
        <v>36926</v>
      </c>
      <c r="K38" s="41" t="str">
        <f t="shared" si="5"/>
        <v xml:space="preserve"> </v>
      </c>
    </row>
    <row r="39" spans="1:11">
      <c r="A39" s="1" t="s">
        <v>539</v>
      </c>
      <c r="B39" s="1" t="s">
        <v>540</v>
      </c>
      <c r="C39" s="24">
        <v>17557.5</v>
      </c>
      <c r="D39" s="24">
        <v>975</v>
      </c>
      <c r="E39" s="24">
        <f t="shared" si="3"/>
        <v>18532.5</v>
      </c>
      <c r="F39" s="28"/>
      <c r="G39" s="24">
        <v>5853</v>
      </c>
      <c r="H39" s="24">
        <v>2926</v>
      </c>
      <c r="I39" s="24">
        <v>28560</v>
      </c>
      <c r="J39" s="24">
        <f t="shared" si="4"/>
        <v>37339</v>
      </c>
      <c r="K39" s="41" t="str">
        <f t="shared" si="5"/>
        <v xml:space="preserve"> </v>
      </c>
    </row>
    <row r="40" spans="1:11">
      <c r="A40" s="1" t="s">
        <v>541</v>
      </c>
      <c r="B40" s="1" t="s">
        <v>542</v>
      </c>
      <c r="C40" s="24">
        <v>7990.5000000000009</v>
      </c>
      <c r="D40" s="24">
        <v>975</v>
      </c>
      <c r="E40" s="24">
        <f t="shared" si="3"/>
        <v>8965.5</v>
      </c>
      <c r="F40" s="28"/>
      <c r="G40" s="24">
        <v>2664</v>
      </c>
      <c r="H40" s="24">
        <v>1332</v>
      </c>
      <c r="I40" s="24">
        <v>12998</v>
      </c>
      <c r="J40" s="24">
        <f t="shared" si="4"/>
        <v>16994</v>
      </c>
      <c r="K40" s="41" t="str">
        <f t="shared" si="5"/>
        <v xml:space="preserve"> </v>
      </c>
    </row>
    <row r="41" spans="1:11">
      <c r="A41" s="1" t="s">
        <v>543</v>
      </c>
      <c r="B41" s="1" t="s">
        <v>542</v>
      </c>
      <c r="C41" s="24">
        <v>8598.9</v>
      </c>
      <c r="D41" s="24">
        <v>975</v>
      </c>
      <c r="E41" s="24">
        <f t="shared" si="3"/>
        <v>9573.9</v>
      </c>
      <c r="F41" s="28"/>
      <c r="G41" s="24">
        <v>2866</v>
      </c>
      <c r="H41" s="24">
        <v>1433</v>
      </c>
      <c r="I41" s="24">
        <v>13988</v>
      </c>
      <c r="J41" s="24">
        <f t="shared" si="4"/>
        <v>18287</v>
      </c>
      <c r="K41" s="41" t="str">
        <f t="shared" si="5"/>
        <v xml:space="preserve"> </v>
      </c>
    </row>
    <row r="42" spans="1:11">
      <c r="A42" s="1" t="s">
        <v>543</v>
      </c>
      <c r="B42" s="1" t="s">
        <v>544</v>
      </c>
      <c r="C42" s="24">
        <v>10815</v>
      </c>
      <c r="D42" s="24">
        <v>975</v>
      </c>
      <c r="E42" s="24">
        <f t="shared" si="3"/>
        <v>11790</v>
      </c>
      <c r="F42" s="28"/>
      <c r="G42" s="24">
        <v>3605</v>
      </c>
      <c r="H42" s="24">
        <v>1803</v>
      </c>
      <c r="I42" s="24">
        <v>17592</v>
      </c>
      <c r="J42" s="24">
        <f t="shared" si="4"/>
        <v>23000</v>
      </c>
      <c r="K42" s="41" t="str">
        <f t="shared" si="5"/>
        <v xml:space="preserve"> </v>
      </c>
    </row>
    <row r="43" spans="1:11">
      <c r="A43" s="1" t="s">
        <v>545</v>
      </c>
      <c r="B43" s="1" t="s">
        <v>542</v>
      </c>
      <c r="C43" s="24">
        <v>9308.0999999999985</v>
      </c>
      <c r="D43" s="24">
        <v>975</v>
      </c>
      <c r="E43" s="24">
        <f t="shared" si="3"/>
        <v>10283.099999999999</v>
      </c>
      <c r="F43" s="28"/>
      <c r="G43" s="24">
        <v>3103</v>
      </c>
      <c r="H43" s="24">
        <v>1551</v>
      </c>
      <c r="I43" s="24">
        <v>15141</v>
      </c>
      <c r="J43" s="24">
        <f t="shared" si="4"/>
        <v>19795</v>
      </c>
      <c r="K43" s="41" t="str">
        <f t="shared" si="5"/>
        <v xml:space="preserve"> </v>
      </c>
    </row>
    <row r="44" spans="1:11">
      <c r="A44" s="1" t="s">
        <v>545</v>
      </c>
      <c r="B44" s="1" t="s">
        <v>542</v>
      </c>
      <c r="C44" s="24">
        <v>11424.9</v>
      </c>
      <c r="D44" s="24">
        <v>975</v>
      </c>
      <c r="E44" s="24">
        <f t="shared" si="3"/>
        <v>12399.9</v>
      </c>
      <c r="F44" s="28"/>
      <c r="G44" s="24">
        <v>3808</v>
      </c>
      <c r="H44" s="24">
        <v>1904</v>
      </c>
      <c r="I44" s="24">
        <v>18585</v>
      </c>
      <c r="J44" s="24">
        <f t="shared" si="4"/>
        <v>24297</v>
      </c>
      <c r="K44" s="41" t="str">
        <f t="shared" si="5"/>
        <v xml:space="preserve"> </v>
      </c>
    </row>
    <row r="45" spans="1:11">
      <c r="A45" s="1" t="s">
        <v>545</v>
      </c>
      <c r="B45" s="1" t="s">
        <v>542</v>
      </c>
      <c r="C45" s="24">
        <v>13532.699999999999</v>
      </c>
      <c r="D45" s="24">
        <v>975</v>
      </c>
      <c r="E45" s="24">
        <f t="shared" si="3"/>
        <v>14507.699999999999</v>
      </c>
      <c r="F45" s="28"/>
      <c r="G45" s="24">
        <v>4511</v>
      </c>
      <c r="H45" s="24">
        <v>2255</v>
      </c>
      <c r="I45" s="24">
        <v>22013</v>
      </c>
      <c r="J45" s="24">
        <f t="shared" si="4"/>
        <v>28779</v>
      </c>
      <c r="K45" s="41" t="str">
        <f t="shared" si="5"/>
        <v xml:space="preserve"> </v>
      </c>
    </row>
    <row r="46" spans="1:11">
      <c r="A46" s="1" t="s">
        <v>546</v>
      </c>
      <c r="B46" s="1" t="s">
        <v>542</v>
      </c>
      <c r="C46" s="24">
        <v>9921.6</v>
      </c>
      <c r="D46" s="24">
        <v>975</v>
      </c>
      <c r="E46" s="24">
        <f t="shared" si="3"/>
        <v>10896.6</v>
      </c>
      <c r="F46" s="28"/>
      <c r="G46" s="24">
        <v>3307</v>
      </c>
      <c r="H46" s="24">
        <v>1654</v>
      </c>
      <c r="I46" s="24">
        <v>16139</v>
      </c>
      <c r="J46" s="24">
        <f t="shared" si="4"/>
        <v>21100</v>
      </c>
      <c r="K46" s="41" t="str">
        <f t="shared" si="5"/>
        <v xml:space="preserve"> </v>
      </c>
    </row>
    <row r="47" spans="1:11">
      <c r="A47" s="1" t="s">
        <v>547</v>
      </c>
      <c r="B47" s="1" t="s">
        <v>542</v>
      </c>
      <c r="C47" s="24">
        <v>10221.6</v>
      </c>
      <c r="D47" s="24">
        <v>975</v>
      </c>
      <c r="E47" s="24">
        <f t="shared" si="3"/>
        <v>11196.6</v>
      </c>
      <c r="F47" s="28"/>
      <c r="G47" s="24">
        <v>3407</v>
      </c>
      <c r="H47" s="24">
        <v>1704</v>
      </c>
      <c r="I47" s="24">
        <v>16627</v>
      </c>
      <c r="J47" s="24">
        <f t="shared" si="4"/>
        <v>21738</v>
      </c>
      <c r="K47" s="41" t="str">
        <f t="shared" si="5"/>
        <v xml:space="preserve"> </v>
      </c>
    </row>
    <row r="48" spans="1:11">
      <c r="A48" s="1" t="s">
        <v>548</v>
      </c>
      <c r="B48" s="1" t="s">
        <v>542</v>
      </c>
      <c r="C48" s="24">
        <v>11232.9</v>
      </c>
      <c r="D48" s="24">
        <v>975</v>
      </c>
      <c r="E48" s="24">
        <f t="shared" si="3"/>
        <v>12207.9</v>
      </c>
      <c r="F48" s="28"/>
      <c r="G48" s="24">
        <v>3744</v>
      </c>
      <c r="H48" s="24">
        <v>1872</v>
      </c>
      <c r="I48" s="24">
        <v>18272</v>
      </c>
      <c r="J48" s="24">
        <f t="shared" si="4"/>
        <v>23888</v>
      </c>
      <c r="K48" s="41" t="str">
        <f t="shared" si="5"/>
        <v xml:space="preserve"> </v>
      </c>
    </row>
    <row r="49" spans="1:11">
      <c r="A49" s="1" t="s">
        <v>549</v>
      </c>
      <c r="B49" s="1" t="s">
        <v>542</v>
      </c>
      <c r="C49" s="24">
        <v>11600.7</v>
      </c>
      <c r="D49" s="24">
        <v>975</v>
      </c>
      <c r="E49" s="24">
        <f t="shared" si="3"/>
        <v>12575.7</v>
      </c>
      <c r="F49" s="28"/>
      <c r="G49" s="24">
        <v>3867</v>
      </c>
      <c r="H49" s="24">
        <v>1933</v>
      </c>
      <c r="I49" s="24">
        <v>18870</v>
      </c>
      <c r="J49" s="24">
        <f t="shared" si="4"/>
        <v>24670</v>
      </c>
      <c r="K49" s="41" t="str">
        <f t="shared" si="5"/>
        <v xml:space="preserve"> </v>
      </c>
    </row>
    <row r="50" spans="1:11">
      <c r="A50" s="1" t="s">
        <v>550</v>
      </c>
      <c r="B50" s="1" t="s">
        <v>542</v>
      </c>
      <c r="C50" s="24">
        <v>17114.100000000002</v>
      </c>
      <c r="D50" s="24">
        <v>975</v>
      </c>
      <c r="E50" s="24">
        <f t="shared" si="3"/>
        <v>18089.100000000002</v>
      </c>
      <c r="F50" s="28"/>
      <c r="G50" s="24">
        <v>5705</v>
      </c>
      <c r="H50" s="24">
        <v>2852</v>
      </c>
      <c r="I50" s="24">
        <v>27839</v>
      </c>
      <c r="J50" s="24">
        <f t="shared" si="4"/>
        <v>36396</v>
      </c>
      <c r="K50" s="41" t="str">
        <f t="shared" si="5"/>
        <v xml:space="preserve"> </v>
      </c>
    </row>
    <row r="51" spans="1:11">
      <c r="A51" s="1" t="s">
        <v>551</v>
      </c>
      <c r="B51" s="1" t="s">
        <v>552</v>
      </c>
      <c r="C51" s="24">
        <v>17259.600000000002</v>
      </c>
      <c r="D51" s="24">
        <v>975</v>
      </c>
      <c r="E51" s="24">
        <f t="shared" si="3"/>
        <v>18234.600000000002</v>
      </c>
      <c r="F51" s="28"/>
      <c r="G51" s="24">
        <v>5753</v>
      </c>
      <c r="H51" s="24">
        <v>2877</v>
      </c>
      <c r="I51" s="24">
        <v>28076</v>
      </c>
      <c r="J51" s="24">
        <f t="shared" si="4"/>
        <v>36706</v>
      </c>
      <c r="K51" s="41" t="str">
        <f t="shared" si="5"/>
        <v xml:space="preserve"> </v>
      </c>
    </row>
    <row r="52" spans="1:11">
      <c r="A52" s="1" t="s">
        <v>553</v>
      </c>
      <c r="B52" s="1" t="s">
        <v>554</v>
      </c>
      <c r="C52" s="24">
        <v>9727.2000000000007</v>
      </c>
      <c r="D52" s="24">
        <v>975</v>
      </c>
      <c r="E52" s="24">
        <f t="shared" si="3"/>
        <v>10702.2</v>
      </c>
      <c r="F52" s="28"/>
      <c r="G52" s="24">
        <v>3242</v>
      </c>
      <c r="H52" s="24">
        <v>1621</v>
      </c>
      <c r="I52" s="24">
        <v>15823</v>
      </c>
      <c r="J52" s="24">
        <f t="shared" si="4"/>
        <v>20686</v>
      </c>
      <c r="K52" s="41" t="str">
        <f t="shared" si="5"/>
        <v xml:space="preserve"> </v>
      </c>
    </row>
    <row r="53" spans="1:11">
      <c r="A53" s="1" t="s">
        <v>555</v>
      </c>
      <c r="B53" s="1" t="s">
        <v>554</v>
      </c>
      <c r="C53" s="24">
        <v>11424.9</v>
      </c>
      <c r="D53" s="24">
        <v>975</v>
      </c>
      <c r="E53" s="24">
        <f t="shared" si="3"/>
        <v>12399.9</v>
      </c>
      <c r="F53" s="28"/>
      <c r="G53" s="24">
        <v>3808</v>
      </c>
      <c r="H53" s="24">
        <v>1904</v>
      </c>
      <c r="I53" s="24">
        <v>18585</v>
      </c>
      <c r="J53" s="24">
        <f t="shared" si="4"/>
        <v>24297</v>
      </c>
      <c r="K53" s="41" t="str">
        <f t="shared" si="5"/>
        <v xml:space="preserve"> </v>
      </c>
    </row>
    <row r="54" spans="1:11">
      <c r="A54" s="1" t="s">
        <v>555</v>
      </c>
      <c r="B54" s="1" t="s">
        <v>554</v>
      </c>
      <c r="C54" s="24">
        <v>13797.9</v>
      </c>
      <c r="D54" s="24">
        <v>975</v>
      </c>
      <c r="E54" s="24">
        <f t="shared" si="3"/>
        <v>14772.9</v>
      </c>
      <c r="F54" s="28"/>
      <c r="G54" s="24">
        <v>4599</v>
      </c>
      <c r="H54" s="24">
        <v>2300</v>
      </c>
      <c r="I54" s="24">
        <v>22445</v>
      </c>
      <c r="J54" s="24">
        <f t="shared" si="4"/>
        <v>29344</v>
      </c>
      <c r="K54" s="41" t="str">
        <f t="shared" si="5"/>
        <v xml:space="preserve"> </v>
      </c>
    </row>
    <row r="55" spans="1:11">
      <c r="A55" s="1" t="s">
        <v>555</v>
      </c>
      <c r="B55" s="1" t="s">
        <v>554</v>
      </c>
      <c r="C55" s="24">
        <v>16048.800000000001</v>
      </c>
      <c r="D55" s="24">
        <v>975</v>
      </c>
      <c r="E55" s="24">
        <f t="shared" si="3"/>
        <v>17023.800000000003</v>
      </c>
      <c r="F55" s="28"/>
      <c r="G55" s="24">
        <v>5350</v>
      </c>
      <c r="H55" s="24">
        <v>2675</v>
      </c>
      <c r="I55" s="24">
        <v>26106</v>
      </c>
      <c r="J55" s="24">
        <f t="shared" si="4"/>
        <v>34131</v>
      </c>
      <c r="K55" s="41" t="str">
        <f t="shared" si="5"/>
        <v xml:space="preserve"> </v>
      </c>
    </row>
    <row r="56" spans="1:11">
      <c r="A56" s="1" t="s">
        <v>556</v>
      </c>
      <c r="B56" s="1" t="s">
        <v>554</v>
      </c>
      <c r="C56" s="24">
        <v>17259.600000000002</v>
      </c>
      <c r="D56" s="24">
        <v>975</v>
      </c>
      <c r="E56" s="24">
        <f t="shared" si="3"/>
        <v>18234.600000000002</v>
      </c>
      <c r="F56" s="28"/>
      <c r="G56" s="24">
        <v>5753</v>
      </c>
      <c r="H56" s="24">
        <v>2877</v>
      </c>
      <c r="I56" s="24">
        <v>28076</v>
      </c>
      <c r="J56" s="24">
        <f t="shared" si="4"/>
        <v>36706</v>
      </c>
      <c r="K56" s="41" t="str">
        <f t="shared" si="5"/>
        <v xml:space="preserve"> </v>
      </c>
    </row>
    <row r="57" spans="1:11">
      <c r="A57" s="1" t="s">
        <v>557</v>
      </c>
      <c r="B57" s="1" t="s">
        <v>558</v>
      </c>
      <c r="C57" s="24">
        <v>12416.1</v>
      </c>
      <c r="D57" s="24">
        <v>975</v>
      </c>
      <c r="E57" s="24">
        <f t="shared" si="3"/>
        <v>13391.1</v>
      </c>
      <c r="F57" s="28"/>
      <c r="G57" s="24">
        <v>4139</v>
      </c>
      <c r="H57" s="24">
        <v>2069</v>
      </c>
      <c r="I57" s="24">
        <v>20197</v>
      </c>
      <c r="J57" s="24">
        <f t="shared" si="4"/>
        <v>26405</v>
      </c>
      <c r="K57" s="41" t="str">
        <f t="shared" si="5"/>
        <v xml:space="preserve"> </v>
      </c>
    </row>
    <row r="58" spans="1:11">
      <c r="A58" s="1" t="s">
        <v>559</v>
      </c>
      <c r="B58" s="1" t="s">
        <v>560</v>
      </c>
      <c r="C58" s="24">
        <v>7955.7</v>
      </c>
      <c r="D58" s="24">
        <v>975</v>
      </c>
      <c r="E58" s="24">
        <f t="shared" si="3"/>
        <v>8930.7000000000007</v>
      </c>
      <c r="F58" s="28"/>
      <c r="G58" s="24">
        <v>2652</v>
      </c>
      <c r="H58" s="24">
        <v>1326</v>
      </c>
      <c r="I58" s="24">
        <v>12941</v>
      </c>
      <c r="J58" s="24">
        <f t="shared" si="4"/>
        <v>16919</v>
      </c>
      <c r="K58" s="41" t="str">
        <f t="shared" si="5"/>
        <v xml:space="preserve"> </v>
      </c>
    </row>
    <row r="59" spans="1:11">
      <c r="A59" s="1" t="s">
        <v>561</v>
      </c>
      <c r="B59" s="1" t="s">
        <v>560</v>
      </c>
      <c r="C59" s="24">
        <v>8598.9</v>
      </c>
      <c r="D59" s="24">
        <v>975</v>
      </c>
      <c r="E59" s="24">
        <f t="shared" si="3"/>
        <v>9573.9</v>
      </c>
      <c r="F59" s="28"/>
      <c r="G59" s="24">
        <v>2866</v>
      </c>
      <c r="H59" s="24">
        <v>1433</v>
      </c>
      <c r="I59" s="24">
        <v>13988</v>
      </c>
      <c r="J59" s="24">
        <f t="shared" si="4"/>
        <v>18287</v>
      </c>
      <c r="K59" s="41" t="str">
        <f t="shared" si="5"/>
        <v xml:space="preserve"> </v>
      </c>
    </row>
    <row r="60" spans="1:11">
      <c r="A60" s="1" t="s">
        <v>562</v>
      </c>
      <c r="B60" s="1" t="s">
        <v>563</v>
      </c>
      <c r="C60" s="24">
        <v>7955.7</v>
      </c>
      <c r="D60" s="24">
        <v>975</v>
      </c>
      <c r="E60" s="24">
        <f t="shared" si="3"/>
        <v>8930.7000000000007</v>
      </c>
      <c r="F60" s="28"/>
      <c r="G60" s="24">
        <v>2652</v>
      </c>
      <c r="H60" s="24">
        <v>1326</v>
      </c>
      <c r="I60" s="24">
        <v>12941</v>
      </c>
      <c r="J60" s="24">
        <f t="shared" si="4"/>
        <v>16919</v>
      </c>
      <c r="K60" s="41" t="str">
        <f t="shared" si="5"/>
        <v xml:space="preserve"> </v>
      </c>
    </row>
    <row r="61" spans="1:11">
      <c r="A61" s="1" t="s">
        <v>564</v>
      </c>
      <c r="B61" s="1" t="s">
        <v>565</v>
      </c>
      <c r="C61" s="24">
        <v>5674.5</v>
      </c>
      <c r="D61" s="24">
        <v>975</v>
      </c>
      <c r="E61" s="24">
        <f t="shared" si="3"/>
        <v>6649.5</v>
      </c>
      <c r="F61" s="28"/>
      <c r="G61" s="24">
        <v>1892</v>
      </c>
      <c r="H61" s="24">
        <v>946</v>
      </c>
      <c r="I61" s="24">
        <v>9231</v>
      </c>
      <c r="J61" s="24">
        <f t="shared" si="4"/>
        <v>12069</v>
      </c>
      <c r="K61" s="41" t="str">
        <f t="shared" si="5"/>
        <v xml:space="preserve"> </v>
      </c>
    </row>
    <row r="62" spans="1:11">
      <c r="A62" s="1" t="s">
        <v>566</v>
      </c>
      <c r="B62" s="1" t="s">
        <v>567</v>
      </c>
      <c r="C62" s="24">
        <v>6273.9</v>
      </c>
      <c r="D62" s="24">
        <v>975</v>
      </c>
      <c r="E62" s="24">
        <f t="shared" si="3"/>
        <v>7248.9</v>
      </c>
      <c r="F62" s="28"/>
      <c r="G62" s="24">
        <v>2091</v>
      </c>
      <c r="H62" s="24">
        <v>1046</v>
      </c>
      <c r="I62" s="24">
        <v>10206</v>
      </c>
      <c r="J62" s="24">
        <f t="shared" si="4"/>
        <v>13343</v>
      </c>
      <c r="K62" s="41" t="str">
        <f t="shared" si="5"/>
        <v xml:space="preserve"> </v>
      </c>
    </row>
    <row r="63" spans="1:11">
      <c r="A63" s="1" t="s">
        <v>568</v>
      </c>
      <c r="B63" s="1" t="s">
        <v>565</v>
      </c>
      <c r="C63" s="24">
        <v>6429.5999999999995</v>
      </c>
      <c r="D63" s="24">
        <v>975</v>
      </c>
      <c r="E63" s="24">
        <f t="shared" si="3"/>
        <v>7404.5999999999995</v>
      </c>
      <c r="F63" s="28"/>
      <c r="G63" s="24">
        <v>2143</v>
      </c>
      <c r="H63" s="24">
        <v>1072</v>
      </c>
      <c r="I63" s="24">
        <v>10459</v>
      </c>
      <c r="J63" s="24">
        <f t="shared" si="4"/>
        <v>13674</v>
      </c>
      <c r="K63" s="41" t="str">
        <f t="shared" si="5"/>
        <v xml:space="preserve"> </v>
      </c>
    </row>
    <row r="64" spans="1:11">
      <c r="A64" s="1" t="s">
        <v>569</v>
      </c>
      <c r="B64" s="1" t="s">
        <v>565</v>
      </c>
      <c r="C64" s="24">
        <v>6964.8</v>
      </c>
      <c r="D64" s="24">
        <v>975</v>
      </c>
      <c r="E64" s="24">
        <f t="shared" si="3"/>
        <v>7939.8</v>
      </c>
      <c r="F64" s="28"/>
      <c r="G64" s="24">
        <v>2322</v>
      </c>
      <c r="H64" s="24">
        <v>1161</v>
      </c>
      <c r="I64" s="24">
        <v>11329</v>
      </c>
      <c r="J64" s="24">
        <f t="shared" si="4"/>
        <v>14812</v>
      </c>
      <c r="K64" s="41" t="str">
        <f t="shared" si="5"/>
        <v xml:space="preserve"> </v>
      </c>
    </row>
    <row r="65" spans="1:11">
      <c r="A65" s="1" t="s">
        <v>570</v>
      </c>
      <c r="B65" s="1" t="s">
        <v>565</v>
      </c>
      <c r="C65" s="24">
        <v>7133.7</v>
      </c>
      <c r="D65" s="24">
        <v>975</v>
      </c>
      <c r="E65" s="24">
        <f t="shared" si="3"/>
        <v>8108.7</v>
      </c>
      <c r="F65" s="28"/>
      <c r="G65" s="24">
        <v>2378</v>
      </c>
      <c r="H65" s="24">
        <v>1189</v>
      </c>
      <c r="I65" s="24">
        <v>11604</v>
      </c>
      <c r="J65" s="24">
        <f t="shared" si="4"/>
        <v>15171</v>
      </c>
      <c r="K65" s="41" t="str">
        <f t="shared" si="5"/>
        <v xml:space="preserve"> </v>
      </c>
    </row>
    <row r="66" spans="1:11">
      <c r="A66" s="1" t="s">
        <v>571</v>
      </c>
      <c r="B66" s="1" t="s">
        <v>565</v>
      </c>
      <c r="C66" s="24">
        <v>8894.4000000000015</v>
      </c>
      <c r="D66" s="24">
        <v>975</v>
      </c>
      <c r="E66" s="24">
        <f t="shared" si="3"/>
        <v>9869.4000000000015</v>
      </c>
      <c r="F66" s="28"/>
      <c r="G66" s="24">
        <v>2965</v>
      </c>
      <c r="H66" s="24">
        <v>1482</v>
      </c>
      <c r="I66" s="24">
        <v>14468</v>
      </c>
      <c r="J66" s="24">
        <f t="shared" si="4"/>
        <v>18915</v>
      </c>
      <c r="K66" s="41" t="str">
        <f t="shared" si="5"/>
        <v xml:space="preserve"> </v>
      </c>
    </row>
    <row r="67" spans="1:11">
      <c r="A67" s="1" t="s">
        <v>571</v>
      </c>
      <c r="B67" s="1" t="s">
        <v>567</v>
      </c>
      <c r="C67" s="24">
        <v>8894.7000000000007</v>
      </c>
      <c r="D67" s="24">
        <v>975</v>
      </c>
      <c r="E67" s="24">
        <f t="shared" si="3"/>
        <v>9869.7000000000007</v>
      </c>
      <c r="F67" s="28"/>
      <c r="G67" s="24">
        <v>2965</v>
      </c>
      <c r="H67" s="24">
        <v>1482</v>
      </c>
      <c r="I67" s="24">
        <v>14469</v>
      </c>
      <c r="J67" s="24">
        <f t="shared" si="4"/>
        <v>18916</v>
      </c>
      <c r="K67" s="41" t="str">
        <f t="shared" si="5"/>
        <v xml:space="preserve"> </v>
      </c>
    </row>
    <row r="68" spans="1:11">
      <c r="A68" s="1" t="s">
        <v>572</v>
      </c>
      <c r="B68" s="1" t="s">
        <v>573</v>
      </c>
      <c r="C68" s="24">
        <v>7667.7</v>
      </c>
      <c r="D68" s="24">
        <v>975</v>
      </c>
      <c r="E68" s="24">
        <f t="shared" si="3"/>
        <v>8642.7000000000007</v>
      </c>
      <c r="F68" s="28"/>
      <c r="G68" s="24">
        <v>2556</v>
      </c>
      <c r="H68" s="24">
        <v>1278</v>
      </c>
      <c r="I68" s="24">
        <v>12473</v>
      </c>
      <c r="J68" s="24">
        <f t="shared" si="4"/>
        <v>16307</v>
      </c>
      <c r="K68" s="41" t="str">
        <f t="shared" si="5"/>
        <v xml:space="preserve"> </v>
      </c>
    </row>
    <row r="69" spans="1:11">
      <c r="A69" s="1" t="s">
        <v>574</v>
      </c>
      <c r="B69" s="1" t="s">
        <v>544</v>
      </c>
      <c r="C69" s="24">
        <v>7955.7</v>
      </c>
      <c r="D69" s="24">
        <v>975</v>
      </c>
      <c r="E69" s="24">
        <f t="shared" si="3"/>
        <v>8930.7000000000007</v>
      </c>
      <c r="F69" s="28"/>
      <c r="G69" s="24">
        <v>2652</v>
      </c>
      <c r="H69" s="24">
        <v>1326</v>
      </c>
      <c r="I69" s="24">
        <v>12941</v>
      </c>
      <c r="J69" s="24">
        <f t="shared" si="4"/>
        <v>16919</v>
      </c>
      <c r="K69" s="41" t="str">
        <f t="shared" si="5"/>
        <v xml:space="preserve"> </v>
      </c>
    </row>
    <row r="70" spans="1:11">
      <c r="A70" s="1" t="s">
        <v>575</v>
      </c>
      <c r="B70" s="1" t="s">
        <v>573</v>
      </c>
      <c r="C70" s="24">
        <v>8960.4</v>
      </c>
      <c r="D70" s="24">
        <v>975</v>
      </c>
      <c r="E70" s="24">
        <f t="shared" si="3"/>
        <v>9935.4</v>
      </c>
      <c r="F70" s="28"/>
      <c r="G70" s="24">
        <v>2987</v>
      </c>
      <c r="H70" s="24">
        <v>1493</v>
      </c>
      <c r="I70" s="24">
        <v>14576</v>
      </c>
      <c r="J70" s="24">
        <f t="shared" si="4"/>
        <v>19056</v>
      </c>
      <c r="K70" s="41" t="str">
        <f t="shared" si="5"/>
        <v xml:space="preserve"> </v>
      </c>
    </row>
    <row r="71" spans="1:11">
      <c r="A71" s="1" t="s">
        <v>576</v>
      </c>
      <c r="B71" s="1" t="s">
        <v>573</v>
      </c>
      <c r="C71" s="24">
        <v>9727.2000000000007</v>
      </c>
      <c r="D71" s="24">
        <v>975</v>
      </c>
      <c r="E71" s="24">
        <f t="shared" si="3"/>
        <v>10702.2</v>
      </c>
      <c r="F71" s="28"/>
      <c r="G71" s="24">
        <v>3242</v>
      </c>
      <c r="H71" s="24">
        <v>1621</v>
      </c>
      <c r="I71" s="24">
        <v>15823</v>
      </c>
      <c r="J71" s="24">
        <f t="shared" si="4"/>
        <v>20686</v>
      </c>
      <c r="K71" s="41" t="str">
        <f t="shared" si="5"/>
        <v xml:space="preserve"> </v>
      </c>
    </row>
    <row r="72" spans="1:11">
      <c r="A72" s="1" t="s">
        <v>577</v>
      </c>
      <c r="B72" s="1" t="s">
        <v>573</v>
      </c>
      <c r="C72" s="24">
        <v>10815</v>
      </c>
      <c r="D72" s="24">
        <v>975</v>
      </c>
      <c r="E72" s="24">
        <f t="shared" si="3"/>
        <v>11790</v>
      </c>
      <c r="F72" s="28"/>
      <c r="G72" s="24">
        <v>3605</v>
      </c>
      <c r="H72" s="24">
        <v>1803</v>
      </c>
      <c r="I72" s="24">
        <v>17592</v>
      </c>
      <c r="J72" s="24">
        <f t="shared" si="4"/>
        <v>23000</v>
      </c>
      <c r="K72" s="41" t="str">
        <f t="shared" si="5"/>
        <v xml:space="preserve"> </v>
      </c>
    </row>
    <row r="73" spans="1:11">
      <c r="A73" s="1" t="s">
        <v>578</v>
      </c>
      <c r="B73" s="1" t="s">
        <v>573</v>
      </c>
      <c r="C73" s="24">
        <v>11600.7</v>
      </c>
      <c r="D73" s="24">
        <v>975</v>
      </c>
      <c r="E73" s="24">
        <f t="shared" si="3"/>
        <v>12575.7</v>
      </c>
      <c r="F73" s="28"/>
      <c r="G73" s="24">
        <v>3867</v>
      </c>
      <c r="H73" s="24">
        <v>1933</v>
      </c>
      <c r="I73" s="24">
        <v>18870</v>
      </c>
      <c r="J73" s="24">
        <f t="shared" si="4"/>
        <v>24670</v>
      </c>
      <c r="K73" s="41" t="str">
        <f t="shared" si="5"/>
        <v xml:space="preserve"> </v>
      </c>
    </row>
    <row r="74" spans="1:11">
      <c r="A74" s="1" t="s">
        <v>579</v>
      </c>
      <c r="B74" s="1" t="s">
        <v>580</v>
      </c>
      <c r="C74" s="24">
        <v>6429.5999999999995</v>
      </c>
      <c r="D74" s="24">
        <v>975</v>
      </c>
      <c r="E74" s="24">
        <f t="shared" si="3"/>
        <v>7404.5999999999995</v>
      </c>
      <c r="F74" s="28"/>
      <c r="G74" s="24">
        <v>2143</v>
      </c>
      <c r="H74" s="24">
        <v>1072</v>
      </c>
      <c r="I74" s="24">
        <v>10459</v>
      </c>
      <c r="J74" s="24">
        <f t="shared" si="4"/>
        <v>13674</v>
      </c>
      <c r="K74" s="41" t="str">
        <f t="shared" si="5"/>
        <v xml:space="preserve"> </v>
      </c>
    </row>
    <row r="75" spans="1:11">
      <c r="A75" s="1" t="s">
        <v>581</v>
      </c>
      <c r="B75" s="1" t="s">
        <v>582</v>
      </c>
      <c r="C75" s="24">
        <v>11232.9</v>
      </c>
      <c r="D75" s="24">
        <v>975</v>
      </c>
      <c r="E75" s="24">
        <f t="shared" si="3"/>
        <v>12207.9</v>
      </c>
      <c r="F75" s="28"/>
      <c r="G75" s="24">
        <v>3744</v>
      </c>
      <c r="H75" s="24">
        <v>1872</v>
      </c>
      <c r="I75" s="24">
        <v>18272</v>
      </c>
      <c r="J75" s="24">
        <f t="shared" si="4"/>
        <v>23888</v>
      </c>
      <c r="K75" s="41" t="str">
        <f t="shared" si="5"/>
        <v xml:space="preserve"> </v>
      </c>
    </row>
    <row r="76" spans="1:11">
      <c r="A76" s="1" t="s">
        <v>581</v>
      </c>
      <c r="B76" s="1" t="s">
        <v>583</v>
      </c>
      <c r="C76" s="24">
        <v>13181.699999999999</v>
      </c>
      <c r="D76" s="24">
        <v>975</v>
      </c>
      <c r="E76" s="24">
        <f t="shared" si="3"/>
        <v>14156.699999999999</v>
      </c>
      <c r="F76" s="28"/>
      <c r="G76" s="24">
        <v>4394</v>
      </c>
      <c r="H76" s="24">
        <v>2197</v>
      </c>
      <c r="I76" s="24">
        <v>21442</v>
      </c>
      <c r="J76" s="24">
        <f t="shared" si="4"/>
        <v>28033</v>
      </c>
      <c r="K76" s="41" t="str">
        <f t="shared" si="5"/>
        <v xml:space="preserve"> </v>
      </c>
    </row>
    <row r="77" spans="1:11">
      <c r="A77" s="1" t="s">
        <v>584</v>
      </c>
      <c r="B77" s="1" t="s">
        <v>585</v>
      </c>
      <c r="C77" s="24">
        <v>19369.2</v>
      </c>
      <c r="D77" s="24">
        <v>975</v>
      </c>
      <c r="E77" s="24">
        <f t="shared" si="3"/>
        <v>20344.2</v>
      </c>
      <c r="F77" s="28"/>
      <c r="G77" s="24">
        <v>6456</v>
      </c>
      <c r="H77" s="24">
        <v>3228</v>
      </c>
      <c r="I77" s="24">
        <v>31507</v>
      </c>
      <c r="J77" s="24">
        <f t="shared" si="4"/>
        <v>41191</v>
      </c>
      <c r="K77" s="41" t="str">
        <f t="shared" si="5"/>
        <v xml:space="preserve"> </v>
      </c>
    </row>
    <row r="78" spans="1:11">
      <c r="A78" s="1" t="s">
        <v>584</v>
      </c>
      <c r="B78" s="1" t="s">
        <v>585</v>
      </c>
      <c r="C78" s="24">
        <v>24327.3</v>
      </c>
      <c r="D78" s="24">
        <v>975</v>
      </c>
      <c r="E78" s="24">
        <f t="shared" si="3"/>
        <v>25302.3</v>
      </c>
      <c r="F78" s="28"/>
      <c r="G78" s="24">
        <v>8109</v>
      </c>
      <c r="H78" s="24">
        <v>4055</v>
      </c>
      <c r="I78" s="24">
        <v>39572</v>
      </c>
      <c r="J78" s="24">
        <f t="shared" si="4"/>
        <v>51736</v>
      </c>
      <c r="K78" s="41" t="str">
        <f t="shared" si="5"/>
        <v xml:space="preserve"> </v>
      </c>
    </row>
    <row r="79" spans="1:11">
      <c r="A79" s="1" t="s">
        <v>586</v>
      </c>
      <c r="B79" s="1" t="s">
        <v>587</v>
      </c>
      <c r="C79" s="24">
        <v>12964.199999999999</v>
      </c>
      <c r="D79" s="24">
        <v>975</v>
      </c>
      <c r="E79" s="24">
        <f t="shared" si="3"/>
        <v>13939.199999999999</v>
      </c>
      <c r="F79" s="28"/>
      <c r="G79" s="24">
        <v>4321</v>
      </c>
      <c r="H79" s="24">
        <v>2161</v>
      </c>
      <c r="I79" s="24">
        <v>21088</v>
      </c>
      <c r="J79" s="24">
        <f t="shared" si="4"/>
        <v>27570</v>
      </c>
      <c r="K79" s="41" t="str">
        <f t="shared" si="5"/>
        <v xml:space="preserve"> </v>
      </c>
    </row>
    <row r="80" spans="1:11">
      <c r="A80" s="1" t="s">
        <v>586</v>
      </c>
      <c r="B80" s="1" t="s">
        <v>587</v>
      </c>
      <c r="C80" s="24">
        <v>14313.300000000001</v>
      </c>
      <c r="D80" s="24">
        <v>975</v>
      </c>
      <c r="E80" s="24">
        <f t="shared" si="3"/>
        <v>15288.300000000001</v>
      </c>
      <c r="F80" s="28"/>
      <c r="G80" s="24">
        <v>4771</v>
      </c>
      <c r="H80" s="24">
        <v>2386</v>
      </c>
      <c r="I80" s="24">
        <v>23283</v>
      </c>
      <c r="J80" s="24">
        <f t="shared" si="4"/>
        <v>30440</v>
      </c>
      <c r="K80" s="41" t="str">
        <f t="shared" si="5"/>
        <v xml:space="preserve"> </v>
      </c>
    </row>
    <row r="81" spans="1:11">
      <c r="A81" s="1" t="s">
        <v>588</v>
      </c>
      <c r="B81" s="1" t="s">
        <v>587</v>
      </c>
      <c r="C81" s="24">
        <v>15878.4</v>
      </c>
      <c r="D81" s="24">
        <v>975</v>
      </c>
      <c r="E81" s="24">
        <f t="shared" si="3"/>
        <v>16853.400000000001</v>
      </c>
      <c r="F81" s="28"/>
      <c r="G81" s="24">
        <v>5293</v>
      </c>
      <c r="H81" s="24">
        <v>2646</v>
      </c>
      <c r="I81" s="24">
        <v>25829</v>
      </c>
      <c r="J81" s="24">
        <f t="shared" si="4"/>
        <v>33768</v>
      </c>
      <c r="K81" s="41" t="str">
        <f t="shared" si="5"/>
        <v xml:space="preserve"> </v>
      </c>
    </row>
    <row r="82" spans="1:11">
      <c r="A82" s="1" t="s">
        <v>589</v>
      </c>
      <c r="B82" s="1" t="s">
        <v>587</v>
      </c>
      <c r="C82" s="24">
        <v>17259.600000000002</v>
      </c>
      <c r="D82" s="24">
        <v>975</v>
      </c>
      <c r="E82" s="24">
        <f t="shared" si="3"/>
        <v>18234.600000000002</v>
      </c>
      <c r="F82" s="28"/>
      <c r="G82" s="24">
        <v>5753</v>
      </c>
      <c r="H82" s="24">
        <v>2877</v>
      </c>
      <c r="I82" s="24">
        <v>28076</v>
      </c>
      <c r="J82" s="24">
        <f t="shared" si="4"/>
        <v>36706</v>
      </c>
      <c r="K82" s="41" t="str">
        <f t="shared" si="5"/>
        <v xml:space="preserve"> </v>
      </c>
    </row>
    <row r="83" spans="1:11">
      <c r="A83" s="1" t="s">
        <v>590</v>
      </c>
      <c r="B83" s="1" t="s">
        <v>585</v>
      </c>
      <c r="C83" s="24">
        <v>19369.2</v>
      </c>
      <c r="D83" s="24">
        <v>975</v>
      </c>
      <c r="E83" s="24">
        <f t="shared" si="3"/>
        <v>20344.2</v>
      </c>
      <c r="F83" s="28"/>
      <c r="G83" s="24">
        <v>6456</v>
      </c>
      <c r="H83" s="24">
        <v>3228</v>
      </c>
      <c r="I83" s="24">
        <v>31507</v>
      </c>
      <c r="J83" s="24">
        <f t="shared" si="4"/>
        <v>41191</v>
      </c>
      <c r="K83" s="41" t="str">
        <f t="shared" si="5"/>
        <v xml:space="preserve"> </v>
      </c>
    </row>
    <row r="84" spans="1:11">
      <c r="A84" s="1" t="s">
        <v>591</v>
      </c>
      <c r="B84" s="1" t="s">
        <v>592</v>
      </c>
      <c r="C84" s="24">
        <v>20982.6</v>
      </c>
      <c r="D84" s="24">
        <v>0</v>
      </c>
      <c r="E84" s="24">
        <f t="shared" si="3"/>
        <v>20982.6</v>
      </c>
      <c r="F84" s="28"/>
      <c r="G84" s="24">
        <v>6994</v>
      </c>
      <c r="H84" s="24">
        <v>3497</v>
      </c>
      <c r="I84" s="24">
        <v>34132</v>
      </c>
      <c r="J84" s="24">
        <f t="shared" si="4"/>
        <v>44623</v>
      </c>
      <c r="K84" s="41" t="str">
        <f t="shared" si="5"/>
        <v xml:space="preserve"> </v>
      </c>
    </row>
    <row r="85" spans="1:11">
      <c r="A85" s="1" t="s">
        <v>593</v>
      </c>
      <c r="B85" s="1" t="s">
        <v>118</v>
      </c>
      <c r="C85" s="24">
        <v>24327.3</v>
      </c>
      <c r="D85" s="24">
        <v>0</v>
      </c>
      <c r="E85" s="24">
        <f t="shared" si="3"/>
        <v>24327.3</v>
      </c>
      <c r="F85" s="28"/>
      <c r="G85" s="24">
        <v>8109</v>
      </c>
      <c r="H85" s="24">
        <v>4055</v>
      </c>
      <c r="I85" s="24">
        <v>39572</v>
      </c>
      <c r="J85" s="24">
        <f t="shared" si="4"/>
        <v>51736</v>
      </c>
      <c r="K85" s="41" t="str">
        <f t="shared" si="5"/>
        <v xml:space="preserve"> </v>
      </c>
    </row>
    <row r="86" spans="1:11">
      <c r="A86" s="1" t="s">
        <v>594</v>
      </c>
      <c r="B86" s="1" t="s">
        <v>587</v>
      </c>
      <c r="C86" s="24">
        <v>26763.599999999999</v>
      </c>
      <c r="D86" s="24">
        <v>0</v>
      </c>
      <c r="E86" s="24">
        <f t="shared" si="3"/>
        <v>26763.599999999999</v>
      </c>
      <c r="F86" s="28"/>
      <c r="G86" s="24">
        <v>8921</v>
      </c>
      <c r="H86" s="24">
        <v>4461</v>
      </c>
      <c r="I86" s="24">
        <v>43535</v>
      </c>
      <c r="J86" s="24">
        <f t="shared" si="4"/>
        <v>56917</v>
      </c>
      <c r="K86" s="41" t="str">
        <f t="shared" si="5"/>
        <v xml:space="preserve"> </v>
      </c>
    </row>
    <row r="87" spans="1:11">
      <c r="A87" s="1" t="s">
        <v>595</v>
      </c>
      <c r="B87" s="1" t="s">
        <v>596</v>
      </c>
      <c r="C87" s="24">
        <v>6429.5999999999995</v>
      </c>
      <c r="D87" s="24">
        <v>975</v>
      </c>
      <c r="E87" s="24">
        <f t="shared" si="3"/>
        <v>7404.5999999999995</v>
      </c>
      <c r="F87" s="28"/>
      <c r="G87" s="24">
        <v>2143</v>
      </c>
      <c r="H87" s="24">
        <v>1072</v>
      </c>
      <c r="I87" s="24">
        <v>10459</v>
      </c>
      <c r="J87" s="24">
        <f t="shared" si="4"/>
        <v>13674</v>
      </c>
      <c r="K87" s="41" t="str">
        <f t="shared" si="5"/>
        <v xml:space="preserve"> </v>
      </c>
    </row>
    <row r="88" spans="1:11">
      <c r="A88" s="1" t="s">
        <v>597</v>
      </c>
      <c r="B88" s="1" t="s">
        <v>596</v>
      </c>
      <c r="C88" s="24">
        <v>7667.7</v>
      </c>
      <c r="D88" s="24">
        <v>975</v>
      </c>
      <c r="E88" s="24">
        <f t="shared" ref="E88:E119" si="6">SUM(C88:D88)</f>
        <v>8642.7000000000007</v>
      </c>
      <c r="F88" s="28"/>
      <c r="G88" s="24">
        <v>2556</v>
      </c>
      <c r="H88" s="24">
        <v>1278</v>
      </c>
      <c r="I88" s="24">
        <v>12473</v>
      </c>
      <c r="J88" s="24">
        <f t="shared" ref="J88:J130" si="7">SUM(G88:I88)</f>
        <v>16307</v>
      </c>
      <c r="K88" s="41" t="str">
        <f t="shared" ref="K88:K130" si="8">IF(J88=J87,"Error"," ")</f>
        <v xml:space="preserve"> </v>
      </c>
    </row>
    <row r="89" spans="1:11">
      <c r="A89" s="1" t="s">
        <v>598</v>
      </c>
      <c r="B89" s="1" t="s">
        <v>596</v>
      </c>
      <c r="C89" s="24">
        <v>8566.7999999999993</v>
      </c>
      <c r="D89" s="24">
        <v>975</v>
      </c>
      <c r="E89" s="24">
        <f t="shared" si="6"/>
        <v>9541.7999999999993</v>
      </c>
      <c r="F89" s="28"/>
      <c r="G89" s="24">
        <v>2856</v>
      </c>
      <c r="H89" s="24">
        <v>1428</v>
      </c>
      <c r="I89" s="24">
        <v>13935</v>
      </c>
      <c r="J89" s="24">
        <f t="shared" si="7"/>
        <v>18219</v>
      </c>
      <c r="K89" s="41" t="str">
        <f t="shared" si="8"/>
        <v xml:space="preserve"> </v>
      </c>
    </row>
    <row r="90" spans="1:11">
      <c r="A90" s="1" t="s">
        <v>599</v>
      </c>
      <c r="B90" s="1" t="s">
        <v>600</v>
      </c>
      <c r="C90" s="24">
        <v>8598.9</v>
      </c>
      <c r="D90" s="24">
        <v>975</v>
      </c>
      <c r="E90" s="24">
        <f t="shared" si="6"/>
        <v>9573.9</v>
      </c>
      <c r="F90" s="28"/>
      <c r="G90" s="24">
        <v>2866</v>
      </c>
      <c r="H90" s="24">
        <v>1433</v>
      </c>
      <c r="I90" s="24">
        <v>13988</v>
      </c>
      <c r="J90" s="24">
        <f t="shared" si="7"/>
        <v>18287</v>
      </c>
      <c r="K90" s="41" t="str">
        <f t="shared" si="8"/>
        <v xml:space="preserve"> </v>
      </c>
    </row>
    <row r="91" spans="1:11">
      <c r="A91" s="1" t="s">
        <v>601</v>
      </c>
      <c r="B91" s="1" t="s">
        <v>596</v>
      </c>
      <c r="C91" s="24">
        <v>8701.2000000000007</v>
      </c>
      <c r="D91" s="24">
        <v>975</v>
      </c>
      <c r="E91" s="24">
        <f t="shared" si="6"/>
        <v>9676.2000000000007</v>
      </c>
      <c r="F91" s="28"/>
      <c r="G91" s="24">
        <v>2900</v>
      </c>
      <c r="H91" s="24">
        <v>1450</v>
      </c>
      <c r="I91" s="24">
        <v>14154</v>
      </c>
      <c r="J91" s="24">
        <f t="shared" si="7"/>
        <v>18504</v>
      </c>
      <c r="K91" s="41" t="str">
        <f t="shared" si="8"/>
        <v xml:space="preserve"> </v>
      </c>
    </row>
    <row r="92" spans="1:11">
      <c r="A92" s="1" t="s">
        <v>602</v>
      </c>
      <c r="B92" s="1" t="s">
        <v>596</v>
      </c>
      <c r="C92" s="24">
        <v>10105.5</v>
      </c>
      <c r="D92" s="24">
        <v>975</v>
      </c>
      <c r="E92" s="24">
        <f t="shared" si="6"/>
        <v>11080.5</v>
      </c>
      <c r="F92" s="28"/>
      <c r="G92" s="24">
        <v>3369</v>
      </c>
      <c r="H92" s="24">
        <v>1684</v>
      </c>
      <c r="I92" s="24">
        <v>16438</v>
      </c>
      <c r="J92" s="24">
        <f t="shared" si="7"/>
        <v>21491</v>
      </c>
      <c r="K92" s="41" t="str">
        <f t="shared" si="8"/>
        <v xml:space="preserve"> </v>
      </c>
    </row>
    <row r="93" spans="1:11">
      <c r="A93" s="1" t="s">
        <v>603</v>
      </c>
      <c r="B93" s="1" t="s">
        <v>604</v>
      </c>
      <c r="C93" s="24">
        <v>16380.9</v>
      </c>
      <c r="D93" s="24">
        <v>975</v>
      </c>
      <c r="E93" s="24">
        <f t="shared" si="6"/>
        <v>17355.900000000001</v>
      </c>
      <c r="F93" s="28"/>
      <c r="G93" s="24">
        <v>5460</v>
      </c>
      <c r="H93" s="24">
        <v>2730</v>
      </c>
      <c r="I93" s="24">
        <v>26646</v>
      </c>
      <c r="J93" s="24">
        <f t="shared" si="7"/>
        <v>34836</v>
      </c>
      <c r="K93" s="41" t="str">
        <f t="shared" si="8"/>
        <v xml:space="preserve"> </v>
      </c>
    </row>
    <row r="94" spans="1:11">
      <c r="A94" s="1" t="s">
        <v>605</v>
      </c>
      <c r="B94" s="1" t="s">
        <v>606</v>
      </c>
      <c r="C94" s="24">
        <v>10625.1</v>
      </c>
      <c r="D94" s="24">
        <v>975</v>
      </c>
      <c r="E94" s="24">
        <f t="shared" si="6"/>
        <v>11600.1</v>
      </c>
      <c r="F94" s="28"/>
      <c r="G94" s="24">
        <v>3542</v>
      </c>
      <c r="H94" s="24">
        <v>1771</v>
      </c>
      <c r="I94" s="24">
        <v>17283</v>
      </c>
      <c r="J94" s="24">
        <f t="shared" si="7"/>
        <v>22596</v>
      </c>
      <c r="K94" s="41" t="str">
        <f t="shared" si="8"/>
        <v xml:space="preserve"> </v>
      </c>
    </row>
    <row r="95" spans="1:11">
      <c r="A95" s="1" t="s">
        <v>607</v>
      </c>
      <c r="B95" s="1" t="s">
        <v>606</v>
      </c>
      <c r="C95" s="24">
        <v>10941.6</v>
      </c>
      <c r="D95" s="24">
        <v>975</v>
      </c>
      <c r="E95" s="24">
        <f t="shared" si="6"/>
        <v>11916.6</v>
      </c>
      <c r="F95" s="28"/>
      <c r="G95" s="24">
        <v>3647</v>
      </c>
      <c r="H95" s="24">
        <v>1824</v>
      </c>
      <c r="I95" s="24">
        <v>17798</v>
      </c>
      <c r="J95" s="24">
        <f t="shared" si="7"/>
        <v>23269</v>
      </c>
      <c r="K95" s="41" t="str">
        <f t="shared" si="8"/>
        <v xml:space="preserve"> </v>
      </c>
    </row>
    <row r="96" spans="1:11">
      <c r="A96" s="1" t="s">
        <v>607</v>
      </c>
      <c r="B96" s="1" t="s">
        <v>608</v>
      </c>
      <c r="C96" s="24">
        <v>10944</v>
      </c>
      <c r="D96" s="24">
        <v>975</v>
      </c>
      <c r="E96" s="24">
        <f t="shared" si="6"/>
        <v>11919</v>
      </c>
      <c r="F96" s="28"/>
      <c r="G96" s="24">
        <v>3648</v>
      </c>
      <c r="H96" s="24">
        <v>1824</v>
      </c>
      <c r="I96" s="24">
        <v>17802</v>
      </c>
      <c r="J96" s="24">
        <f t="shared" si="7"/>
        <v>23274</v>
      </c>
      <c r="K96" s="41" t="str">
        <f t="shared" si="8"/>
        <v xml:space="preserve"> </v>
      </c>
    </row>
    <row r="97" spans="1:11">
      <c r="A97" s="1" t="s">
        <v>609</v>
      </c>
      <c r="B97" s="1" t="s">
        <v>610</v>
      </c>
      <c r="C97" s="24">
        <v>9727.2000000000007</v>
      </c>
      <c r="D97" s="24">
        <v>975</v>
      </c>
      <c r="E97" s="24">
        <f t="shared" si="6"/>
        <v>10702.2</v>
      </c>
      <c r="F97" s="28"/>
      <c r="G97" s="24">
        <v>3242</v>
      </c>
      <c r="H97" s="24">
        <v>1621</v>
      </c>
      <c r="I97" s="24">
        <v>15823</v>
      </c>
      <c r="J97" s="24">
        <f t="shared" si="7"/>
        <v>20686</v>
      </c>
      <c r="K97" s="41" t="str">
        <f t="shared" si="8"/>
        <v xml:space="preserve"> </v>
      </c>
    </row>
    <row r="98" spans="1:11">
      <c r="A98" s="1" t="s">
        <v>611</v>
      </c>
      <c r="B98" s="1" t="s">
        <v>612</v>
      </c>
      <c r="C98" s="24">
        <v>5488.5</v>
      </c>
      <c r="D98" s="24">
        <v>975</v>
      </c>
      <c r="E98" s="24">
        <f t="shared" si="6"/>
        <v>6463.5</v>
      </c>
      <c r="F98" s="28"/>
      <c r="G98" s="24">
        <v>1830</v>
      </c>
      <c r="H98" s="24">
        <v>915</v>
      </c>
      <c r="I98" s="24">
        <v>8928</v>
      </c>
      <c r="J98" s="24">
        <f t="shared" si="7"/>
        <v>11673</v>
      </c>
      <c r="K98" s="41" t="str">
        <f t="shared" si="8"/>
        <v xml:space="preserve"> </v>
      </c>
    </row>
    <row r="99" spans="1:11">
      <c r="A99" s="1" t="s">
        <v>613</v>
      </c>
      <c r="B99" s="1" t="s">
        <v>612</v>
      </c>
      <c r="C99" s="24">
        <v>5674.5</v>
      </c>
      <c r="D99" s="24">
        <v>975</v>
      </c>
      <c r="E99" s="24">
        <f t="shared" si="6"/>
        <v>6649.5</v>
      </c>
      <c r="F99" s="28"/>
      <c r="G99" s="24">
        <v>1892</v>
      </c>
      <c r="H99" s="24">
        <v>946</v>
      </c>
      <c r="I99" s="24">
        <v>9231</v>
      </c>
      <c r="J99" s="24">
        <f t="shared" si="7"/>
        <v>12069</v>
      </c>
      <c r="K99" s="41" t="str">
        <f t="shared" si="8"/>
        <v xml:space="preserve"> </v>
      </c>
    </row>
    <row r="100" spans="1:11">
      <c r="A100" s="1" t="s">
        <v>614</v>
      </c>
      <c r="B100" s="1" t="s">
        <v>612</v>
      </c>
      <c r="C100" s="24">
        <v>5846.1</v>
      </c>
      <c r="D100" s="24">
        <v>975</v>
      </c>
      <c r="E100" s="24">
        <f t="shared" si="6"/>
        <v>6821.1</v>
      </c>
      <c r="F100" s="28"/>
      <c r="G100" s="24">
        <v>1949</v>
      </c>
      <c r="H100" s="24">
        <v>974</v>
      </c>
      <c r="I100" s="24">
        <v>9510</v>
      </c>
      <c r="J100" s="24">
        <f t="shared" si="7"/>
        <v>12433</v>
      </c>
      <c r="K100" s="41" t="str">
        <f t="shared" si="8"/>
        <v xml:space="preserve"> </v>
      </c>
    </row>
    <row r="101" spans="1:11">
      <c r="A101" s="1" t="s">
        <v>615</v>
      </c>
      <c r="B101" s="1" t="s">
        <v>612</v>
      </c>
      <c r="C101" s="24">
        <v>6429.5999999999995</v>
      </c>
      <c r="D101" s="24">
        <v>975</v>
      </c>
      <c r="E101" s="24">
        <f t="shared" si="6"/>
        <v>7404.5999999999995</v>
      </c>
      <c r="F101" s="28"/>
      <c r="G101" s="24">
        <v>2143</v>
      </c>
      <c r="H101" s="24">
        <v>1072</v>
      </c>
      <c r="I101" s="24">
        <v>10459</v>
      </c>
      <c r="J101" s="24">
        <f t="shared" si="7"/>
        <v>13674</v>
      </c>
      <c r="K101" s="41" t="str">
        <f t="shared" si="8"/>
        <v xml:space="preserve"> </v>
      </c>
    </row>
    <row r="102" spans="1:11">
      <c r="A102" s="1" t="s">
        <v>616</v>
      </c>
      <c r="B102" s="1" t="s">
        <v>617</v>
      </c>
      <c r="C102" s="24">
        <v>6640.5</v>
      </c>
      <c r="D102" s="24">
        <v>975</v>
      </c>
      <c r="E102" s="24">
        <f t="shared" si="6"/>
        <v>7615.5</v>
      </c>
      <c r="F102" s="28"/>
      <c r="G102" s="24">
        <v>2214</v>
      </c>
      <c r="H102" s="24">
        <v>1107</v>
      </c>
      <c r="I102" s="24">
        <v>10802</v>
      </c>
      <c r="J102" s="24">
        <f t="shared" si="7"/>
        <v>14123</v>
      </c>
      <c r="K102" s="41" t="str">
        <f t="shared" si="8"/>
        <v xml:space="preserve"> </v>
      </c>
    </row>
    <row r="103" spans="1:11">
      <c r="A103" s="1" t="s">
        <v>618</v>
      </c>
      <c r="B103" s="1" t="s">
        <v>612</v>
      </c>
      <c r="C103" s="24">
        <v>7336.8</v>
      </c>
      <c r="D103" s="24">
        <v>975</v>
      </c>
      <c r="E103" s="24">
        <f t="shared" si="6"/>
        <v>8311.7999999999993</v>
      </c>
      <c r="F103" s="28"/>
      <c r="G103" s="24">
        <v>2446</v>
      </c>
      <c r="H103" s="24">
        <v>1223</v>
      </c>
      <c r="I103" s="24">
        <v>11935</v>
      </c>
      <c r="J103" s="24">
        <f t="shared" si="7"/>
        <v>15604</v>
      </c>
      <c r="K103" s="41" t="str">
        <f t="shared" si="8"/>
        <v xml:space="preserve"> </v>
      </c>
    </row>
    <row r="104" spans="1:11">
      <c r="A104" s="1" t="s">
        <v>619</v>
      </c>
      <c r="B104" s="1" t="s">
        <v>617</v>
      </c>
      <c r="C104" s="24">
        <v>8545.5</v>
      </c>
      <c r="D104" s="24">
        <v>975</v>
      </c>
      <c r="E104" s="24">
        <f t="shared" si="6"/>
        <v>9520.5</v>
      </c>
      <c r="F104" s="28"/>
      <c r="G104" s="24">
        <v>2849</v>
      </c>
      <c r="H104" s="24">
        <v>1424</v>
      </c>
      <c r="I104" s="24">
        <v>13901</v>
      </c>
      <c r="J104" s="24">
        <f t="shared" si="7"/>
        <v>18174</v>
      </c>
      <c r="K104" s="41" t="str">
        <f t="shared" si="8"/>
        <v xml:space="preserve"> </v>
      </c>
    </row>
    <row r="105" spans="1:11">
      <c r="A105" s="1" t="s">
        <v>620</v>
      </c>
      <c r="B105" s="1" t="s">
        <v>621</v>
      </c>
      <c r="C105" s="24">
        <v>5846.1</v>
      </c>
      <c r="D105" s="24">
        <v>975</v>
      </c>
      <c r="E105" s="24">
        <f t="shared" si="6"/>
        <v>6821.1</v>
      </c>
      <c r="F105" s="28"/>
      <c r="G105" s="24">
        <v>1949</v>
      </c>
      <c r="H105" s="24">
        <v>974</v>
      </c>
      <c r="I105" s="24">
        <v>9510</v>
      </c>
      <c r="J105" s="24">
        <f t="shared" si="7"/>
        <v>12433</v>
      </c>
      <c r="K105" s="41" t="str">
        <f t="shared" si="8"/>
        <v xml:space="preserve"> </v>
      </c>
    </row>
    <row r="106" spans="1:11">
      <c r="A106" s="1" t="s">
        <v>622</v>
      </c>
      <c r="B106" s="1" t="s">
        <v>621</v>
      </c>
      <c r="C106" s="24">
        <v>6429.5999999999995</v>
      </c>
      <c r="D106" s="24">
        <v>975</v>
      </c>
      <c r="E106" s="24">
        <f t="shared" si="6"/>
        <v>7404.5999999999995</v>
      </c>
      <c r="F106" s="28"/>
      <c r="G106" s="24">
        <v>2143</v>
      </c>
      <c r="H106" s="24">
        <v>1072</v>
      </c>
      <c r="I106" s="24">
        <v>10459</v>
      </c>
      <c r="J106" s="24">
        <f t="shared" si="7"/>
        <v>13674</v>
      </c>
      <c r="K106" s="41" t="str">
        <f t="shared" si="8"/>
        <v xml:space="preserve"> </v>
      </c>
    </row>
    <row r="107" spans="1:11">
      <c r="A107" s="1" t="s">
        <v>623</v>
      </c>
      <c r="B107" s="1" t="s">
        <v>624</v>
      </c>
      <c r="C107" s="24">
        <v>6640.5</v>
      </c>
      <c r="D107" s="24">
        <v>975</v>
      </c>
      <c r="E107" s="24">
        <f t="shared" si="6"/>
        <v>7615.5</v>
      </c>
      <c r="F107" s="28"/>
      <c r="G107" s="24">
        <v>2214</v>
      </c>
      <c r="H107" s="24">
        <v>1107</v>
      </c>
      <c r="I107" s="24">
        <v>10802</v>
      </c>
      <c r="J107" s="24">
        <f t="shared" si="7"/>
        <v>14123</v>
      </c>
      <c r="K107" s="41" t="str">
        <f t="shared" si="8"/>
        <v xml:space="preserve"> </v>
      </c>
    </row>
    <row r="108" spans="1:11">
      <c r="A108" s="1" t="s">
        <v>625</v>
      </c>
      <c r="B108" s="1" t="s">
        <v>626</v>
      </c>
      <c r="C108" s="24">
        <v>9921.6</v>
      </c>
      <c r="D108" s="24">
        <v>975</v>
      </c>
      <c r="E108" s="24">
        <f t="shared" si="6"/>
        <v>10896.6</v>
      </c>
      <c r="F108" s="28"/>
      <c r="G108" s="24">
        <v>3307</v>
      </c>
      <c r="H108" s="24">
        <v>1654</v>
      </c>
      <c r="I108" s="24">
        <v>16139</v>
      </c>
      <c r="J108" s="24">
        <f t="shared" si="7"/>
        <v>21100</v>
      </c>
      <c r="K108" s="41" t="str">
        <f t="shared" si="8"/>
        <v xml:space="preserve"> </v>
      </c>
    </row>
    <row r="109" spans="1:11">
      <c r="A109" s="1" t="s">
        <v>625</v>
      </c>
      <c r="B109" s="1" t="s">
        <v>626</v>
      </c>
      <c r="C109" s="24">
        <v>14313.300000000001</v>
      </c>
      <c r="D109" s="24">
        <v>975</v>
      </c>
      <c r="E109" s="24">
        <f t="shared" si="6"/>
        <v>15288.300000000001</v>
      </c>
      <c r="F109" s="28"/>
      <c r="G109" s="24">
        <v>4771</v>
      </c>
      <c r="H109" s="24">
        <v>2386</v>
      </c>
      <c r="I109" s="24">
        <v>23283</v>
      </c>
      <c r="J109" s="24">
        <f t="shared" si="7"/>
        <v>30440</v>
      </c>
      <c r="K109" s="41" t="str">
        <f t="shared" si="8"/>
        <v xml:space="preserve"> </v>
      </c>
    </row>
    <row r="110" spans="1:11">
      <c r="A110" s="1" t="s">
        <v>627</v>
      </c>
      <c r="B110" s="1" t="s">
        <v>628</v>
      </c>
      <c r="C110" s="24">
        <v>14821.5</v>
      </c>
      <c r="D110" s="24">
        <v>975</v>
      </c>
      <c r="E110" s="24">
        <f t="shared" si="6"/>
        <v>15796.5</v>
      </c>
      <c r="F110" s="28"/>
      <c r="G110" s="24">
        <v>4941</v>
      </c>
      <c r="H110" s="24">
        <v>2470</v>
      </c>
      <c r="I110" s="24">
        <v>24110</v>
      </c>
      <c r="J110" s="24">
        <f t="shared" si="7"/>
        <v>31521</v>
      </c>
      <c r="K110" s="41" t="str">
        <f t="shared" si="8"/>
        <v xml:space="preserve"> </v>
      </c>
    </row>
    <row r="111" spans="1:11">
      <c r="A111" s="1" t="s">
        <v>629</v>
      </c>
      <c r="B111" s="1" t="s">
        <v>630</v>
      </c>
      <c r="C111" s="24">
        <v>4005</v>
      </c>
      <c r="D111" s="24">
        <v>975</v>
      </c>
      <c r="E111" s="24">
        <f t="shared" si="6"/>
        <v>4980</v>
      </c>
      <c r="F111" s="28"/>
      <c r="G111" s="24">
        <v>1335</v>
      </c>
      <c r="H111" s="24">
        <v>668</v>
      </c>
      <c r="I111" s="24">
        <v>6515</v>
      </c>
      <c r="J111" s="24">
        <f t="shared" si="7"/>
        <v>8518</v>
      </c>
      <c r="K111" s="41" t="str">
        <f t="shared" si="8"/>
        <v xml:space="preserve"> </v>
      </c>
    </row>
    <row r="112" spans="1:11">
      <c r="A112" s="1" t="s">
        <v>631</v>
      </c>
      <c r="B112" s="1" t="s">
        <v>632</v>
      </c>
      <c r="C112" s="24">
        <v>6641.1</v>
      </c>
      <c r="D112" s="24">
        <v>975</v>
      </c>
      <c r="E112" s="24">
        <f t="shared" si="6"/>
        <v>7616.1</v>
      </c>
      <c r="F112" s="28"/>
      <c r="G112" s="24">
        <v>2214</v>
      </c>
      <c r="H112" s="24">
        <v>1107</v>
      </c>
      <c r="I112" s="24">
        <v>10803</v>
      </c>
      <c r="J112" s="24">
        <f t="shared" si="7"/>
        <v>14124</v>
      </c>
      <c r="K112" s="41" t="str">
        <f t="shared" si="8"/>
        <v xml:space="preserve"> </v>
      </c>
    </row>
    <row r="113" spans="1:11">
      <c r="A113" s="1" t="s">
        <v>633</v>
      </c>
      <c r="B113" s="1" t="s">
        <v>634</v>
      </c>
      <c r="C113" s="24">
        <v>13578.6</v>
      </c>
      <c r="D113" s="24">
        <v>975</v>
      </c>
      <c r="E113" s="24">
        <f t="shared" si="6"/>
        <v>14553.6</v>
      </c>
      <c r="F113" s="28"/>
      <c r="G113" s="24">
        <v>4526</v>
      </c>
      <c r="H113" s="24">
        <v>2263</v>
      </c>
      <c r="I113" s="24">
        <v>22088</v>
      </c>
      <c r="J113" s="24">
        <f t="shared" si="7"/>
        <v>28877</v>
      </c>
      <c r="K113" s="41" t="str">
        <f t="shared" si="8"/>
        <v xml:space="preserve"> </v>
      </c>
    </row>
    <row r="114" spans="1:11">
      <c r="A114" s="1" t="s">
        <v>635</v>
      </c>
      <c r="B114" s="1" t="s">
        <v>634</v>
      </c>
      <c r="C114" s="24">
        <v>16048.800000000001</v>
      </c>
      <c r="D114" s="24">
        <v>975</v>
      </c>
      <c r="E114" s="24">
        <f t="shared" si="6"/>
        <v>17023.800000000003</v>
      </c>
      <c r="F114" s="28"/>
      <c r="G114" s="24">
        <v>5350</v>
      </c>
      <c r="H114" s="24">
        <v>2675</v>
      </c>
      <c r="I114" s="24">
        <v>26106</v>
      </c>
      <c r="J114" s="24">
        <f t="shared" si="7"/>
        <v>34131</v>
      </c>
      <c r="K114" s="41" t="str">
        <f t="shared" si="8"/>
        <v xml:space="preserve"> </v>
      </c>
    </row>
    <row r="115" spans="1:11">
      <c r="A115" s="1" t="s">
        <v>636</v>
      </c>
      <c r="B115" s="1" t="s">
        <v>637</v>
      </c>
      <c r="C115" s="24">
        <v>13181.699999999999</v>
      </c>
      <c r="D115" s="24">
        <v>975</v>
      </c>
      <c r="E115" s="24">
        <f t="shared" si="6"/>
        <v>14156.699999999999</v>
      </c>
      <c r="F115" s="28"/>
      <c r="G115" s="24">
        <v>4394</v>
      </c>
      <c r="H115" s="24">
        <v>2197</v>
      </c>
      <c r="I115" s="24">
        <v>21442</v>
      </c>
      <c r="J115" s="24">
        <f t="shared" si="7"/>
        <v>28033</v>
      </c>
      <c r="K115" s="41" t="str">
        <f t="shared" si="8"/>
        <v xml:space="preserve"> </v>
      </c>
    </row>
    <row r="116" spans="1:11">
      <c r="A116" s="1" t="s">
        <v>638</v>
      </c>
      <c r="B116" s="1" t="s">
        <v>639</v>
      </c>
      <c r="C116" s="24">
        <v>7667.7</v>
      </c>
      <c r="D116" s="24">
        <v>975</v>
      </c>
      <c r="E116" s="24">
        <f t="shared" si="6"/>
        <v>8642.7000000000007</v>
      </c>
      <c r="F116" s="28"/>
      <c r="G116" s="24">
        <v>2556</v>
      </c>
      <c r="H116" s="24">
        <v>1278</v>
      </c>
      <c r="I116" s="24">
        <v>12473</v>
      </c>
      <c r="J116" s="24">
        <f t="shared" si="7"/>
        <v>16307</v>
      </c>
      <c r="K116" s="41" t="str">
        <f t="shared" si="8"/>
        <v xml:space="preserve"> </v>
      </c>
    </row>
    <row r="117" spans="1:11">
      <c r="A117" s="1" t="s">
        <v>640</v>
      </c>
      <c r="B117" s="1" t="s">
        <v>641</v>
      </c>
      <c r="C117" s="24">
        <v>11614.5</v>
      </c>
      <c r="D117" s="24">
        <v>975</v>
      </c>
      <c r="E117" s="24">
        <f t="shared" si="6"/>
        <v>12589.5</v>
      </c>
      <c r="F117" s="28"/>
      <c r="G117" s="24">
        <v>3872</v>
      </c>
      <c r="H117" s="24">
        <v>1936</v>
      </c>
      <c r="I117" s="24">
        <v>18893</v>
      </c>
      <c r="J117" s="24">
        <f t="shared" si="7"/>
        <v>24701</v>
      </c>
      <c r="K117" s="41" t="str">
        <f t="shared" si="8"/>
        <v xml:space="preserve"> </v>
      </c>
    </row>
    <row r="118" spans="1:11">
      <c r="A118" s="1" t="s">
        <v>642</v>
      </c>
      <c r="B118" s="1" t="s">
        <v>643</v>
      </c>
      <c r="C118" s="24">
        <v>20982.6</v>
      </c>
      <c r="D118" s="24">
        <v>975</v>
      </c>
      <c r="E118" s="24">
        <f t="shared" si="6"/>
        <v>21957.599999999999</v>
      </c>
      <c r="F118" s="28"/>
      <c r="G118" s="24">
        <v>6994</v>
      </c>
      <c r="H118" s="24">
        <v>3497</v>
      </c>
      <c r="I118" s="24">
        <v>34132</v>
      </c>
      <c r="J118" s="24">
        <f t="shared" si="7"/>
        <v>44623</v>
      </c>
      <c r="K118" s="41" t="str">
        <f t="shared" si="8"/>
        <v xml:space="preserve"> </v>
      </c>
    </row>
    <row r="119" spans="1:11">
      <c r="A119" s="1" t="s">
        <v>644</v>
      </c>
      <c r="B119" s="1" t="s">
        <v>645</v>
      </c>
      <c r="C119" s="24">
        <v>6270.2999999999993</v>
      </c>
      <c r="D119" s="24">
        <v>975</v>
      </c>
      <c r="E119" s="24">
        <f t="shared" si="6"/>
        <v>7245.2999999999993</v>
      </c>
      <c r="F119" s="28"/>
      <c r="G119" s="24">
        <v>2090</v>
      </c>
      <c r="H119" s="24">
        <v>1045</v>
      </c>
      <c r="I119" s="24">
        <v>10200</v>
      </c>
      <c r="J119" s="24">
        <f t="shared" si="7"/>
        <v>13335</v>
      </c>
      <c r="K119" s="41" t="str">
        <f t="shared" si="8"/>
        <v xml:space="preserve"> </v>
      </c>
    </row>
    <row r="120" spans="1:11">
      <c r="A120" s="1" t="s">
        <v>646</v>
      </c>
      <c r="B120" s="1" t="s">
        <v>645</v>
      </c>
      <c r="C120" s="24">
        <v>6429.5999999999995</v>
      </c>
      <c r="D120" s="24">
        <v>975</v>
      </c>
      <c r="E120" s="24">
        <f t="shared" ref="E120:E130" si="9">SUM(C120:D120)</f>
        <v>7404.5999999999995</v>
      </c>
      <c r="F120" s="28"/>
      <c r="G120" s="24">
        <v>2143</v>
      </c>
      <c r="H120" s="24">
        <v>1072</v>
      </c>
      <c r="I120" s="24">
        <v>10459</v>
      </c>
      <c r="J120" s="24">
        <f t="shared" si="7"/>
        <v>13674</v>
      </c>
      <c r="K120" s="41" t="str">
        <f t="shared" si="8"/>
        <v xml:space="preserve"> </v>
      </c>
    </row>
    <row r="121" spans="1:11">
      <c r="A121" s="1" t="s">
        <v>647</v>
      </c>
      <c r="B121" s="1" t="s">
        <v>645</v>
      </c>
      <c r="C121" s="24">
        <v>6641.1</v>
      </c>
      <c r="D121" s="24">
        <v>975</v>
      </c>
      <c r="E121" s="24">
        <f t="shared" si="9"/>
        <v>7616.1</v>
      </c>
      <c r="F121" s="28"/>
      <c r="G121" s="24">
        <v>2214</v>
      </c>
      <c r="H121" s="24">
        <v>1107</v>
      </c>
      <c r="I121" s="24">
        <v>10803</v>
      </c>
      <c r="J121" s="24">
        <f t="shared" si="7"/>
        <v>14124</v>
      </c>
      <c r="K121" s="41" t="str">
        <f t="shared" si="8"/>
        <v xml:space="preserve"> </v>
      </c>
    </row>
    <row r="122" spans="1:11">
      <c r="A122" s="1" t="s">
        <v>648</v>
      </c>
      <c r="B122" s="1" t="s">
        <v>645</v>
      </c>
      <c r="C122" s="24">
        <v>7176</v>
      </c>
      <c r="D122" s="24">
        <v>975</v>
      </c>
      <c r="E122" s="24">
        <f t="shared" si="9"/>
        <v>8151</v>
      </c>
      <c r="F122" s="28"/>
      <c r="G122" s="24">
        <v>2392</v>
      </c>
      <c r="H122" s="24">
        <v>1196</v>
      </c>
      <c r="I122" s="24">
        <v>11673</v>
      </c>
      <c r="J122" s="24">
        <f t="shared" si="7"/>
        <v>15261</v>
      </c>
      <c r="K122" s="41" t="str">
        <f t="shared" si="8"/>
        <v xml:space="preserve"> </v>
      </c>
    </row>
    <row r="123" spans="1:11">
      <c r="A123" s="1" t="s">
        <v>649</v>
      </c>
      <c r="B123" s="1" t="s">
        <v>645</v>
      </c>
      <c r="C123" s="24">
        <v>7667.7</v>
      </c>
      <c r="D123" s="24">
        <v>975</v>
      </c>
      <c r="E123" s="24">
        <f t="shared" si="9"/>
        <v>8642.7000000000007</v>
      </c>
      <c r="F123" s="28"/>
      <c r="G123" s="24">
        <v>2556</v>
      </c>
      <c r="H123" s="24">
        <v>1278</v>
      </c>
      <c r="I123" s="24">
        <v>12473</v>
      </c>
      <c r="J123" s="24">
        <f t="shared" si="7"/>
        <v>16307</v>
      </c>
      <c r="K123" s="41" t="str">
        <f t="shared" si="8"/>
        <v xml:space="preserve"> </v>
      </c>
    </row>
    <row r="124" spans="1:11">
      <c r="A124" s="1" t="s">
        <v>650</v>
      </c>
      <c r="B124" s="1" t="s">
        <v>651</v>
      </c>
      <c r="C124" s="24">
        <v>4902.5999999999995</v>
      </c>
      <c r="D124" s="24">
        <v>975</v>
      </c>
      <c r="E124" s="24">
        <f t="shared" si="9"/>
        <v>5877.5999999999995</v>
      </c>
      <c r="F124" s="28"/>
      <c r="G124" s="24">
        <v>1634</v>
      </c>
      <c r="H124" s="24">
        <v>817</v>
      </c>
      <c r="I124" s="24">
        <v>7975</v>
      </c>
      <c r="J124" s="24">
        <f t="shared" si="7"/>
        <v>10426</v>
      </c>
      <c r="K124" s="41" t="str">
        <f t="shared" si="8"/>
        <v xml:space="preserve"> </v>
      </c>
    </row>
    <row r="125" spans="1:11">
      <c r="A125" s="1" t="s">
        <v>652</v>
      </c>
      <c r="B125" s="1" t="s">
        <v>653</v>
      </c>
      <c r="C125" s="24">
        <v>5488.5</v>
      </c>
      <c r="D125" s="24">
        <v>975</v>
      </c>
      <c r="E125" s="24">
        <f t="shared" si="9"/>
        <v>6463.5</v>
      </c>
      <c r="F125" s="28"/>
      <c r="G125" s="24">
        <v>1830</v>
      </c>
      <c r="H125" s="24">
        <v>915</v>
      </c>
      <c r="I125" s="24">
        <v>8928</v>
      </c>
      <c r="J125" s="24">
        <f t="shared" si="7"/>
        <v>11673</v>
      </c>
      <c r="K125" s="41" t="str">
        <f t="shared" si="8"/>
        <v xml:space="preserve"> </v>
      </c>
    </row>
    <row r="126" spans="1:11">
      <c r="A126" s="1" t="s">
        <v>654</v>
      </c>
      <c r="B126" s="1" t="s">
        <v>653</v>
      </c>
      <c r="C126" s="24">
        <v>6429.5999999999995</v>
      </c>
      <c r="D126" s="24">
        <v>975</v>
      </c>
      <c r="E126" s="24">
        <f t="shared" si="9"/>
        <v>7404.5999999999995</v>
      </c>
      <c r="F126" s="28"/>
      <c r="G126" s="24">
        <v>2143</v>
      </c>
      <c r="H126" s="24">
        <v>1072</v>
      </c>
      <c r="I126" s="24">
        <v>10459</v>
      </c>
      <c r="J126" s="24">
        <f t="shared" si="7"/>
        <v>13674</v>
      </c>
      <c r="K126" s="41" t="str">
        <f t="shared" si="8"/>
        <v xml:space="preserve"> </v>
      </c>
    </row>
    <row r="127" spans="1:11">
      <c r="A127" s="1" t="s">
        <v>655</v>
      </c>
      <c r="B127" s="1" t="s">
        <v>653</v>
      </c>
      <c r="C127" s="24">
        <v>7133.7</v>
      </c>
      <c r="D127" s="24">
        <v>975</v>
      </c>
      <c r="E127" s="24">
        <f t="shared" si="9"/>
        <v>8108.7</v>
      </c>
      <c r="F127" s="28"/>
      <c r="G127" s="24">
        <v>2378</v>
      </c>
      <c r="H127" s="24">
        <v>1189</v>
      </c>
      <c r="I127" s="24">
        <v>11604</v>
      </c>
      <c r="J127" s="24">
        <f t="shared" si="7"/>
        <v>15171</v>
      </c>
      <c r="K127" s="41" t="str">
        <f t="shared" si="8"/>
        <v xml:space="preserve"> </v>
      </c>
    </row>
    <row r="128" spans="1:11">
      <c r="A128" s="1" t="s">
        <v>656</v>
      </c>
      <c r="B128" s="1" t="s">
        <v>657</v>
      </c>
      <c r="C128" s="24">
        <v>6429.5999999999995</v>
      </c>
      <c r="D128" s="24">
        <v>975</v>
      </c>
      <c r="E128" s="24">
        <f t="shared" si="9"/>
        <v>7404.5999999999995</v>
      </c>
      <c r="F128" s="28"/>
      <c r="G128" s="24">
        <v>2143</v>
      </c>
      <c r="H128" s="24">
        <v>1072</v>
      </c>
      <c r="I128" s="24">
        <v>10459</v>
      </c>
      <c r="J128" s="24">
        <f t="shared" si="7"/>
        <v>13674</v>
      </c>
      <c r="K128" s="41" t="str">
        <f t="shared" si="8"/>
        <v xml:space="preserve"> </v>
      </c>
    </row>
    <row r="129" spans="1:11">
      <c r="A129" s="1" t="s">
        <v>658</v>
      </c>
      <c r="B129" s="1" t="s">
        <v>659</v>
      </c>
      <c r="C129" s="24">
        <v>8562.3000000000011</v>
      </c>
      <c r="D129" s="24">
        <v>975</v>
      </c>
      <c r="E129" s="24">
        <f t="shared" si="9"/>
        <v>9537.3000000000011</v>
      </c>
      <c r="F129" s="28"/>
      <c r="G129" s="24">
        <v>2854</v>
      </c>
      <c r="H129" s="24">
        <v>1427</v>
      </c>
      <c r="I129" s="24">
        <v>13928</v>
      </c>
      <c r="J129" s="24">
        <f t="shared" si="7"/>
        <v>18209</v>
      </c>
      <c r="K129" s="41" t="str">
        <f t="shared" si="8"/>
        <v xml:space="preserve"> </v>
      </c>
    </row>
    <row r="130" spans="1:11">
      <c r="A130" s="1" t="s">
        <v>660</v>
      </c>
      <c r="B130" s="1" t="s">
        <v>659</v>
      </c>
      <c r="C130" s="24">
        <v>8663.0999999999985</v>
      </c>
      <c r="D130" s="24">
        <v>975</v>
      </c>
      <c r="E130" s="24">
        <f t="shared" si="9"/>
        <v>9638.0999999999985</v>
      </c>
      <c r="F130" s="28"/>
      <c r="G130" s="24">
        <v>2888</v>
      </c>
      <c r="H130" s="24">
        <v>1444</v>
      </c>
      <c r="I130" s="24">
        <v>14092</v>
      </c>
      <c r="J130" s="24">
        <f t="shared" si="7"/>
        <v>18424</v>
      </c>
      <c r="K130" s="41" t="str">
        <f t="shared" si="8"/>
        <v xml:space="preserve"> </v>
      </c>
    </row>
  </sheetData>
  <mergeCells count="12">
    <mergeCell ref="A22:A23"/>
    <mergeCell ref="B22:B23"/>
    <mergeCell ref="C22:E22"/>
    <mergeCell ref="G22:J22"/>
    <mergeCell ref="A1:J1"/>
    <mergeCell ref="A2:J2"/>
    <mergeCell ref="A3:J3"/>
    <mergeCell ref="A4:J4"/>
    <mergeCell ref="A8:A9"/>
    <mergeCell ref="B8:B9"/>
    <mergeCell ref="C8:E8"/>
    <mergeCell ref="G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3</vt:i4>
      </vt:variant>
    </vt:vector>
  </HeadingPairs>
  <TitlesOfParts>
    <vt:vector size="52" baseType="lpstr">
      <vt:lpstr>ACI Tabulador</vt:lpstr>
      <vt:lpstr>ADY Tabulador</vt:lpstr>
      <vt:lpstr>APBY_Tabulador</vt:lpstr>
      <vt:lpstr>CAEY_Tabulador</vt:lpstr>
      <vt:lpstr>CECYTEY_Tabulador</vt:lpstr>
      <vt:lpstr>CEEAV_Tabulador</vt:lpstr>
      <vt:lpstr>COBAY_Tabulador</vt:lpstr>
      <vt:lpstr>CONALEP_Tabulador</vt:lpstr>
      <vt:lpstr>CULTUR_Tabulador</vt:lpstr>
      <vt:lpstr>DIF Yucatán_Tabulador</vt:lpstr>
      <vt:lpstr>ESAY_Tabulador</vt:lpstr>
      <vt:lpstr>FIDARTU_Tabulador</vt:lpstr>
      <vt:lpstr>FIDETURE_Tabulador</vt:lpstr>
      <vt:lpstr>FIGAROSY_Tabulador</vt:lpstr>
      <vt:lpstr>FIPAPAM_Tabulador</vt:lpstr>
      <vt:lpstr>HA_Tabulador</vt:lpstr>
      <vt:lpstr>HCP_Tabulador</vt:lpstr>
      <vt:lpstr>HCT_Tabulador</vt:lpstr>
      <vt:lpstr>HGT_Tabulador</vt:lpstr>
      <vt:lpstr>IBECEY_Tabulador</vt:lpstr>
      <vt:lpstr>ICATEY_Tabulador</vt:lpstr>
      <vt:lpstr>IDEFEY_Tabulador</vt:lpstr>
      <vt:lpstr>IDEY_Tabulador</vt:lpstr>
      <vt:lpstr>IEAEY_Tabulador</vt:lpstr>
      <vt:lpstr>INDEMAYA_Tabulador</vt:lpstr>
      <vt:lpstr>INSEJUPY_Tabulador</vt:lpstr>
      <vt:lpstr>IPFY_Tabulador</vt:lpstr>
      <vt:lpstr>ISSTEY_Tabulador</vt:lpstr>
      <vt:lpstr>ITSM_Tabulador</vt:lpstr>
      <vt:lpstr>ITSP_Tabulador</vt:lpstr>
      <vt:lpstr>ITSS_Tabulador</vt:lpstr>
      <vt:lpstr>ITSV_Tabulador</vt:lpstr>
      <vt:lpstr>IVEY_Tabulador</vt:lpstr>
      <vt:lpstr>IYEM_Tabulador</vt:lpstr>
      <vt:lpstr>JAPAY_Tabulador </vt:lpstr>
      <vt:lpstr>JAPEY_Tabulador</vt:lpstr>
      <vt:lpstr>JEDEY_Tabulador</vt:lpstr>
      <vt:lpstr>REPSSY_Tabulador</vt:lpstr>
      <vt:lpstr>SEPLAN_Tabulador</vt:lpstr>
      <vt:lpstr>SESEAY_Tabulador</vt:lpstr>
      <vt:lpstr>SSY_Tabulador</vt:lpstr>
      <vt:lpstr>TV13_Tabulador</vt:lpstr>
      <vt:lpstr>UNO_Tabulador</vt:lpstr>
      <vt:lpstr>UPY_Tabulador</vt:lpstr>
      <vt:lpstr>UTC_Tabulador</vt:lpstr>
      <vt:lpstr>UTM_Tabulador</vt:lpstr>
      <vt:lpstr>UTMayab_Tabulador</vt:lpstr>
      <vt:lpstr>UTP_Tabulador</vt:lpstr>
      <vt:lpstr>UTRS_Tabulador</vt:lpstr>
      <vt:lpstr>JEDEY_Tabulador!Área_de_impresión</vt:lpstr>
      <vt:lpstr>IDEFEY_Tabulador!Títulos_a_imprimir</vt:lpstr>
      <vt:lpstr>JEDEY_Tabulador!Títulos_a_imprimir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Juana Mónica Vargas Pech</dc:creator>
  <cp:lastModifiedBy>HP</cp:lastModifiedBy>
  <dcterms:created xsi:type="dcterms:W3CDTF">2019-10-29T23:32:15Z</dcterms:created>
  <dcterms:modified xsi:type="dcterms:W3CDTF">2020-01-03T13:08:50Z</dcterms:modified>
</cp:coreProperties>
</file>