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tabRatio="500" firstSheet="15" activeTab="21"/>
  </bookViews>
  <sheets>
    <sheet name="COG Legislativo" sheetId="1" r:id="rId1"/>
    <sheet name="COG Legislativo por UR" sheetId="2" r:id="rId2"/>
    <sheet name="COG Judicial" sheetId="3" r:id="rId3"/>
    <sheet name="COG Judicial por UR" sheetId="4" r:id="rId4"/>
    <sheet name="COG Autónomos" sheetId="5" r:id="rId5"/>
    <sheet name="COG Autónomos por UR" sheetId="6" r:id="rId6"/>
    <sheet name="Clasif. Funcional-Programática" sheetId="7" r:id="rId7"/>
    <sheet name="Tipo de Gasto Legislativo" sheetId="8" r:id="rId8"/>
    <sheet name="Tipo de Gasto Judicial" sheetId="9" r:id="rId9"/>
    <sheet name="Tipo de Gasto Autónomos" sheetId="10" r:id="rId10"/>
    <sheet name="Siglas Autónomos" sheetId="11" r:id="rId11"/>
    <sheet name="Congreso_Plazas y Tabulador" sheetId="12" r:id="rId12"/>
    <sheet name="ASEY_Plazas y Tabulador" sheetId="13" r:id="rId13"/>
    <sheet name="TSJ_Plazas y Tabulador" sheetId="14" r:id="rId14"/>
    <sheet name="CJEY_Plazas y Tabuladores" sheetId="15" r:id="rId15"/>
    <sheet name="TTSEM_Plazas y Tabulador" sheetId="16" r:id="rId16"/>
    <sheet name="CODHEY_Plazas y Tabulador" sheetId="17" r:id="rId17"/>
    <sheet name="INAIP_Plazas y Tabulador" sheetId="18" r:id="rId18"/>
    <sheet name="TEEY_Plazas y Tabulador" sheetId="19" r:id="rId19"/>
    <sheet name="IEPAC_Plazas y Tabulador" sheetId="20" r:id="rId20"/>
    <sheet name="TJAEY_Plazas y Tabulador" sheetId="21" r:id="rId21"/>
    <sheet name="UADY_Plazas y Tabulador" sheetId="22" r:id="rId22"/>
  </sheets>
  <externalReferences>
    <externalReference r:id="rId25"/>
    <externalReference r:id="rId26"/>
  </externalReferences>
  <definedNames>
    <definedName name="tabulador">'[2]Catalogo'!$A$2:$T$275</definedName>
  </definedNames>
  <calcPr fullCalcOnLoad="1"/>
</workbook>
</file>

<file path=xl/sharedStrings.xml><?xml version="1.0" encoding="utf-8"?>
<sst xmlns="http://schemas.openxmlformats.org/spreadsheetml/2006/main" count="3370" uniqueCount="1005">
  <si>
    <t>IMPORTE</t>
  </si>
  <si>
    <t>PODER LEGISLATIVO</t>
  </si>
  <si>
    <t>CONGRESO DEL ESTADO</t>
  </si>
  <si>
    <t>TRANSFERENCIAS, ASIGNACIONES, SUBSIDIOS Y OTRAS AYUDAS</t>
  </si>
  <si>
    <t>AUDITORÍA SUPERIOR DEL ESTADO DE YUCATÁN</t>
  </si>
  <si>
    <t>PODER JUDICIAL</t>
  </si>
  <si>
    <t>TRIBUNAL SUPERIOR DE JUSTICIA</t>
  </si>
  <si>
    <t>CONSEJO DE LA JUDICATURA DEL ESTADO DE YUCATÁN</t>
  </si>
  <si>
    <t>TRIBUNAL DE LOS TRABAJADORES AL SERVICIO DEL ESTADO  Y MPIOS</t>
  </si>
  <si>
    <t>AYUDAS SOCIALES A PERSONAS</t>
  </si>
  <si>
    <t>DONATIVOS A INSTITUCIONES SIN FINES DE LUCRO</t>
  </si>
  <si>
    <t>TRIBUNAL ELECTORAL DEL ESTADO DE YUCATÁN</t>
  </si>
  <si>
    <t>MAGISTRADO PRESIDENTE</t>
  </si>
  <si>
    <t>SECRETARIO DE ACUERDOS</t>
  </si>
  <si>
    <t>INSTITUTO ELECTORAL Y DE PARTICIPACION CIUDADANA DE YUCATÁN</t>
  </si>
  <si>
    <t>AYUDAS SOCIALES A ENTIDADES DE INTERÉS PÚBLICO</t>
  </si>
  <si>
    <t>COMISIÓN DE LOS DERECHOS HUMANOS DEL ESTADO DE YUCATÁN</t>
  </si>
  <si>
    <t>INSTITUTO ESTATAL DE TRANSPARENCIA, ACCESO A LA INFORMACIÓN PÚBLICA Y PROTECCIÓN DE DATOS PERSONALES</t>
  </si>
  <si>
    <t>UNIVERSIDAD AUTÓNOMA DE YUCATÁN</t>
  </si>
  <si>
    <t>TRIBUNAL DE JUSTICIA  ADMINISTRATIVA DEL ESTADO DE YUCATÁN</t>
  </si>
  <si>
    <t>Gasto Corriente</t>
  </si>
  <si>
    <t>Gasto de Capital</t>
  </si>
  <si>
    <t>Total</t>
  </si>
  <si>
    <t>CAPÍTULO / CONCEPTO / PARTIDA GENÉRICA</t>
  </si>
  <si>
    <t>Poder Legislativo</t>
  </si>
  <si>
    <t>SERVICIOS PERSONALES</t>
  </si>
  <si>
    <t>REMUNERACIONES AL PERSONAL DE CARÁCTER PERMANENTE</t>
  </si>
  <si>
    <t>DIETAS</t>
  </si>
  <si>
    <t>SUELDOS BASE AL PERSONAL PERMANENTE</t>
  </si>
  <si>
    <t>REMUNERACIONES AL PERSONAL DE CARÁCTER TRANSITORIO</t>
  </si>
  <si>
    <t>HONORARIOS ASIMILABLES A SALARIOS</t>
  </si>
  <si>
    <t>RETRIBUCIONES POR SERVICIOS DE CARÁCTER SOCIAL</t>
  </si>
  <si>
    <t>REMUNERACIONES ADICIONALES Y ESPECIALES</t>
  </si>
  <si>
    <t>PRIMAS POR AÑOS DE SERVICIOS EFECTIVOS PRESTADOS</t>
  </si>
  <si>
    <t>PRIMAS DE VACACIONES, DOMINICAL Y GRATIFICACIÓN DE FIN DE AÑO</t>
  </si>
  <si>
    <t>COMPENSACIONES</t>
  </si>
  <si>
    <t>SEGURIDAD SOCIAL</t>
  </si>
  <si>
    <t>APORTACIONES DE SEGURIDAD SOCIAL</t>
  </si>
  <si>
    <t>APORTACIONES PARA SEGUROS</t>
  </si>
  <si>
    <t>OTRAS PRESTACIONES SOCIALES Y ECONÓMICAS</t>
  </si>
  <si>
    <t>INDEMNIZACIONES</t>
  </si>
  <si>
    <t>PRESTACIONES CONTRACTUALES</t>
  </si>
  <si>
    <t>APOYOS A LA CAPACITACIÓN DE LOS SERVIDORES PÚBLICOS</t>
  </si>
  <si>
    <t>PREVISIONES</t>
  </si>
  <si>
    <t>PREVISIONES DE CARÁCTER LABORAL, ECONÓMICA Y DE SEGURIDAD SOCIAL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</si>
  <si>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</si>
  <si>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</si>
  <si>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</si>
  <si>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</si>
  <si>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</si>
  <si>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</si>
  <si>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</si>
  <si>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</si>
  <si>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</si>
  <si>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PARA PERSONAS</t>
  </si>
  <si>
    <t>UTENSILIOS PARA EL SERVICIO DE ALIMENTACIÓN</t>
  </si>
  <si>
    <t>MATERIALES Y ARTÍCULOS DE CONSTRUCCIÓN Y DE REPARACIÓN</t>
  </si>
  <si>
    <t>MATERIALES COMPLEMENTARIOS</t>
  </si>
  <si>
    <t>PRODUCTOS QUÍMICOS, FARMACÉUTICOS Y DE LABORATORIO</t>
  </si>
  <si>
    <t>MEDICINAS Y PRODUCTOS FARMACÉUTICOS</t>
  </si>
  <si>
    <t>COMBUSTIBLES, LUBRICANTES Y ADITIVOS</t>
  </si>
  <si>
    <t>VESTUARIO, BLANCOS, PRENDAS DE PROTECCIÓN Y ARTÍCULOS DEPORTIVOS</t>
  </si>
  <si>
    <t>VESTUARIO Y UNIFORMES</t>
  </si>
  <si>
    <t>HERRAMIENTAS, REFACCIONES Y ACCESORIOS MENORES</t>
  </si>
  <si>
    <t>HERRAMIENTAS MENORES</t>
  </si>
  <si>
    <t>REFACCIONES Y ACCESORIOS MENORES DE EQUIPO DE TRANSPORTE</t>
  </si>
  <si>
    <t>SERVICIOS GENERALES</t>
  </si>
  <si>
    <t>SERVICIOS BÁSICOS</t>
  </si>
  <si>
    <t>ENERGÍA ELÉCTRICA</t>
  </si>
  <si>
    <t>AGUA</t>
  </si>
  <si>
    <t>TELEFONÍA TRADICIONAL</t>
  </si>
  <si>
    <t>TELEFONÍA CELULAR</t>
  </si>
  <si>
    <t>SERVICIOS DE ACCESO DE INTERNET, REDES Y PROCESAMIENTO DE INFORMACIÓN</t>
  </si>
  <si>
    <t>SERVICIOS POSTALES Y TELEGRÁFICOS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</si>
  <si>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</si>
  <si>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</si>
  <si>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</si>
  <si>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</si>
  <si>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SERVICIOS PROFESIONALES, CIENTÍFICOS, TÉCNICOS Y OTROS SERVICIOS</t>
  </si>
  <si>
    <t>SERVICIOS LEGALES, DE CONTABILIDAD, AUDITORÍA Y RELACIONADOS</t>
  </si>
  <si>
    <t>SERVICIOS DE CONSULTORÍA ADMINISTRATIVA, PROCESOS, TÉCNICA Y EN TECNOLOGÍAS DE LA INFORMACIÓN</t>
  </si>
  <si>
    <t>SERVICIOS DE CAPACITACIÓN A SERVIDORES PÚBLICOS</t>
  </si>
  <si>
    <t>SERVICIOS DE APOYO ADMINISTRATIVO, FOTOCOPIADO E IMPRESIÓN</t>
  </si>
  <si>
    <t>SERVICIOS DE VIGILANCIA</t>
  </si>
  <si>
    <t>SERVICIOS FINANCIEROS, BANCARIOS Y COMERCIALES</t>
  </si>
  <si>
    <t>SERVICIOS FINANCIEROS Y BANCARIOS</t>
  </si>
  <si>
    <t>SEGURO DE BIENES PATRIMONIALES</t>
  </si>
  <si>
    <t>COMISIONES POR VENTAS</t>
  </si>
  <si>
    <t>SERVICIOS DE INSTALACIÓN, REPARACIÓN, MANTENIMIENTO Y CONSERVACIÓN</t>
  </si>
  <si>
    <t>CONSERVACIÓN Y MANTENIMIENTO MENOR DE INMUEBLES</t>
  </si>
  <si>
    <t>INSTALACIÓN, REPARACIÓN Y MANTENIMIENTO DE EQUIPO DE CÓMPUTO Y TECNOLOGÍAS DE LA INFORMACIÓN</t>
  </si>
  <si>
    <t>REPARACIÓN Y MANTENIMIENTO DE EQUIPO DE TRANSPORTE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</si>
  <si>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</si>
  <si>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</si>
  <si>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</si>
  <si>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</si>
  <si>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SERVICIOS DE TRASLADO Y VIÁTICOS</t>
  </si>
  <si>
    <t>PASAJES AÉREOS</t>
  </si>
  <si>
    <t>PASAJES TERRESTRES</t>
  </si>
  <si>
    <t>VIÁTICOS EN EL PAÍS</t>
  </si>
  <si>
    <t>SERVICIOS OFICIALES</t>
  </si>
  <si>
    <t>GASTOS DE CEREMONIAL</t>
  </si>
  <si>
    <t>GASTOS DE ORDEN SOCIAL Y CULTURAL</t>
  </si>
  <si>
    <t>OTROS SERVICIOS GENERALES</t>
  </si>
  <si>
    <t>OTROS GASTOS POR RESPONSABILIDADES</t>
  </si>
  <si>
    <t>IMPUESTOS SOBRE NÓMINAS Y OTROS QUE SE DERIVEN DE UNA RELACIÓN LABORAL</t>
  </si>
  <si>
    <t>BIENES MUEBLES, INMUEBLES E INTANGIBLES</t>
  </si>
  <si>
    <t>MOBILIARIO Y EQUIPO DE ADMINISTRACIÓN</t>
  </si>
  <si>
    <t>MUEBLES DE OFICINA Y ESTANTERÍA</t>
  </si>
  <si>
    <t>EQUIPO DE CÓMPUTO Y DE TECNOLOGÍA DE LA INFORMACIÓN</t>
  </si>
  <si>
    <t>ACTIVOS INTANGIBLES</t>
  </si>
  <si>
    <t>SOFTWARE</t>
  </si>
  <si>
    <t>SUELDOS BASE AL PERSONAL EVENTUAL</t>
  </si>
  <si>
    <t>HORAS EXTRAORDINARIAS</t>
  </si>
  <si>
    <t>PRESTACIONES Y HABERES DE RETIRO</t>
  </si>
  <si>
    <t>MATERIALES Y ÚTILES DE IMPRESIÓN Y REPRODUCCIÓN</t>
  </si>
  <si>
    <t>PRODUCTOS MINERALES NO METÁLICOS</t>
  </si>
  <si>
    <t>CEMENTO Y PRODUCTOS DE CONCRETO</t>
  </si>
  <si>
    <t>MADERA Y PRODUCTOS DE MADERA</t>
  </si>
  <si>
    <t>MATERIAL ELÉCTRICO Y ELECTRÓNICO</t>
  </si>
  <si>
    <t>ARTÍCULOS METÁLICOS PARA LA CONSTRUCCIÓN</t>
  </si>
  <si>
    <t>OTROS MATERIALES Y ARTÍCULOS DE CONSTRUCCIÓN Y REPARACIÓN</t>
  </si>
  <si>
    <t>FERTILIZANTES, PESTICIDAS Y OTROS AGROQUÍMICOS</t>
  </si>
  <si>
    <t>PRENDAS DE SEGURIDAD Y PROTECCIÓN PERSONAL</t>
  </si>
  <si>
    <t>PRODUCTOS TEXTILES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</si>
  <si>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</si>
  <si>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</si>
  <si>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</si>
  <si>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OTROS BIENES MUEBLES</t>
  </si>
  <si>
    <t>ARRENDAMIENTO DE ACTIVOS INTANGIBLES</t>
  </si>
  <si>
    <t>OTROS ARRENDAMIENTOS</t>
  </si>
  <si>
    <t>INSTALACIÓN, REPARACIÓN Y MANTENIMIENTO DE MOBILIARIO Y EQUIPO DE ADMINISTRACIÓN, EDUCACIONAL Y RECREATIVO</t>
  </si>
  <si>
    <t>INSTALACIÓN, REPARACIÓN Y MANTENIMIENTO DE MAQUINARIA, OTROS EQUIPOS Y HERRAMIENTA</t>
  </si>
  <si>
    <t>SERVICIOS DE REVELADO DE FOTOGRAFÍAS</t>
  </si>
  <si>
    <t>VIÁTICOS EN EL EXTRANJERO</t>
  </si>
  <si>
    <t>IMPUESTOS Y DERECHOS</t>
  </si>
  <si>
    <t>OTROS MOBILIARIOS Y EQUIPOS DE ADMINISTRACIÓN</t>
  </si>
  <si>
    <t>MAQUINARIA, OTROS EQUIPOS Y HERRAMIENTAS</t>
  </si>
  <si>
    <t>SISTEMAS DE AIRE ACONDICIONADO, CALEFACCIÓN Y DE REFRIGERACIÓN INDUSTRIAL Y COMERCIAL.</t>
  </si>
  <si>
    <t>LICENCIAS INFORMÁTICAS E INTELECTUALES</t>
  </si>
  <si>
    <t>APORTACIONES A FONDOS DE VIVIENDA</t>
  </si>
  <si>
    <t>APORTACIONES AL SISTEMA PARA EL RETIRO</t>
  </si>
  <si>
    <t>CUOTAS PARA EL FONDO DE AHORRO Y FONDO DE TRABAJO</t>
  </si>
  <si>
    <t>MATERIALES Y ÚTILES DE ENSEÑANZA</t>
  </si>
  <si>
    <t>MATERIALES PARA EL REGISTRO E IDENTIFICACIÓN DE BIENES Y PERSONAS</t>
  </si>
  <si>
    <t>CAL, YESO Y PRODUCTOS DE YESO</t>
  </si>
  <si>
    <t>VIDRIO Y PRODUCTOS DE VIDRIO</t>
  </si>
  <si>
    <t>PRODUCTOS QUÍMICOS BÁSICOS</t>
  </si>
  <si>
    <t>MATERIALES, ACCESORIOS Y SUMINISTROS DE LABORATORIO</t>
  </si>
  <si>
    <t>BLANCOS Y OTROS PRODUCTOS TEXTILES, EXCEPTO PRENDAS DE VESTIR</t>
  </si>
  <si>
    <t>REFACCIONES Y ACCESORIOS MENORES DE MAQUINARIA Y OTROS EQUIPOS</t>
  </si>
  <si>
    <t>SERVICIOS DE TELECOMUNICACIONES Y SATÉLITES</t>
  </si>
  <si>
    <t>ARRENDAMIENTO DE EQUIPO E INSTRUMENTAL MÉDICO Y DE LABORATORIO</t>
  </si>
  <si>
    <t>ARRENDAMIENTO DE EQUIPO DE TRANSPORTE</t>
  </si>
  <si>
    <t>SERVICIOS DE DISEÑO, ARQUITECTURA, INGENIERÍA Y ACTIVIDADES RELACIONADAS</t>
  </si>
  <si>
    <t>SERVICIOS PROFESIONALES, CIENTÍFICOS Y TÉCNICOS INTEGRALES</t>
  </si>
  <si>
    <t>OTROS SERVICIOS DE INFORMACIÓN</t>
  </si>
  <si>
    <t>OTROS SERVICIOS DE TRASLADO Y HOSPEDAJE</t>
  </si>
  <si>
    <t>CONGRESOS Y CONVENCIONES</t>
  </si>
  <si>
    <t>EXPOSICIONES</t>
  </si>
  <si>
    <t>GASTOS DE REPRESENTACIÓN</t>
  </si>
  <si>
    <t>SERVICIOS FUNERARIOS Y DE CEMENTERIOS</t>
  </si>
  <si>
    <t>PENAS, MULTAS, ACCESORIOS Y ACTUALIZACIONES</t>
  </si>
  <si>
    <t>AYUDAS SOCIALES</t>
  </si>
  <si>
    <t>DONATIVOS</t>
  </si>
  <si>
    <t>MOBILIARIO Y EQUIPO EDUCACIONAL Y RECREATIVO</t>
  </si>
  <si>
    <t>CÁMARAS FOTOGRÁFICAS Y DE VIDEO</t>
  </si>
  <si>
    <t>EQUIPO DE COMUNICACIÓN Y TELECOMUNICACIÓN</t>
  </si>
  <si>
    <t>EQUIPOS DE GENERACIÓN ELÉCTRICA, APARATOS Y ACCESORIOS ELÉCTRICOS</t>
  </si>
  <si>
    <t>INVERSIÓN PÚBLICA</t>
  </si>
  <si>
    <t>OBRA PÚBLICA EN BIENES PROPIOS</t>
  </si>
  <si>
    <t>EDIFICACIÓN NO HABITACIONAL</t>
  </si>
  <si>
    <t>Ente Autónomo</t>
  </si>
  <si>
    <t>Organismo Autónomo</t>
  </si>
  <si>
    <t>Total Organismos Autónomos</t>
  </si>
  <si>
    <t>Congreso del Estado de Yucatán</t>
  </si>
  <si>
    <t>Presupuesto 2020</t>
  </si>
  <si>
    <t>Plazas vigentes al 31 de octubre de 2019</t>
  </si>
  <si>
    <t>Clave</t>
  </si>
  <si>
    <t>Plaza / Puesto</t>
  </si>
  <si>
    <t>Número de Plazas Ocupadas</t>
  </si>
  <si>
    <t>Rango</t>
  </si>
  <si>
    <t>Desde</t>
  </si>
  <si>
    <t>Hasta</t>
  </si>
  <si>
    <t>Plazas de Confianza</t>
  </si>
  <si>
    <t xml:space="preserve">ASESOR DE COMUNICACION </t>
  </si>
  <si>
    <t>ASESOR LEGISLATIVO</t>
  </si>
  <si>
    <t xml:space="preserve">ASESOR TECNICO JURIDICO </t>
  </si>
  <si>
    <t xml:space="preserve">ASISTENTE </t>
  </si>
  <si>
    <t>AUDITOR</t>
  </si>
  <si>
    <t xml:space="preserve">DIRECTOR </t>
  </si>
  <si>
    <t>DIRECTOR GENERAL</t>
  </si>
  <si>
    <t xml:space="preserve">JEFE DE AREA </t>
  </si>
  <si>
    <t>JEFE DE DEPARTAMENTO DE U.V.E.</t>
  </si>
  <si>
    <t xml:space="preserve">JEFE DE DEPARTAMENTO </t>
  </si>
  <si>
    <t>SECRETARIO GENERAL</t>
  </si>
  <si>
    <t>TITULAR DE LA UNIDAD DE VIGILANCIA DE LA U.V.E.</t>
  </si>
  <si>
    <t xml:space="preserve">AUXILIAR DE LOGISTICA Y VIGILANCIA </t>
  </si>
  <si>
    <t xml:space="preserve"> </t>
  </si>
  <si>
    <t>SECRETARIO PARTICULAR</t>
  </si>
  <si>
    <t>INVESTIGADOR</t>
  </si>
  <si>
    <t>SECRETARIO TECNICO</t>
  </si>
  <si>
    <t>Subtotal Plazas Confianza</t>
  </si>
  <si>
    <t>Plazas de Base</t>
  </si>
  <si>
    <t xml:space="preserve">AUXILIAR ADMINISTRATIVO </t>
  </si>
  <si>
    <t xml:space="preserve">AUXILIAR DE MANTENIMIENTO </t>
  </si>
  <si>
    <t xml:space="preserve">AUXILIAR JURIDICO </t>
  </si>
  <si>
    <t xml:space="preserve">AUXILIAR TECNICO INFORMATICO </t>
  </si>
  <si>
    <t xml:space="preserve">COORDINADOR </t>
  </si>
  <si>
    <t xml:space="preserve">DILIGENCIERO </t>
  </si>
  <si>
    <t xml:space="preserve">INTENDENTE </t>
  </si>
  <si>
    <t xml:space="preserve">SECRETARIA </t>
  </si>
  <si>
    <t xml:space="preserve">Subtotal Plazas de Base </t>
  </si>
  <si>
    <t>Plazas por Honorarios Asimilables</t>
  </si>
  <si>
    <t>ASIMILABLE A SALARIOS</t>
  </si>
  <si>
    <t>Subtotal Plazas por Honorarios Asimilables</t>
  </si>
  <si>
    <t>Total de Plazas</t>
  </si>
  <si>
    <t>Tabulador de Sueldos y Salarios</t>
  </si>
  <si>
    <t>Tabulador vigente al 31 de octubre de 2019</t>
  </si>
  <si>
    <t>Tabulador Operativos</t>
  </si>
  <si>
    <t>Puesto</t>
  </si>
  <si>
    <t>Percepciones Mensuales</t>
  </si>
  <si>
    <t>Percepciones Anuales</t>
  </si>
  <si>
    <t>Sueldo Base</t>
  </si>
  <si>
    <t>Despensa</t>
  </si>
  <si>
    <t>Prima Vacacional</t>
  </si>
  <si>
    <t>Quinquenio Promedio</t>
  </si>
  <si>
    <t>Ajuste Calendario</t>
  </si>
  <si>
    <t>Aguinaldo</t>
  </si>
  <si>
    <r>
      <t>*Otros (</t>
    </r>
    <r>
      <rPr>
        <b/>
        <sz val="9"/>
        <color indexed="9"/>
        <rFont val="Calibri"/>
        <family val="2"/>
      </rPr>
      <t>detallado en nota al calce)</t>
    </r>
  </si>
  <si>
    <t>ASESOR DE COMUNICACION B</t>
  </si>
  <si>
    <t>ASESOR DE COMUNICACION C</t>
  </si>
  <si>
    <t>ASESOR TECNICO JURIDICO A</t>
  </si>
  <si>
    <t>ASESOR TECNICO JURIDICO B</t>
  </si>
  <si>
    <t>ASESOR TECNICO JURIDICO C</t>
  </si>
  <si>
    <t>ASESOR TECNICO JURIDICO D</t>
  </si>
  <si>
    <t>ASESOR TECNICO JURIDICO E</t>
  </si>
  <si>
    <t>ASESOR TECNICO JURIDICO F</t>
  </si>
  <si>
    <t>ASESOR TECNICO JURIDICO G</t>
  </si>
  <si>
    <t>ASESOR TECNICO JURIDICO H</t>
  </si>
  <si>
    <t>ASESOR TECNICO JURIDICO I</t>
  </si>
  <si>
    <t>ASESOR TECNICO JURIDICO J</t>
  </si>
  <si>
    <t>ASESOR TECNICO JURIDICO K</t>
  </si>
  <si>
    <t>ASESOR TECNICO JURIDICO L</t>
  </si>
  <si>
    <t>ASESOR TECNICO JURIDICO M</t>
  </si>
  <si>
    <t>ASISTENTE A</t>
  </si>
  <si>
    <t>ASISTENTE B</t>
  </si>
  <si>
    <t>ASISTENTE C</t>
  </si>
  <si>
    <t>AUXILIAR ADMINISTRATIVO A</t>
  </si>
  <si>
    <t>AUXILIAR ADMINISTRATIVO B</t>
  </si>
  <si>
    <t>AUXILIAR ADMINISTRATIVO C</t>
  </si>
  <si>
    <t>AUXILIAR ADMINISTRATIVO E</t>
  </si>
  <si>
    <t>AUXILIAR ADMINISTRATIVO F</t>
  </si>
  <si>
    <t>AUXILIAR ADMINISTRATIVO G</t>
  </si>
  <si>
    <t>AUXILIAR ADMINISTRATIVO H</t>
  </si>
  <si>
    <t>AUXILIAR ADMINISTRATIVO I</t>
  </si>
  <si>
    <t>AUXILIAR ADMINISTRATIVO J</t>
  </si>
  <si>
    <t>AUXILIAR ADMINISTRATIVO K</t>
  </si>
  <si>
    <t>AUXILIAR ADMINISTRATIVO L</t>
  </si>
  <si>
    <t>AUXILIAR ADMINISTRATIVO M</t>
  </si>
  <si>
    <t>AUXILIAR ADMINISTRATIVO N</t>
  </si>
  <si>
    <t>AUXILIAR ADMINISTRATIVO Ñ</t>
  </si>
  <si>
    <t>AUXILIAR ADMINISTRATIVO O</t>
  </si>
  <si>
    <t>AUXILIAR ADMINISTRATIVO Q</t>
  </si>
  <si>
    <t>AUXILIAR DE LOGISTICA Y VIGILANCIA A</t>
  </si>
  <si>
    <t>AUXILIAR DE LOGISTICA Y VIGILANCIA B</t>
  </si>
  <si>
    <t>AUXILIAR DE MANTENIMIENTO A</t>
  </si>
  <si>
    <t>AUXILIAR DE MANTENIMIENTO B</t>
  </si>
  <si>
    <t>AUXILIAR JURIDICO A</t>
  </si>
  <si>
    <t>AUXILIAR JURIDICO B</t>
  </si>
  <si>
    <t>AUXILIAR JURIDICO C</t>
  </si>
  <si>
    <t>AUXILIAR JURIDICO D</t>
  </si>
  <si>
    <t>AUXILIAR JURIDICO E</t>
  </si>
  <si>
    <t>AUXILIAR TECNICO INFORMATICO A</t>
  </si>
  <si>
    <t>AUXILIAR TECNICO INFORMATICO B</t>
  </si>
  <si>
    <t>COORDINADOR A</t>
  </si>
  <si>
    <t>COORDINADOR B</t>
  </si>
  <si>
    <t>DILIGENCIERO A</t>
  </si>
  <si>
    <t>DILIGENCIERO B</t>
  </si>
  <si>
    <t>INTENDENTE A</t>
  </si>
  <si>
    <t>INTENDENTE B</t>
  </si>
  <si>
    <t>INTENDENTE C</t>
  </si>
  <si>
    <t>SECRETARIA C</t>
  </si>
  <si>
    <t>SECRETARIA D</t>
  </si>
  <si>
    <t>SECRETARIA E</t>
  </si>
  <si>
    <t>SECRETARIA F</t>
  </si>
  <si>
    <t>SECRETARIA G</t>
  </si>
  <si>
    <t>* Otros se intregran por lo siguiente:</t>
  </si>
  <si>
    <t>Concepto</t>
  </si>
  <si>
    <t>Bono anual</t>
  </si>
  <si>
    <t>Tabulador vigente al 31 de octubre de2019</t>
  </si>
  <si>
    <t>Tabulador mandos medios y superiores</t>
  </si>
  <si>
    <t>Quinquenio Promedio anual</t>
  </si>
  <si>
    <r>
      <t>*Otros (</t>
    </r>
    <r>
      <rPr>
        <b/>
        <sz val="10"/>
        <color indexed="9"/>
        <rFont val="Calibri"/>
        <family val="2"/>
      </rPr>
      <t>detallado en nota al calce)</t>
    </r>
  </si>
  <si>
    <t>DIRECTOR A</t>
  </si>
  <si>
    <t>DIRECTOR B</t>
  </si>
  <si>
    <t>DIRECTOR C</t>
  </si>
  <si>
    <t>JEFE DE AREA A</t>
  </si>
  <si>
    <t>JEFE DE AREA B</t>
  </si>
  <si>
    <t>JEFE DE DEPARTAMENTO A</t>
  </si>
  <si>
    <t>JEFE DE DEPARTAMENTO C</t>
  </si>
  <si>
    <t>JEFE DE DEPARTAMENTO D</t>
  </si>
  <si>
    <t>JEFE DE DEPARTAMENTO E</t>
  </si>
  <si>
    <t>JEFE DE DEPARTAMENTO F</t>
  </si>
  <si>
    <t>JEFE DE DEPARTAMENTO G</t>
  </si>
  <si>
    <t>JEFE DE DEPARTAMENTO H</t>
  </si>
  <si>
    <t>JEFE DE DEPARTAMENTO I</t>
  </si>
  <si>
    <t>DIPUTADOS</t>
  </si>
  <si>
    <t>BONO POR PUNTUALIDAD</t>
  </si>
  <si>
    <t>Auditoría Superior del Estado</t>
  </si>
  <si>
    <t>AUDITOR SUPERIOR</t>
  </si>
  <si>
    <t>AUDITOR ESPECIAL</t>
  </si>
  <si>
    <t>SECRETARIA TECNICA</t>
  </si>
  <si>
    <t>DIRECTOR</t>
  </si>
  <si>
    <t>DIRECTORA</t>
  </si>
  <si>
    <t>JEFA DE DEPARTAMENTO A</t>
  </si>
  <si>
    <t>JEFE DE DEPARTAMENTO B</t>
  </si>
  <si>
    <t>JEFA DE DEPARTAMENTO B</t>
  </si>
  <si>
    <t>COORDINADOR</t>
  </si>
  <si>
    <t>COORDINADORA</t>
  </si>
  <si>
    <t>JEFE DE OFICINA</t>
  </si>
  <si>
    <t>JEFA DE OFICINA</t>
  </si>
  <si>
    <t>AUDITOR SUPERVISOR</t>
  </si>
  <si>
    <t>ANALISTA PROGRAMADOR A</t>
  </si>
  <si>
    <t>AUDITOR A</t>
  </si>
  <si>
    <t>AUDITOR B</t>
  </si>
  <si>
    <t>AUDITOR REVISOR</t>
  </si>
  <si>
    <t>AUXILIAR CAPTURISTA A</t>
  </si>
  <si>
    <t>AUDITOR AUXILIAR REVISOR</t>
  </si>
  <si>
    <t>AUXILIAR CAPTURISTA B</t>
  </si>
  <si>
    <t>AUXILIAR CAPTURISTA C</t>
  </si>
  <si>
    <t>AUXILIAR CAPTURISTA F</t>
  </si>
  <si>
    <t>INTENDENTEXDILIGENCIERO</t>
  </si>
  <si>
    <t>AUXILIAR CAPTURISTA G</t>
  </si>
  <si>
    <t>AUXILIAR ADMINISTRATIVO D</t>
  </si>
  <si>
    <t>AUXILIAR CAPTURISTA D</t>
  </si>
  <si>
    <t>AUXILIAR CAPTURISTA E</t>
  </si>
  <si>
    <t>INTENDENTE / DILIGENCIERO</t>
  </si>
  <si>
    <t>RESIDENTE</t>
  </si>
  <si>
    <t>Plazas de Honorarios por Servicios Profesionales</t>
  </si>
  <si>
    <t>COORDINADOR DE AUDITORIA A</t>
  </si>
  <si>
    <t xml:space="preserve"> JEFE DE OFICINA</t>
  </si>
  <si>
    <t xml:space="preserve"> JEFE DE OFICINA A</t>
  </si>
  <si>
    <t xml:space="preserve"> AUDITOR SUPERVISOR</t>
  </si>
  <si>
    <t xml:space="preserve"> AUDITOR</t>
  </si>
  <si>
    <t xml:space="preserve"> AUDITOR AUXILIAR</t>
  </si>
  <si>
    <t xml:space="preserve"> AUDITOR REVISOR</t>
  </si>
  <si>
    <t xml:space="preserve"> AUDITOR AUXILIAR REVISOR</t>
  </si>
  <si>
    <t xml:space="preserve"> AUDITOR JUNIOR</t>
  </si>
  <si>
    <t xml:space="preserve"> AUDITOR JUNIOR A</t>
  </si>
  <si>
    <t xml:space="preserve"> AUDITOR JUNIOR B</t>
  </si>
  <si>
    <t>Subtotal Plazas por Honorarios por Servicios</t>
  </si>
  <si>
    <t>BONO ANUAL</t>
  </si>
  <si>
    <t>CANASTA</t>
  </si>
  <si>
    <t>Compensación</t>
  </si>
  <si>
    <t>AUXILIAR CAPTURISTA H</t>
  </si>
  <si>
    <t>Nombre del Ente Público</t>
  </si>
  <si>
    <t>Plazas Vigentes al 31 de Octubre de 2019</t>
  </si>
  <si>
    <t>Plazas de Base y de Confianza</t>
  </si>
  <si>
    <t>MAGISTRADO</t>
  </si>
  <si>
    <t>DIRECTOR DE ADMINISTRACION</t>
  </si>
  <si>
    <t>SECRETARIA GENERAL DE ACUERDOS</t>
  </si>
  <si>
    <t>SECRETARIO DE SALA</t>
  </si>
  <si>
    <t>PROGRAMADOR DE COMPUTO</t>
  </si>
  <si>
    <t>SECRETARIO AUXILIAR</t>
  </si>
  <si>
    <t>ACTUARIO</t>
  </si>
  <si>
    <t>SECRETARIO DE ESTUDIO Y CUENTA</t>
  </si>
  <si>
    <t>COORDINADOR ADMINISTRATIVO</t>
  </si>
  <si>
    <t>TECNICO JUDICIAL</t>
  </si>
  <si>
    <t>BIBLIOTECARIO</t>
  </si>
  <si>
    <t>CHOFER A</t>
  </si>
  <si>
    <t>AUXILIAR ADMINISTRATIVO</t>
  </si>
  <si>
    <t>ARCHIVISTA</t>
  </si>
  <si>
    <t>ESTAFETA</t>
  </si>
  <si>
    <t>ENCARGADO DE COPIADORA</t>
  </si>
  <si>
    <t>INTENDENTE DE LIMPIEZA</t>
  </si>
  <si>
    <t>CHOFER B</t>
  </si>
  <si>
    <t>SUBJEFE ADMINISTRATIVO</t>
  </si>
  <si>
    <t>JARDINERO</t>
  </si>
  <si>
    <t>ENCARGADO DE CONMUTADOR</t>
  </si>
  <si>
    <t>SECRETARIO DE LA PRESIDENCIA</t>
  </si>
  <si>
    <t>SUBJEFE ADMINISTRATIVO A</t>
  </si>
  <si>
    <t>ANALISTA</t>
  </si>
  <si>
    <t>ADMINISTRADOR DE SALA DE JUICIO ORAL</t>
  </si>
  <si>
    <t>COORDINADOR JURIDICO</t>
  </si>
  <si>
    <t>TITULAR</t>
  </si>
  <si>
    <t>Subtotal Plazas de Base y de Confianza</t>
  </si>
  <si>
    <t>Plazas por Honorarios</t>
  </si>
  <si>
    <t>ASESOR</t>
  </si>
  <si>
    <t>Subtotal Plazas por Honorarios</t>
  </si>
  <si>
    <t>Tabulador vigente al 31 de Octubre de 2019</t>
  </si>
  <si>
    <r>
      <t>Otros (</t>
    </r>
    <r>
      <rPr>
        <b/>
        <sz val="9"/>
        <color indexed="9"/>
        <rFont val="Calibri"/>
        <family val="2"/>
      </rPr>
      <t>detallado en Nota al calce)</t>
    </r>
  </si>
  <si>
    <t>DIRECTOR DE ADMON</t>
  </si>
  <si>
    <t>SECRETARIO GRAL DEL TSJ</t>
  </si>
  <si>
    <t>JEFE DE DEPARTAMENTO  A</t>
  </si>
  <si>
    <r>
      <rPr>
        <b/>
        <sz val="11"/>
        <color indexed="8"/>
        <rFont val="Barlow"/>
        <family val="0"/>
      </rPr>
      <t>NOTA:</t>
    </r>
    <r>
      <rPr>
        <sz val="11"/>
        <color indexed="8"/>
        <rFont val="Barlow"/>
        <family val="0"/>
      </rPr>
      <t xml:space="preserve"> OTRAS PERCEPCIONES ANUALES INCLUYE, ONOMASTICO, VALES ESTIMULO DE MARZO Y VALES DEL DIA DEL SERVIDOR JUDICIAL.</t>
    </r>
  </si>
  <si>
    <t>Consejo de la Judicaturadel Estado de Yucatán</t>
  </si>
  <si>
    <t>CONSEJERO</t>
  </si>
  <si>
    <t>JUEZ</t>
  </si>
  <si>
    <t>DIRECTOR DE ADMINISTRACION Y FINANZAS</t>
  </si>
  <si>
    <t>SECRETARIO EJECUTIVO</t>
  </si>
  <si>
    <t>DIRECTOR DE MEDIACION</t>
  </si>
  <si>
    <t>DIRECTOR DE CAPACITACION</t>
  </si>
  <si>
    <t>COORDINADOR DE AREA  A</t>
  </si>
  <si>
    <t>COORDINADOR DE ACTUARIOS</t>
  </si>
  <si>
    <t>JEFE DE DEPARTAMENTO  A  DEL CJ</t>
  </si>
  <si>
    <t>ADMINISTRADOR A</t>
  </si>
  <si>
    <t>SUBDIRECTOR DE MEDIACION</t>
  </si>
  <si>
    <t>JEFE DE DEPARTAMENTO  B</t>
  </si>
  <si>
    <t>RESPONSABLE</t>
  </si>
  <si>
    <t>COORDINADOR OPERATIVO</t>
  </si>
  <si>
    <t>COORDINADOR DE AREA  B</t>
  </si>
  <si>
    <t>COORDINADOR DE CAUSA</t>
  </si>
  <si>
    <t>SUBJEFE JURIDICO</t>
  </si>
  <si>
    <t>FACILITADOR</t>
  </si>
  <si>
    <t>SUBJEFE  A</t>
  </si>
  <si>
    <t>SUBJEFE DE CONTRALORIA</t>
  </si>
  <si>
    <t>SUBJEFE DE INFORMATICA</t>
  </si>
  <si>
    <t>SUBJEFE DE NORMATIVIDAD</t>
  </si>
  <si>
    <t>NOTIFICADOR</t>
  </si>
  <si>
    <t>SUB JEFE ADMINISTRATIVO</t>
  </si>
  <si>
    <t>COORD DE INFORMATICA</t>
  </si>
  <si>
    <t>COORDINADOR ACADEMICO</t>
  </si>
  <si>
    <t>SUBJEFE ADMINISTRATIVO  B</t>
  </si>
  <si>
    <t>ADMINISTRADOR</t>
  </si>
  <si>
    <t>OFICIAL DE PARTES A</t>
  </si>
  <si>
    <t>OPERADOR DE INFORMATICA</t>
  </si>
  <si>
    <t>COORD ADMINISTRATIVO</t>
  </si>
  <si>
    <t>OFICIAL DE MEDIACION</t>
  </si>
  <si>
    <t>OFICIAL DE PARTES</t>
  </si>
  <si>
    <t>TECNICO JUDICIAL ENCARGADO DE ACTAS</t>
  </si>
  <si>
    <t>VISITADOR</t>
  </si>
  <si>
    <t>AUXILIAR DE INFORMATICA</t>
  </si>
  <si>
    <t>ENCARGADO DE ATENCION AL PUBLICO</t>
  </si>
  <si>
    <t>ALMACENISTA</t>
  </si>
  <si>
    <t>AUXILIAR ESPECIALIZADO</t>
  </si>
  <si>
    <t>AUXILIAR JURIDICO</t>
  </si>
  <si>
    <t>AUXILIAR DE PSICOLOGIA</t>
  </si>
  <si>
    <t>AUXILIAR DE TRABAJO SOCIAL</t>
  </si>
  <si>
    <t>ENLACE ADMINISTRATIVO</t>
  </si>
  <si>
    <t>CHOFER  A</t>
  </si>
  <si>
    <t>AUXILIAR DE MANTENIMIENTO</t>
  </si>
  <si>
    <t>TÉCNICO EN INFORMÁTICA</t>
  </si>
  <si>
    <t>SECRETARIA  EJECUTIVA  A</t>
  </si>
  <si>
    <t>CHOFER  B</t>
  </si>
  <si>
    <t>AUXILIAR DE OFICIALIA DE PARTES</t>
  </si>
  <si>
    <t>BODEGUERO</t>
  </si>
  <si>
    <t>OFICIAL DE SERVICIO</t>
  </si>
  <si>
    <t>AUXILIAR DE NOMINA</t>
  </si>
  <si>
    <t>AYUDANTE DE ARCHIVO</t>
  </si>
  <si>
    <t>CAPTURISTA</t>
  </si>
  <si>
    <t>RECEPCIONISTA</t>
  </si>
  <si>
    <t>AUXILIAR DE SERVICIOS GENERALES</t>
  </si>
  <si>
    <t>MAGISTRADO EN RETIRO</t>
  </si>
  <si>
    <t>BECARIOS</t>
  </si>
  <si>
    <t>Congreso de la Judicatura del Estado de Yucatán</t>
  </si>
  <si>
    <t xml:space="preserve">TRIBUNAL DE LOS TRABAJADORES AL SERVICIO DEL ESTADO Y DE LOS MUNICIPIOS </t>
  </si>
  <si>
    <t xml:space="preserve">SECRETARIO GENERAL DE ACUERSOS </t>
  </si>
  <si>
    <t xml:space="preserve">SECRETARIO AUXILIAR DE ACUERDOS </t>
  </si>
  <si>
    <t xml:space="preserve">ACTUARIO ARBITRAJE </t>
  </si>
  <si>
    <t xml:space="preserve">ANALISTA ADMINISTRATIVO </t>
  </si>
  <si>
    <t xml:space="preserve">COORDINADOR DE PROYECTO </t>
  </si>
  <si>
    <t xml:space="preserve">AUXILIAR ADMINISTRATIVA </t>
  </si>
  <si>
    <t>ASIMILABLES A SALARIO</t>
  </si>
  <si>
    <t xml:space="preserve">SECRETARIO GENERAL DE CUERDOS </t>
  </si>
  <si>
    <t xml:space="preserve">BONO DE PUNTUALIDAD </t>
  </si>
  <si>
    <t>TRIBUNAL DE LOS TRABAJADORES AL SERVICIO DEL ESTADO Y DE LOS MUNICIPIOS</t>
  </si>
  <si>
    <t xml:space="preserve">SECRATARIO AUXILIAR </t>
  </si>
  <si>
    <t xml:space="preserve">ACTUARIO </t>
  </si>
  <si>
    <t>ANALISTA ADMINISTRATIVO</t>
  </si>
  <si>
    <t xml:space="preserve">COORDINADOR DE PROYECTOS </t>
  </si>
  <si>
    <t xml:space="preserve">ESTAFETA </t>
  </si>
  <si>
    <t>BONO DE PUNTUALIDAD</t>
  </si>
  <si>
    <t>Comision de Derechos Humanos del Estado de Yucatan</t>
  </si>
  <si>
    <t>Auxiliar de Area</t>
  </si>
  <si>
    <t>Auditor</t>
  </si>
  <si>
    <t>Capacitador</t>
  </si>
  <si>
    <t>Coordinador de Difusion</t>
  </si>
  <si>
    <t>Coordinador de Responsabilidades Administrativas</t>
  </si>
  <si>
    <t>Coordinadora de Capacitación</t>
  </si>
  <si>
    <t>Coordinadora de Comunicación Social</t>
  </si>
  <si>
    <t>Coordinadora de Informatica</t>
  </si>
  <si>
    <t>Coordinadora de Recursos Humanos</t>
  </si>
  <si>
    <t>Coordinadora de Tesoreria</t>
  </si>
  <si>
    <t>Coordinadora del Centro de Documentación y Consulta</t>
  </si>
  <si>
    <t>Coordinadora Investigadora</t>
  </si>
  <si>
    <t>Director de la Unidad de Transparencia</t>
  </si>
  <si>
    <t>Director de Rec, Hum. Finanzas y Adquisiciones</t>
  </si>
  <si>
    <t>Directora de Capacitación, Vinculación y Difusión</t>
  </si>
  <si>
    <t>Encargado del Centro de Investigación</t>
  </si>
  <si>
    <t>Oficial de Partes</t>
  </si>
  <si>
    <t>Oficial de Quejas y Orientacion</t>
  </si>
  <si>
    <t>Presidente</t>
  </si>
  <si>
    <t>Proyectista</t>
  </si>
  <si>
    <t>Secretaria</t>
  </si>
  <si>
    <t>Secretario Ejecutivo</t>
  </si>
  <si>
    <t>Sub coordinador de Atención Ciudadana</t>
  </si>
  <si>
    <t>Sub Coordinador de Compras y Adquisiciones</t>
  </si>
  <si>
    <t>Sub coordinador de seguimiento de recomendaciones</t>
  </si>
  <si>
    <t>Sub coordinadora de Vinculación</t>
  </si>
  <si>
    <t>Subcoordinadora de Capacitacion y Desarrollo</t>
  </si>
  <si>
    <t>Titular del Organo de Control Interno</t>
  </si>
  <si>
    <t>Visitador Adjunto</t>
  </si>
  <si>
    <t>Visitador Encargado de Delegacion</t>
  </si>
  <si>
    <t>Visitador General</t>
  </si>
  <si>
    <t>Visitador Titular</t>
  </si>
  <si>
    <t>Plazas Eventuales</t>
  </si>
  <si>
    <t>Auxiliar Eventual</t>
  </si>
  <si>
    <t>Subtotal Plazas Eventuales</t>
  </si>
  <si>
    <t>Compensac.</t>
  </si>
  <si>
    <r>
      <t xml:space="preserve">*Otros </t>
    </r>
    <r>
      <rPr>
        <sz val="9"/>
        <color indexed="9"/>
        <rFont val="Barlow"/>
        <family val="0"/>
      </rPr>
      <t>(</t>
    </r>
    <r>
      <rPr>
        <b/>
        <sz val="9"/>
        <color indexed="9"/>
        <rFont val="Calibri"/>
        <family val="2"/>
      </rPr>
      <t>detallado en nota al calce)</t>
    </r>
  </si>
  <si>
    <t xml:space="preserve">Bono Anual </t>
  </si>
  <si>
    <t xml:space="preserve">Puntualidad Anual </t>
  </si>
  <si>
    <t>Puntualidad Mensual</t>
  </si>
  <si>
    <r>
      <t xml:space="preserve">*Otros </t>
    </r>
    <r>
      <rPr>
        <sz val="8"/>
        <color indexed="9"/>
        <rFont val="Barlow"/>
        <family val="0"/>
      </rPr>
      <t>(</t>
    </r>
    <r>
      <rPr>
        <b/>
        <sz val="8"/>
        <color indexed="9"/>
        <rFont val="Calibri"/>
        <family val="2"/>
      </rPr>
      <t>detallado en nota al calce)</t>
    </r>
  </si>
  <si>
    <t>Visitadora Adjunta</t>
  </si>
  <si>
    <t>Secretaria de Presidencia</t>
  </si>
  <si>
    <t>Secretaria de Secretaria Ejecutiva</t>
  </si>
  <si>
    <t>Auxiliar de área</t>
  </si>
  <si>
    <t>Capacitador Valladolid</t>
  </si>
  <si>
    <t>Capacitador Tekax</t>
  </si>
  <si>
    <t>Visitador Titular Unidad de Enlace</t>
  </si>
  <si>
    <t>Visitador encargado delegación Tekax</t>
  </si>
  <si>
    <t>Visitador encargado del. Valladolid</t>
  </si>
  <si>
    <t>Instituto Estatal de Transparencia,  Acceso a la Información Pública y Protección de Datos Personales</t>
  </si>
  <si>
    <t>COMISIONADO</t>
  </si>
  <si>
    <t>CONTRALOR INTERNO</t>
  </si>
  <si>
    <t xml:space="preserve">SECRETARIO TÉCNICO </t>
  </si>
  <si>
    <t>DIRECTOR DE CAPACITACIÓN, CULTURA DE LA TRANSPARENCIA Y ESTADÍSTICA</t>
  </si>
  <si>
    <t>DIRECTOR DE ADMINISTRACIÓN Y FINANZAS</t>
  </si>
  <si>
    <t>DIRECTOR DE VINCULACIÓN Y COMUNICACIÓN SOCIAL</t>
  </si>
  <si>
    <t>DIRECTOR DE TECNOLOGÍAS DE LA INFORMACIÓN</t>
  </si>
  <si>
    <t>JEFE DE DEPARTAMENTO DE PROYECTOS</t>
  </si>
  <si>
    <t>JEFE DE DEPARTAMENTO DE EJECUCIÓN</t>
  </si>
  <si>
    <t xml:space="preserve">JEFE DE DEPARTAMENTO DE SUSTANCIACIÓN Y DE DATOS PERSONALES
</t>
  </si>
  <si>
    <t xml:space="preserve">JEFE DE DEPARTAMENTO DE SEGUIMIENTO Y FORTALECIMIENTO INSTITUCIONAL </t>
  </si>
  <si>
    <t>JEFE DE DEPARTAMENTO DE EVALUACIÓN DE OBLIGACIONES DE TRANSPARENCIA</t>
  </si>
  <si>
    <t>COORDINADOR DE APOYO PLENARIO</t>
  </si>
  <si>
    <t>AUXILIAR DE LA UNIDAD DE TRANSPARENCIA</t>
  </si>
  <si>
    <t>PROYECTISTA</t>
  </si>
  <si>
    <t>COORDINADOR DE VINCULACIÓN Y COMUNICACIÓN SOCIAL</t>
  </si>
  <si>
    <t>COORDINADOR DE ARCHIVO</t>
  </si>
  <si>
    <t>COORDINADOR DE ADMINISTRACIÓN Y FINANZAS</t>
  </si>
  <si>
    <t>COORDINADOR DE CAPACITACIÓN Y CULTURA DE LA TRANSPARENCIA</t>
  </si>
  <si>
    <t>COORDINADOR DE SISTEMAS</t>
  </si>
  <si>
    <t>AUXILIAR JURIDICO DE PROYECTOS</t>
  </si>
  <si>
    <t>AUXILIAR DE PROYECTOS EDUCATIVOS</t>
  </si>
  <si>
    <t>AUXILIAR  CONTABLE</t>
  </si>
  <si>
    <t xml:space="preserve">AUXILIAR DE ADMINISTRACIÓN </t>
  </si>
  <si>
    <t xml:space="preserve">AUXILIAR DE FINANZAS </t>
  </si>
  <si>
    <t>AUXILIAR DE PRESUPUESTOS</t>
  </si>
  <si>
    <t>AUXILIAR EN ADMINISTRACION Y SOPORTE TECNICO</t>
  </si>
  <si>
    <t>AUXILIAR DE REDES Y SEGURIDAD INFORMÁTICA</t>
  </si>
  <si>
    <t xml:space="preserve">ASISTENTE DE COMISIONADO </t>
  </si>
  <si>
    <t>AUXILIAR  JURÍDICO DE LA COORDINACIÓN DE APOYO PLENARIO</t>
  </si>
  <si>
    <t>AUXILIAR  DE LA COORDINACIÓN DE APOYO PLENARIO</t>
  </si>
  <si>
    <t>DILIGENCIERO</t>
  </si>
  <si>
    <t>AUXILIAR DE SUSTANCIACIÓN Y DE DATOS PERSONALES</t>
  </si>
  <si>
    <t>AUXILIAR JURIDICO DE EJECUCIÓN</t>
  </si>
  <si>
    <t xml:space="preserve">AUXILIAR DE CAPACITACION </t>
  </si>
  <si>
    <t>AUXILIAR DE PROYECTOS DE PROFESIONALIZACIÓN Y GOBIERNO</t>
  </si>
  <si>
    <t>COORDINADOR DEL CENTRO DE FORMACIÓN EN TRANSPARENCIA ACCESO A LA INFORMACIÓN Y ARCHIVOS PÚBLICO</t>
  </si>
  <si>
    <t>AUXILIAR DE COMUNICACIÓN SOCIAL</t>
  </si>
  <si>
    <t>AUXILIAR DE VINCULACION INSTITUCIONAL</t>
  </si>
  <si>
    <t>AUXILIAR DE SEGUIMIENTO</t>
  </si>
  <si>
    <t>AUXILIAR DE REGISTRO Y CONTROL</t>
  </si>
  <si>
    <t>AUXILIAR DE FORTALECIMIENTO INSTITUCIONAL</t>
  </si>
  <si>
    <t>AUXILIAR DE EVALUACIÓN</t>
  </si>
  <si>
    <t>ASISTENTE</t>
  </si>
  <si>
    <t>AUXILIAR DE ARCHIVOS</t>
  </si>
  <si>
    <t>AUXILIAR DE SERVICIOS GENERALES EVENTUAL</t>
  </si>
  <si>
    <t>AUXILIAR DE DISEÑO E IMAGEN EVENTUAL</t>
  </si>
  <si>
    <t>AUXILIAR DE ADMINISTRACIÓN Y CONTROL PATRIMONIAL EVENTUAL</t>
  </si>
  <si>
    <t>DIRECTORA GENERAL EJECUTIVA EVENTUAL</t>
  </si>
  <si>
    <t>SIN NOMBRE DEL PUESTO</t>
  </si>
  <si>
    <t>AUXILIAR EN ADMINISTRACION Y SOPORTE TÉCNICO</t>
  </si>
  <si>
    <t>Tribunal Electoral del Estado de Yucatán</t>
  </si>
  <si>
    <t>Plazas Autorizadas Proyecto de Presupuesto 2020</t>
  </si>
  <si>
    <t>Número de Plazas</t>
  </si>
  <si>
    <t>Salario Base</t>
  </si>
  <si>
    <t>SECRETARIO GENERAL DE ACUERDOS</t>
  </si>
  <si>
    <t>TITULAR DEL ÓRGANO DE CONTROL INTERNO</t>
  </si>
  <si>
    <t>JEFE DE DEPARTAMENTO</t>
  </si>
  <si>
    <t>TITULAR DEL ARCHIVO GENERAL</t>
  </si>
  <si>
    <t>TITULAR DE LA UNIDAD DE TRANSPARENCIA</t>
  </si>
  <si>
    <t>TÉCNICO</t>
  </si>
  <si>
    <t>SECRETARIA EJECUTIVA</t>
  </si>
  <si>
    <t>CHOFER</t>
  </si>
  <si>
    <t>SECRETARIA</t>
  </si>
  <si>
    <t>INTENDENTE</t>
  </si>
  <si>
    <t>Tabulador Proyecto de Presupuesto 2020</t>
  </si>
  <si>
    <t>Apoyo de Combustible</t>
  </si>
  <si>
    <t>Fondo de Aforro</t>
  </si>
  <si>
    <t>Estímulo Económico</t>
  </si>
  <si>
    <t>CONSEJERO PRESIDENTE</t>
  </si>
  <si>
    <t>CONSEJERO ELECTORAL</t>
  </si>
  <si>
    <t>ASESORES</t>
  </si>
  <si>
    <t xml:space="preserve">TECNICO </t>
  </si>
  <si>
    <t>AUXILIARES</t>
  </si>
  <si>
    <t xml:space="preserve">TITULAR </t>
  </si>
  <si>
    <t>* El concepto quinquenio , abarca el estimulo de antigüedad el cual  se otorga al trabajador apartir de haber cumplido 5 años sin interrumpidos laborando en el Instituto</t>
  </si>
  <si>
    <t>Fondo de ahorro  $ 40,080.00</t>
  </si>
  <si>
    <t>Vales navideños    $  1,500.00</t>
  </si>
  <si>
    <t xml:space="preserve">JEFE DE DEPTO </t>
  </si>
  <si>
    <t>TECNICO A</t>
  </si>
  <si>
    <t>TECNICO B</t>
  </si>
  <si>
    <t>* El bono de puntualidad que es un día de salario Quincenal en caso de obtenerlo.</t>
  </si>
  <si>
    <t xml:space="preserve">Fondo de ahorro  </t>
  </si>
  <si>
    <t>Vales navideños</t>
  </si>
  <si>
    <t xml:space="preserve">JEFE DEPTO   </t>
  </si>
  <si>
    <t>TRIBUNAL DE JUSTICIA ADMINISTRATIVA DEL ESTADO DE YUCATÁN</t>
  </si>
  <si>
    <t>Coordinador</t>
  </si>
  <si>
    <t>Director</t>
  </si>
  <si>
    <t>Investigador</t>
  </si>
  <si>
    <t>Jefe de Departamento</t>
  </si>
  <si>
    <t>Magistrado</t>
  </si>
  <si>
    <t>Secretario de acuerdos</t>
  </si>
  <si>
    <t>Subdirector</t>
  </si>
  <si>
    <t>Titular del Órgano de Control Interno</t>
  </si>
  <si>
    <t>Actuario</t>
  </si>
  <si>
    <t>Analista administrativo</t>
  </si>
  <si>
    <t>Analista de informática</t>
  </si>
  <si>
    <t>Auxiliar de proyectistas</t>
  </si>
  <si>
    <t>Auxiliar de administración</t>
  </si>
  <si>
    <t>Auxiliar de biblioteca</t>
  </si>
  <si>
    <t>Auxiliar de servicios</t>
  </si>
  <si>
    <t>Auxiliar de vigilante</t>
  </si>
  <si>
    <t>Auxiliar jurídico</t>
  </si>
  <si>
    <t>Oficial de partes</t>
  </si>
  <si>
    <t>Magistrado (a)</t>
  </si>
  <si>
    <t>Director (a)</t>
  </si>
  <si>
    <t>Investigador (a)</t>
  </si>
  <si>
    <t>Subdirector (a)</t>
  </si>
  <si>
    <t>Secretario de acuerdos A</t>
  </si>
  <si>
    <t>Coordinador (a) de proyectistas</t>
  </si>
  <si>
    <t>Coordinador (a) de Información, Documentación y Enlace</t>
  </si>
  <si>
    <t>Tabulador operativos</t>
  </si>
  <si>
    <t>Actuario "A"</t>
  </si>
  <si>
    <t>Analista Administrativo</t>
  </si>
  <si>
    <t>Analista de Informática "A"</t>
  </si>
  <si>
    <t>Auxiliar  de Proyectistas "A"</t>
  </si>
  <si>
    <t>Auxiliar de Administración "C"</t>
  </si>
  <si>
    <t>Auxiliar de Administración "A"</t>
  </si>
  <si>
    <t>Auxiliar de Administración "B"</t>
  </si>
  <si>
    <t>Auxiliar de Administración y Recursos Humanos</t>
  </si>
  <si>
    <t>Auxiliar de Biblioteca</t>
  </si>
  <si>
    <t>Auxiliar de Servicios</t>
  </si>
  <si>
    <t>Auxiliar de Servicios "A"</t>
  </si>
  <si>
    <t>Auxiliar de Servicios y Mantenimiento</t>
  </si>
  <si>
    <t>Auxiliar de Vigilante</t>
  </si>
  <si>
    <t>Auxiliar Jurídico</t>
  </si>
  <si>
    <t>Auxiliar Jurídico "A"</t>
  </si>
  <si>
    <t>Proyectista "C"</t>
  </si>
  <si>
    <t>Proyectista "A"</t>
  </si>
  <si>
    <t>Secretaria Ejecutiva "A"</t>
  </si>
  <si>
    <t>Universidad Autónoma de Yucatán</t>
  </si>
  <si>
    <t>Prof Carrera ES Asociado B TC</t>
  </si>
  <si>
    <t>Prof Carrera ES Asociado A TC</t>
  </si>
  <si>
    <t>Prof Carrera ES Asociado C TC</t>
  </si>
  <si>
    <t>Prof Carrera ES Asociado D TC</t>
  </si>
  <si>
    <t>Prof Carrera ES Titular A TC</t>
  </si>
  <si>
    <t>Prof Carrera ES Titular B TC</t>
  </si>
  <si>
    <t>Prof Carrera ES Titular C TC</t>
  </si>
  <si>
    <t>Prof Carrera EMS Asociado C TC</t>
  </si>
  <si>
    <t>Prof Carrera ES Asociado B MT</t>
  </si>
  <si>
    <t>Prof Carrera ES Asociado C MT</t>
  </si>
  <si>
    <t>Prof Carrera ES Asociado D MT</t>
  </si>
  <si>
    <t>Prof Carrera ES Titular A MT</t>
  </si>
  <si>
    <t>Prof Carrera ES Titular B MT</t>
  </si>
  <si>
    <t>Prof Carrera ES Titular C MT</t>
  </si>
  <si>
    <t>Prof.Asignatura Ens-Med-Sup. A</t>
  </si>
  <si>
    <t>Prof.Asignatura Ens-Med-Sup. B</t>
  </si>
  <si>
    <t>Prof.Asignatura Ens-Med-Sup. C</t>
  </si>
  <si>
    <t>Prof.Asignatura Ens-Superior A</t>
  </si>
  <si>
    <t>Prof.Asignatura Ens-Superior B</t>
  </si>
  <si>
    <t>Técnico Académico Asociado A</t>
  </si>
  <si>
    <t>Técnico Académico Asociado B</t>
  </si>
  <si>
    <t>Técnico Académico Asociado C</t>
  </si>
  <si>
    <t>Técnico Académico Titular A</t>
  </si>
  <si>
    <t>Técnico Académico Titular B</t>
  </si>
  <si>
    <t>Ex-Srio.Académico E.S.</t>
  </si>
  <si>
    <t>Ex-Srio.Administrativo E.S.</t>
  </si>
  <si>
    <t>Ex-Jefe de U.P.I.</t>
  </si>
  <si>
    <t>Ex- Coordinador Académico B</t>
  </si>
  <si>
    <t>Ex-Coord. Lic.Biología</t>
  </si>
  <si>
    <t>Prof.Investigador Asoc. B T.C.</t>
  </si>
  <si>
    <t>Prof.Investigador Asoc. C T.C</t>
  </si>
  <si>
    <t>Prof-Invest. Asociado D T.C.</t>
  </si>
  <si>
    <t>Prof.Investigador Tit. A T.C</t>
  </si>
  <si>
    <t>Prof.Investigador Tit. B T.C</t>
  </si>
  <si>
    <t>Prof.Investigador Tit. C T.C</t>
  </si>
  <si>
    <t>Capturista A</t>
  </si>
  <si>
    <t>Asistente Dental A</t>
  </si>
  <si>
    <t>Auxiliar de Mantenimiento A</t>
  </si>
  <si>
    <t>Reportero A</t>
  </si>
  <si>
    <t>Operador Equipo de Computo A</t>
  </si>
  <si>
    <t>Auxiliar de Biblioteca A</t>
  </si>
  <si>
    <t>Operador de Maq. Reprod. A</t>
  </si>
  <si>
    <t>Diseñador Gráfico A</t>
  </si>
  <si>
    <t>Productor de Programas</t>
  </si>
  <si>
    <t>Programador B</t>
  </si>
  <si>
    <t>Técnico Bibliotecario A</t>
  </si>
  <si>
    <t>Técnico de Mantenimiento A</t>
  </si>
  <si>
    <t>Operador Equipo de Computo B</t>
  </si>
  <si>
    <t>Técnico Bibliotecario B</t>
  </si>
  <si>
    <t>Auxiliar de Mantenimiento B</t>
  </si>
  <si>
    <t>Técnico de Mantenimiento B</t>
  </si>
  <si>
    <t>Reportero B</t>
  </si>
  <si>
    <t>Capturista B</t>
  </si>
  <si>
    <t>Locutor-Operador</t>
  </si>
  <si>
    <t>Auxiliar de Laboratorio A</t>
  </si>
  <si>
    <t>Auxiliar de Laboratorio B</t>
  </si>
  <si>
    <t>Enfermera</t>
  </si>
  <si>
    <t>Laboratorista A</t>
  </si>
  <si>
    <t>Laboratorista B</t>
  </si>
  <si>
    <t>Fotógrafo B</t>
  </si>
  <si>
    <t>Operador de Máquina Reprod. B</t>
  </si>
  <si>
    <t>Auxiliar de Biblioteca B</t>
  </si>
  <si>
    <t>Auxiliar de Laboratorio C</t>
  </si>
  <si>
    <t>Asistente Dental B</t>
  </si>
  <si>
    <t>Técnico de Mantenimiento C</t>
  </si>
  <si>
    <t>Admor. de Tecnologias de Inf.A</t>
  </si>
  <si>
    <t>Admor. de Tecnologias de Inf.B</t>
  </si>
  <si>
    <t>Admor. de Tecnologías de Inf.C</t>
  </si>
  <si>
    <t>Admor. de Tecnologías de Inf.D</t>
  </si>
  <si>
    <t>Administrador de Laboratorio A</t>
  </si>
  <si>
    <t>Técnico Agropecuario A</t>
  </si>
  <si>
    <t>Bibliotecario A</t>
  </si>
  <si>
    <t>Bibliotecario B</t>
  </si>
  <si>
    <t>Bibliotecario C</t>
  </si>
  <si>
    <t>Bibliotecario D</t>
  </si>
  <si>
    <t>Técnico Audiovisual A</t>
  </si>
  <si>
    <t>Técnico Laboratorista A</t>
  </si>
  <si>
    <t>Técnico Laboratorista B</t>
  </si>
  <si>
    <t>Técnico Agropecuario B</t>
  </si>
  <si>
    <t>Técnico Audiovisual B</t>
  </si>
  <si>
    <t>Ex-Dir.de Escuela o Facultad</t>
  </si>
  <si>
    <t>Ex-Director General</t>
  </si>
  <si>
    <t>Ex-Director C.I.R</t>
  </si>
  <si>
    <t>Ex-Secretario Particular</t>
  </si>
  <si>
    <t>Almacenista</t>
  </si>
  <si>
    <t>Archivista</t>
  </si>
  <si>
    <t>Auxiliar Administrativo E</t>
  </si>
  <si>
    <t>Auxiliar Administrativo A</t>
  </si>
  <si>
    <t>Auxiliar Administrativo B</t>
  </si>
  <si>
    <t>Auxiliar Administrativo C</t>
  </si>
  <si>
    <t>Auxiliar Administrativo D</t>
  </si>
  <si>
    <t>Auxiliar de Contabilidad A</t>
  </si>
  <si>
    <t>Auxiliar de Contabilidad B</t>
  </si>
  <si>
    <t>Auxiliar de Contabilidad C</t>
  </si>
  <si>
    <t>Secretaria A</t>
  </si>
  <si>
    <t>Secretaria B</t>
  </si>
  <si>
    <t>Secretaria C</t>
  </si>
  <si>
    <t>Secretaria D</t>
  </si>
  <si>
    <t>Ex-Coordinador Admvo. B</t>
  </si>
  <si>
    <t>Cajero A</t>
  </si>
  <si>
    <t>Cajero B</t>
  </si>
  <si>
    <t>Cajero C</t>
  </si>
  <si>
    <t>Cajero D</t>
  </si>
  <si>
    <t>Asistente Administrativo A</t>
  </si>
  <si>
    <t>Asistente Administrativo B</t>
  </si>
  <si>
    <t>Asistente Administrativo C</t>
  </si>
  <si>
    <t>Asistente Administrativo D</t>
  </si>
  <si>
    <t>Cajero de Finanzas C</t>
  </si>
  <si>
    <t>Recepcionista</t>
  </si>
  <si>
    <t>Auditor A</t>
  </si>
  <si>
    <t>Auditor D</t>
  </si>
  <si>
    <t>Auditor B</t>
  </si>
  <si>
    <t>Supervisor Escolar A</t>
  </si>
  <si>
    <t>Supervisor Escolar B</t>
  </si>
  <si>
    <t>Supervisor Escolar C</t>
  </si>
  <si>
    <t>Supervisor Escolar D</t>
  </si>
  <si>
    <t>Inspector Escolar A</t>
  </si>
  <si>
    <t>Inspector Escolar B</t>
  </si>
  <si>
    <t>Inspector Escolar C</t>
  </si>
  <si>
    <t>Inspector Escolar D</t>
  </si>
  <si>
    <t>Entrenador Deportivo A</t>
  </si>
  <si>
    <t>Entrenador Deportivo B</t>
  </si>
  <si>
    <t>Auxiliar Actividades Agrop. A</t>
  </si>
  <si>
    <t>Auxiliar de Intendencia B</t>
  </si>
  <si>
    <t>Velador C</t>
  </si>
  <si>
    <t>Auxiliar de Intendencia A</t>
  </si>
  <si>
    <t>Auxiliar de Intendencia C</t>
  </si>
  <si>
    <t>Chofer Mensajero A</t>
  </si>
  <si>
    <t>Auxiliar Actividades Agrop. B</t>
  </si>
  <si>
    <t>Chofer Mensajero B</t>
  </si>
  <si>
    <t>Intendente</t>
  </si>
  <si>
    <t>Peón</t>
  </si>
  <si>
    <t>Velador A</t>
  </si>
  <si>
    <t>Velador B</t>
  </si>
  <si>
    <t>Médico A</t>
  </si>
  <si>
    <t>Médico B</t>
  </si>
  <si>
    <t>Médico C</t>
  </si>
  <si>
    <t>Médico D</t>
  </si>
  <si>
    <t>Médico Internista A</t>
  </si>
  <si>
    <t>Médico Internista B</t>
  </si>
  <si>
    <t>Jefe de Oficina E</t>
  </si>
  <si>
    <t>Jefe de Departamento F</t>
  </si>
  <si>
    <t>Administrador Ejecutivo A</t>
  </si>
  <si>
    <t>Administrador Ejecutivo B</t>
  </si>
  <si>
    <t>Administrador Ejecutivo C</t>
  </si>
  <si>
    <t>Administrador Ejecutivo D</t>
  </si>
  <si>
    <t>Administrador Operativo A</t>
  </si>
  <si>
    <t>Administrador Operativo B</t>
  </si>
  <si>
    <t>Administrador Operativo C</t>
  </si>
  <si>
    <t>Administrador Operativo D</t>
  </si>
  <si>
    <t>Administrador de Carrera A</t>
  </si>
  <si>
    <t>Administrador de Carrera B</t>
  </si>
  <si>
    <t>Administrador de Carrera C</t>
  </si>
  <si>
    <t>Administrador de Serv. Esc. A</t>
  </si>
  <si>
    <t>Administrador de Serv. Esc. B</t>
  </si>
  <si>
    <t>Administrador de Serv. Esc. D</t>
  </si>
  <si>
    <t>Profesionista de Biblioteca A</t>
  </si>
  <si>
    <t>Admr. de Servicios Gen. A</t>
  </si>
  <si>
    <t>Profesionista A</t>
  </si>
  <si>
    <t>Profesionista B</t>
  </si>
  <si>
    <t>Profesionista C</t>
  </si>
  <si>
    <t>Profesionista D</t>
  </si>
  <si>
    <t>Contador A</t>
  </si>
  <si>
    <t>Contador B</t>
  </si>
  <si>
    <t>Contador C</t>
  </si>
  <si>
    <t>Contador D</t>
  </si>
  <si>
    <t>Asistente de Editor B</t>
  </si>
  <si>
    <t>Prof Carrera Idiomas Asoc A TC</t>
  </si>
  <si>
    <t>Prof Carrera Idiomas Asoc B TC</t>
  </si>
  <si>
    <t>Prof Carrera ES Asociado A MT</t>
  </si>
  <si>
    <t>Prof.Investigador Asoc. A T.C</t>
  </si>
  <si>
    <t>Auxiliar Forense</t>
  </si>
  <si>
    <t>Psiquiatra A</t>
  </si>
  <si>
    <t>Transporte</t>
  </si>
  <si>
    <t>Renta</t>
  </si>
  <si>
    <t>Antigüedad</t>
  </si>
  <si>
    <t>Prima vacacional Extra</t>
  </si>
  <si>
    <t>Días Economicos</t>
  </si>
  <si>
    <t>Despensa Fin de Año</t>
  </si>
  <si>
    <t>Ex-Srio.Administrativo E.M.S.</t>
  </si>
  <si>
    <t>Secretario Académico E.M.S.</t>
  </si>
  <si>
    <t>Secretario Académico E.S.</t>
  </si>
  <si>
    <t>Secretario Administrativo EMS</t>
  </si>
  <si>
    <t>Secretario Administrativo E.S</t>
  </si>
  <si>
    <t>Ex-Srio.Académico E.M.S.</t>
  </si>
  <si>
    <t>Jefe de U.de Postg.e Invest.</t>
  </si>
  <si>
    <t>Ex-Coordinador Admvo. A</t>
  </si>
  <si>
    <t>Ex-Coord. de Área</t>
  </si>
  <si>
    <t>Rector</t>
  </si>
  <si>
    <t>Secretario General</t>
  </si>
  <si>
    <t>Ex-Tesorero</t>
  </si>
  <si>
    <t>Director C.I.R.</t>
  </si>
  <si>
    <t>Director General</t>
  </si>
  <si>
    <t>Director de Escuela o Facultad</t>
  </si>
  <si>
    <t>Ex-Coordinador Institucional</t>
  </si>
  <si>
    <t>Ex-Coordinador de Planeación B</t>
  </si>
  <si>
    <t>Auditor Interno</t>
  </si>
  <si>
    <t>Coordinador General</t>
  </si>
  <si>
    <t>Coordinador Administrativo</t>
  </si>
  <si>
    <t>Secretario de Rectoría</t>
  </si>
  <si>
    <t>Coord. Académico  Bachillerato</t>
  </si>
  <si>
    <t>Ex-Rector</t>
  </si>
  <si>
    <t>Ex Auditor Interno</t>
  </si>
  <si>
    <t>Ex Secretario General</t>
  </si>
  <si>
    <t>Coordinador Institucional</t>
  </si>
  <si>
    <t>Coordinador del Sistema</t>
  </si>
  <si>
    <t>Abogado General</t>
  </si>
  <si>
    <t>Ex-Coordinador del Sistema</t>
  </si>
  <si>
    <t>Ex- Coordinador General</t>
  </si>
  <si>
    <t>Encargado de Despacho</t>
  </si>
  <si>
    <t>Ex-Secretario de Rectoría</t>
  </si>
  <si>
    <t>Ex-Abogado General</t>
  </si>
  <si>
    <t>Administrador Ejecutivo D Jub.</t>
  </si>
  <si>
    <t>Administrador de Carrera D</t>
  </si>
  <si>
    <t>Administrador de Serv. Esc. C</t>
  </si>
  <si>
    <t>Profesionista de Biblioteca B</t>
  </si>
  <si>
    <t>Profesionista de Biblioteca C</t>
  </si>
  <si>
    <t>Profesionista de Biblioteca D</t>
  </si>
  <si>
    <t>Admr. de Recursos Humanos A</t>
  </si>
  <si>
    <t>Admr. de Recursos Humanos B</t>
  </si>
  <si>
    <t>Admr. de Recursos Humanos C</t>
  </si>
  <si>
    <t>Admr. de Recursos Humanos D</t>
  </si>
  <si>
    <t>Admr. de Servicios Gen. B</t>
  </si>
  <si>
    <t>Admr. de Servicios Gen. C</t>
  </si>
  <si>
    <t>Admr. de Servicios Gen. D</t>
  </si>
  <si>
    <t>Administrador de Seguridad A</t>
  </si>
  <si>
    <t>Administrador de Seguridad B</t>
  </si>
  <si>
    <t>Administrador de Seguridad C</t>
  </si>
  <si>
    <t>Administrador de Seguridad D</t>
  </si>
  <si>
    <t>Asistente de Editor A</t>
  </si>
  <si>
    <t>Asistente de Editor C</t>
  </si>
  <si>
    <t>Asistente de Editor D</t>
  </si>
  <si>
    <t>Material Didactico</t>
  </si>
  <si>
    <t>Prima Vacacional Extra</t>
  </si>
  <si>
    <t>Dias Econmicos</t>
  </si>
  <si>
    <t>Prof Carrera EMS Asociado A TC</t>
  </si>
  <si>
    <t>Prof Carrera EMS Asociado B TC</t>
  </si>
  <si>
    <t>Prof Carrera EMS Asociado D TC</t>
  </si>
  <si>
    <t>Prof Carrera Idiomas Asoc C TC</t>
  </si>
  <si>
    <t>Prof Carrera Idiomas Asoc D TC</t>
  </si>
  <si>
    <t>Prof Carrera EMS Asociado A MT</t>
  </si>
  <si>
    <t>Prof Carrera EMS Asociado B MT</t>
  </si>
  <si>
    <t>Prof Carrera EMS Asociado C MT</t>
  </si>
  <si>
    <t>Prof Carrera EMS Asociado D MT</t>
  </si>
  <si>
    <t>Prof Carrera Idiomas Asoc A MT</t>
  </si>
  <si>
    <t>Prof Carrera Idiomas Asoc B MT</t>
  </si>
  <si>
    <t>Prof Carrera Idiomas Asoc C MT</t>
  </si>
  <si>
    <t>Prof Carrera Idiomas Asoc D MT</t>
  </si>
  <si>
    <t>Programador A</t>
  </si>
  <si>
    <t>Dibujante</t>
  </si>
  <si>
    <t>Fotógrafo A</t>
  </si>
  <si>
    <t>Trabajadora Social</t>
  </si>
  <si>
    <t>Diseñador Gráfico B</t>
  </si>
  <si>
    <t>Técnico en Iluminación Esc. A</t>
  </si>
  <si>
    <t>Técnico Tramoyista  A</t>
  </si>
  <si>
    <t>Administrador de Laboratorio B</t>
  </si>
  <si>
    <t>Administrador de Laboratorio C</t>
  </si>
  <si>
    <t>Administrador de Laboratorio D</t>
  </si>
  <si>
    <t>Técnico Dental</t>
  </si>
  <si>
    <t>Laboratorista C</t>
  </si>
  <si>
    <t>Laboratorista D</t>
  </si>
  <si>
    <t>Encargado del Orden</t>
  </si>
  <si>
    <t>Cajero de Finanzas A</t>
  </si>
  <si>
    <t>Cajero de Finanzas B</t>
  </si>
  <si>
    <t>Cajero de Finanzas D</t>
  </si>
  <si>
    <t>Auditor C</t>
  </si>
  <si>
    <t>Entrenador Deportivo C</t>
  </si>
  <si>
    <t>Entrenador Deportivo D</t>
  </si>
  <si>
    <t>Operador de Transporte Esp.</t>
  </si>
  <si>
    <t>Médico Internista C</t>
  </si>
  <si>
    <t>Médico Internista D</t>
  </si>
  <si>
    <t>Psiquiatra B</t>
  </si>
  <si>
    <t>Psiquiatra C</t>
  </si>
  <si>
    <t>Psiquiatra D</t>
  </si>
  <si>
    <t>Chofer de Rectoría A</t>
  </si>
  <si>
    <t>Chofer de Rectoría B</t>
  </si>
  <si>
    <t>Chofer de Rectoría C</t>
  </si>
  <si>
    <t>Chofer de Rectoría D</t>
  </si>
  <si>
    <t>Siglas</t>
  </si>
  <si>
    <t>Congreso</t>
  </si>
  <si>
    <t>ASEY</t>
  </si>
  <si>
    <t>Auditoría Superior del Estado de Yucatán</t>
  </si>
  <si>
    <t>TSJ</t>
  </si>
  <si>
    <t>Tribunal Superior de Justicia del Estado de Yucatán</t>
  </si>
  <si>
    <t>CJEY</t>
  </si>
  <si>
    <t>Consejo de la Judicatura del Estado de Yucatán</t>
  </si>
  <si>
    <t>TTSEM</t>
  </si>
  <si>
    <t>Tribunal de los Trabajadores al Servicio del Estado y de los Municipios del Estado de Yucatán</t>
  </si>
  <si>
    <t>CODHEY</t>
  </si>
  <si>
    <t>Comisión de Derechos Humanos del Estado de Yucatán</t>
  </si>
  <si>
    <t>INAIP</t>
  </si>
  <si>
    <t>TEEY</t>
  </si>
  <si>
    <t>IEPAC</t>
  </si>
  <si>
    <t>Instituto Electoral y de Participación Ciudadana de Yucatán</t>
  </si>
  <si>
    <t>TJAEDY</t>
  </si>
  <si>
    <t>Tribunal de Justicia Administrativa del Estado de Yucatán</t>
  </si>
  <si>
    <t>UADY</t>
  </si>
  <si>
    <t>Tipo de Gasto</t>
  </si>
  <si>
    <t>Importe</t>
  </si>
  <si>
    <t>Congreso del Estado</t>
  </si>
  <si>
    <t>Dirección General de Administración y Finanzas</t>
  </si>
  <si>
    <t>Instituto de Investigación Legislativa</t>
  </si>
  <si>
    <t>Junta de Gobierno y Coordinación Política</t>
  </si>
  <si>
    <t>Secretaría General del Poder Legislativo</t>
  </si>
  <si>
    <t>Unidad de Vigilancia y Evaluación de la Auditoría Superior del Estado de Yucatán</t>
  </si>
  <si>
    <t>Tribunal Superior de Justicia</t>
  </si>
  <si>
    <t>Tribunal de los Trabajadores al Servicio del Estado y Municipios</t>
  </si>
  <si>
    <t>Función: Legislación</t>
  </si>
  <si>
    <t>Administración de los Recursos Materiales, Humanos y Financieros del Congreso del Estado</t>
  </si>
  <si>
    <t>M</t>
  </si>
  <si>
    <t>Servicios Legislativos</t>
  </si>
  <si>
    <t>E</t>
  </si>
  <si>
    <t>Administración de Recursos Materiales, Humanos y Financieros de la Auditoría
Superior del Estado</t>
  </si>
  <si>
    <t>Finalidad:    Gobierno</t>
  </si>
  <si>
    <t>Tipo Programa</t>
  </si>
  <si>
    <t>Función: Justicia</t>
  </si>
  <si>
    <t>Impartición de Justicia Político Electoral</t>
  </si>
  <si>
    <t>Administración de los Recursos Humanos, Financieros y Materiales del Tribunal
Electoral</t>
  </si>
  <si>
    <t>Función:   Coordinación de la Política de Gobierno</t>
  </si>
  <si>
    <t>Operación y Administración del IEPAC</t>
  </si>
  <si>
    <t>Participación Ciudadana</t>
  </si>
  <si>
    <t>R</t>
  </si>
  <si>
    <t>Programa Institucional de Servicios Personales del IEPAC</t>
  </si>
  <si>
    <t>Servicio Profesional Electoral Nacional</t>
  </si>
  <si>
    <t>Marco Jurídico Institucional</t>
  </si>
  <si>
    <t>Función:  Otros Servicios Generales</t>
  </si>
  <si>
    <t>Acceso a la Información y Sistema de Administración de Archivos y Gestión
Documental</t>
  </si>
  <si>
    <t>Administración de los Recursos Humanos, Financieros y Materiales de la Codhey</t>
  </si>
  <si>
    <t>Certeza Jurídica y Derechos Humanos</t>
  </si>
  <si>
    <t>Función: Educación</t>
  </si>
  <si>
    <t>Calidad en Educación Media Superior de la Universidad Autónoma de Yucatán</t>
  </si>
  <si>
    <t>Calidad en Educación Superior de la Universidad Autónoma de Yucatán</t>
  </si>
  <si>
    <t>Administración y Control  de los Recursos Humanos, Financieros y Materiales de la
Universidad Autónoma de Yucatán</t>
  </si>
  <si>
    <t>Justicia Civil, Mercantil y Familiar</t>
  </si>
  <si>
    <t>Función: Coordinación de Políticas de Gobierno</t>
  </si>
  <si>
    <t>Acceso a la Información Pública Gubernamental</t>
  </si>
  <si>
    <t>Impartición de Justicia en Materia Fiscal y Administrativa</t>
  </si>
  <si>
    <t>TOTAL PODERES Y ORGANISMOS AUTÓNOMOS</t>
  </si>
  <si>
    <t>Instituto Electoral y de Participación Ciudadana</t>
  </si>
  <si>
    <t>Instituto Estatal de Transparencia, Acceso a la Información Pública y Protección de Datos Personales</t>
  </si>
  <si>
    <t>Poder Judicial</t>
  </si>
  <si>
    <t>CLASIFICACIÓN FUNCIONAL PROGRAMÁTICA</t>
  </si>
  <si>
    <t>CLASIFICACIÓN POR TIPO DE GASTO</t>
  </si>
  <si>
    <t>ORGANOS AUTÓNOMOS</t>
  </si>
  <si>
    <t>CLASIFICACIÓN POR OBJETO DEL GASTO</t>
  </si>
  <si>
    <t>POR UNIDAD RESPONSABLE</t>
  </si>
  <si>
    <t>ORGANISMOS AUTÓNOMOS</t>
  </si>
  <si>
    <t>PODERE Y ORGANISMOS AUTÓNOMOS</t>
  </si>
  <si>
    <t>CLASIFICACIÓN FUNCIONAL-PROGRAMÁTICA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</si>
</sst>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&quot;$&quot;#,##0"/>
  </numFmts>
  <fonts count="102">
    <font>
      <sz val="10"/>
      <color indexed="8"/>
      <name val="ARIAL"/>
      <family val="0"/>
    </font>
    <font>
      <b/>
      <sz val="10"/>
      <color indexed="8"/>
      <name val="Barlow"/>
      <family val="2"/>
    </font>
    <font>
      <b/>
      <sz val="9"/>
      <color indexed="8"/>
      <name val="Barlow"/>
      <family val="2"/>
    </font>
    <font>
      <sz val="9"/>
      <color indexed="8"/>
      <name val="Barl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Barlow"/>
      <family val="2"/>
    </font>
    <font>
      <b/>
      <sz val="13"/>
      <color indexed="8"/>
      <name val="Barlow"/>
      <family val="2"/>
    </font>
    <font>
      <b/>
      <sz val="8"/>
      <color indexed="8"/>
      <name val="Barlow"/>
      <family val="2"/>
    </font>
    <font>
      <sz val="8"/>
      <color indexed="8"/>
      <name val="Barlow"/>
      <family val="2"/>
    </font>
    <font>
      <sz val="11"/>
      <color indexed="8"/>
      <name val="Calibri"/>
      <family val="2"/>
    </font>
    <font>
      <sz val="10"/>
      <color indexed="8"/>
      <name val="Barl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name val="Barlow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9.5"/>
      <color indexed="8"/>
      <name val="Barlow"/>
      <family val="0"/>
    </font>
    <font>
      <sz val="11"/>
      <color indexed="8"/>
      <name val="Barlow"/>
      <family val="0"/>
    </font>
    <font>
      <b/>
      <sz val="11"/>
      <color indexed="8"/>
      <name val="Barlow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i/>
      <sz val="12"/>
      <name val="Barlow"/>
      <family val="0"/>
    </font>
    <font>
      <b/>
      <i/>
      <sz val="10"/>
      <name val="Calibri"/>
      <family val="2"/>
    </font>
    <font>
      <b/>
      <i/>
      <sz val="11"/>
      <name val="Barlow"/>
      <family val="0"/>
    </font>
    <font>
      <sz val="8"/>
      <name val="Barlow"/>
      <family val="0"/>
    </font>
    <font>
      <sz val="8"/>
      <color indexed="8"/>
      <name val="Calibri"/>
      <family val="2"/>
    </font>
    <font>
      <sz val="9"/>
      <color indexed="9"/>
      <name val="Barlow"/>
      <family val="0"/>
    </font>
    <font>
      <sz val="8"/>
      <color indexed="9"/>
      <name val="Barlow"/>
      <family val="0"/>
    </font>
    <font>
      <b/>
      <sz val="8"/>
      <color indexed="9"/>
      <name val="Calibri"/>
      <family val="2"/>
    </font>
    <font>
      <b/>
      <sz val="11"/>
      <name val="Barlow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Barlow"/>
      <family val="2"/>
    </font>
    <font>
      <b/>
      <sz val="10"/>
      <color indexed="9"/>
      <name val="Arial"/>
      <family val="2"/>
    </font>
    <font>
      <b/>
      <i/>
      <sz val="11"/>
      <color indexed="9"/>
      <name val="Barlow"/>
      <family val="0"/>
    </font>
    <font>
      <b/>
      <i/>
      <sz val="12"/>
      <color indexed="10"/>
      <name val="Calibri"/>
      <family val="2"/>
    </font>
    <font>
      <b/>
      <sz val="9"/>
      <color indexed="9"/>
      <name val="Barlow"/>
      <family val="0"/>
    </font>
    <font>
      <b/>
      <sz val="11"/>
      <color indexed="55"/>
      <name val="Barlow"/>
      <family val="0"/>
    </font>
    <font>
      <b/>
      <i/>
      <sz val="10"/>
      <color indexed="9"/>
      <name val="Barlow"/>
      <family val="0"/>
    </font>
    <font>
      <b/>
      <sz val="8"/>
      <color indexed="9"/>
      <name val="Barlow"/>
      <family val="0"/>
    </font>
    <font>
      <b/>
      <sz val="8.5"/>
      <color indexed="9"/>
      <name val="Barlow"/>
      <family val="0"/>
    </font>
    <font>
      <b/>
      <sz val="7.7"/>
      <color indexed="9"/>
      <name val="Barlow"/>
      <family val="0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Barlow"/>
      <family val="2"/>
    </font>
    <font>
      <b/>
      <sz val="10"/>
      <color theme="0"/>
      <name val="Arial"/>
      <family val="2"/>
    </font>
    <font>
      <b/>
      <i/>
      <sz val="12"/>
      <color rgb="FFFF0000"/>
      <name val="Calibri"/>
      <family val="2"/>
    </font>
    <font>
      <b/>
      <sz val="9"/>
      <color theme="0"/>
      <name val="Barlow"/>
      <family val="0"/>
    </font>
    <font>
      <b/>
      <sz val="11"/>
      <color rgb="FF002060"/>
      <name val="Barlow"/>
      <family val="0"/>
    </font>
    <font>
      <sz val="11"/>
      <color theme="1"/>
      <name val="Barlow"/>
      <family val="0"/>
    </font>
    <font>
      <b/>
      <sz val="8"/>
      <color theme="0"/>
      <name val="Barlow"/>
      <family val="0"/>
    </font>
    <font>
      <b/>
      <sz val="8.5"/>
      <color theme="0"/>
      <name val="Barlow"/>
      <family val="0"/>
    </font>
    <font>
      <b/>
      <sz val="7.7"/>
      <color theme="0"/>
      <name val="Barlow"/>
      <family val="0"/>
    </font>
    <font>
      <b/>
      <sz val="12"/>
      <color theme="0"/>
      <name val="Arial"/>
      <family val="2"/>
    </font>
    <font>
      <b/>
      <sz val="11"/>
      <color rgb="FF000000"/>
      <name val="Arial"/>
      <family val="2"/>
    </font>
    <font>
      <b/>
      <sz val="11"/>
      <color theme="3" tint="0.39998000860214233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1"/>
      <color theme="0"/>
      <name val="Barlow"/>
      <family val="0"/>
    </font>
    <font>
      <b/>
      <i/>
      <sz val="10"/>
      <color theme="0"/>
      <name val="Barlow"/>
      <family val="0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4472C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4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1" applyNumberFormat="0" applyAlignment="0" applyProtection="0"/>
    <xf numFmtId="0" fontId="76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7" fillId="31" borderId="0" applyNumberFormat="0" applyBorder="0" applyAlignment="0" applyProtection="0"/>
    <xf numFmtId="0" fontId="4" fillId="0" borderId="0">
      <alignment vertical="top"/>
      <protection/>
    </xf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3" fillId="0" borderId="8" applyNumberFormat="0" applyFill="0" applyAlignment="0" applyProtection="0"/>
    <xf numFmtId="0" fontId="83" fillId="0" borderId="9" applyNumberFormat="0" applyFill="0" applyAlignment="0" applyProtection="0"/>
  </cellStyleXfs>
  <cellXfs count="327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" fillId="8" borderId="0" xfId="0" applyFont="1" applyFill="1" applyAlignment="1">
      <alignment vertical="center"/>
    </xf>
    <xf numFmtId="0" fontId="4" fillId="0" borderId="0" xfId="54" applyAlignment="1">
      <alignment vertical="center" wrapText="1"/>
      <protection/>
    </xf>
    <xf numFmtId="0" fontId="4" fillId="0" borderId="0" xfId="54" applyAlignment="1">
      <alignment horizontal="right" vertical="top"/>
      <protection/>
    </xf>
    <xf numFmtId="0" fontId="4" fillId="0" borderId="0" xfId="54">
      <alignment vertical="top"/>
      <protection/>
    </xf>
    <xf numFmtId="0" fontId="7" fillId="0" borderId="0" xfId="54" applyFont="1" applyAlignment="1">
      <alignment vertical="top" wrapText="1"/>
      <protection/>
    </xf>
    <xf numFmtId="0" fontId="8" fillId="0" borderId="0" xfId="54" applyFont="1" applyAlignment="1">
      <alignment vertical="top" wrapText="1" readingOrder="1"/>
      <protection/>
    </xf>
    <xf numFmtId="0" fontId="9" fillId="0" borderId="0" xfId="54" applyFont="1" applyAlignment="1">
      <alignment vertical="center" readingOrder="1"/>
      <protection/>
    </xf>
    <xf numFmtId="0" fontId="3" fillId="0" borderId="0" xfId="54" applyFont="1" applyAlignment="1">
      <alignment vertical="center" wrapText="1" readingOrder="1"/>
      <protection/>
    </xf>
    <xf numFmtId="0" fontId="3" fillId="0" borderId="0" xfId="54" applyFont="1" applyAlignment="1">
      <alignment vertical="center" readingOrder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3" fontId="11" fillId="0" borderId="0" xfId="0" applyNumberFormat="1" applyFont="1" applyAlignment="1">
      <alignment vertical="top"/>
    </xf>
    <xf numFmtId="0" fontId="1" fillId="0" borderId="0" xfId="0" applyFont="1" applyAlignment="1">
      <alignment vertical="top" readingOrder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vertical="top" wrapText="1"/>
    </xf>
    <xf numFmtId="0" fontId="84" fillId="33" borderId="0" xfId="0" applyFont="1" applyFill="1" applyAlignment="1">
      <alignment vertical="top" readingOrder="1"/>
    </xf>
    <xf numFmtId="0" fontId="84" fillId="33" borderId="0" xfId="0" applyFont="1" applyFill="1" applyAlignment="1">
      <alignment horizontal="center" vertical="top" readingOrder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84" fillId="33" borderId="0" xfId="0" applyFont="1" applyFill="1" applyAlignment="1">
      <alignment horizontal="center" vertical="top" wrapText="1" readingOrder="1"/>
    </xf>
    <xf numFmtId="0" fontId="3" fillId="0" borderId="0" xfId="0" applyNumberFormat="1" applyFont="1" applyAlignment="1">
      <alignment horizontal="left" vertical="top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 readingOrder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 readingOrder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85" fillId="33" borderId="0" xfId="54" applyFont="1" applyFill="1" applyAlignment="1">
      <alignment horizontal="center" vertical="center" wrapText="1"/>
      <protection/>
    </xf>
    <xf numFmtId="0" fontId="12" fillId="0" borderId="0" xfId="54" applyFont="1" applyAlignment="1">
      <alignment vertical="center" wrapText="1"/>
      <protection/>
    </xf>
    <xf numFmtId="0" fontId="84" fillId="33" borderId="0" xfId="54" applyFont="1" applyFill="1" applyAlignment="1">
      <alignment horizontal="center" vertical="center" wrapText="1" readingOrder="1"/>
      <protection/>
    </xf>
    <xf numFmtId="0" fontId="2" fillId="8" borderId="0" xfId="54" applyFont="1" applyFill="1" applyAlignment="1">
      <alignment horizontal="left" vertical="center" wrapText="1" readingOrder="1"/>
      <protection/>
    </xf>
    <xf numFmtId="3" fontId="2" fillId="8" borderId="0" xfId="54" applyNumberFormat="1" applyFont="1" applyFill="1" applyAlignment="1">
      <alignment horizontal="right" vertical="top" wrapText="1"/>
      <protection/>
    </xf>
    <xf numFmtId="3" fontId="2" fillId="8" borderId="0" xfId="54" applyNumberFormat="1" applyFont="1" applyFill="1" applyAlignment="1">
      <alignment horizontal="right" vertical="top"/>
      <protection/>
    </xf>
    <xf numFmtId="3" fontId="3" fillId="0" borderId="0" xfId="54" applyNumberFormat="1" applyFont="1" applyAlignment="1">
      <alignment horizontal="right" vertical="top" wrapText="1"/>
      <protection/>
    </xf>
    <xf numFmtId="3" fontId="3" fillId="0" borderId="0" xfId="54" applyNumberFormat="1" applyFont="1" applyAlignment="1">
      <alignment horizontal="right" vertical="top"/>
      <protection/>
    </xf>
    <xf numFmtId="0" fontId="13" fillId="0" borderId="0" xfId="54" applyFont="1" applyAlignment="1">
      <alignment horizontal="right" vertical="top"/>
      <protection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wrapText="1" readingOrder="1"/>
    </xf>
    <xf numFmtId="0" fontId="1" fillId="0" borderId="0" xfId="0" applyFont="1" applyAlignment="1">
      <alignment vertical="center" readingOrder="1"/>
    </xf>
    <xf numFmtId="3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top"/>
    </xf>
    <xf numFmtId="0" fontId="84" fillId="34" borderId="0" xfId="0" applyFont="1" applyFill="1" applyAlignment="1">
      <alignment horizontal="center" vertical="top" readingOrder="1"/>
    </xf>
    <xf numFmtId="0" fontId="3" fillId="0" borderId="0" xfId="0" applyFont="1" applyAlignment="1">
      <alignment horizontal="center" vertical="center"/>
    </xf>
    <xf numFmtId="3" fontId="2" fillId="8" borderId="0" xfId="0" applyNumberFormat="1" applyFont="1" applyFill="1" applyAlignment="1">
      <alignment horizontal="right" vertical="top" wrapText="1"/>
    </xf>
    <xf numFmtId="0" fontId="1" fillId="8" borderId="0" xfId="0" applyFont="1" applyFill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3" fontId="84" fillId="33" borderId="0" xfId="0" applyNumberFormat="1" applyFont="1" applyFill="1" applyAlignment="1">
      <alignment vertical="top"/>
    </xf>
    <xf numFmtId="0" fontId="84" fillId="33" borderId="0" xfId="0" applyFont="1" applyFill="1" applyAlignment="1">
      <alignment vertical="center" readingOrder="1"/>
    </xf>
    <xf numFmtId="0" fontId="86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4" fontId="3" fillId="0" borderId="10" xfId="47" applyNumberFormat="1" applyFont="1" applyBorder="1" applyAlignment="1">
      <alignment/>
    </xf>
    <xf numFmtId="0" fontId="17" fillId="35" borderId="10" xfId="0" applyFont="1" applyFill="1" applyBorder="1" applyAlignment="1">
      <alignment horizontal="center"/>
    </xf>
    <xf numFmtId="2" fontId="10" fillId="0" borderId="0" xfId="0" applyNumberFormat="1" applyFont="1" applyAlignment="1">
      <alignment/>
    </xf>
    <xf numFmtId="0" fontId="19" fillId="36" borderId="10" xfId="0" applyFont="1" applyFill="1" applyBorder="1" applyAlignment="1">
      <alignment horizontal="center"/>
    </xf>
    <xf numFmtId="0" fontId="18" fillId="0" borderId="11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0" fillId="0" borderId="0" xfId="50" applyNumberFormat="1" applyFont="1" applyAlignment="1">
      <alignment horizontal="center"/>
    </xf>
    <xf numFmtId="0" fontId="20" fillId="0" borderId="0" xfId="0" applyFont="1" applyAlignment="1">
      <alignment/>
    </xf>
    <xf numFmtId="0" fontId="19" fillId="36" borderId="0" xfId="0" applyFont="1" applyFill="1" applyAlignment="1">
      <alignment/>
    </xf>
    <xf numFmtId="0" fontId="21" fillId="0" borderId="0" xfId="0" applyFont="1" applyAlignment="1">
      <alignment/>
    </xf>
    <xf numFmtId="0" fontId="87" fillId="34" borderId="10" xfId="0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/>
    </xf>
    <xf numFmtId="0" fontId="18" fillId="0" borderId="12" xfId="0" applyFont="1" applyBorder="1" applyAlignment="1" applyProtection="1">
      <alignment/>
      <protection locked="0"/>
    </xf>
    <xf numFmtId="0" fontId="9" fillId="0" borderId="10" xfId="0" applyFont="1" applyBorder="1" applyAlignment="1">
      <alignment horizontal="left" vertical="center" wrapText="1"/>
    </xf>
    <xf numFmtId="164" fontId="9" fillId="0" borderId="10" xfId="47" applyNumberFormat="1" applyFont="1" applyBorder="1" applyAlignment="1">
      <alignment/>
    </xf>
    <xf numFmtId="164" fontId="23" fillId="0" borderId="0" xfId="47" applyNumberFormat="1" applyFont="1" applyAlignment="1">
      <alignment/>
    </xf>
    <xf numFmtId="43" fontId="10" fillId="0" borderId="0" xfId="0" applyNumberFormat="1" applyFont="1" applyAlignment="1">
      <alignment/>
    </xf>
    <xf numFmtId="0" fontId="88" fillId="0" borderId="0" xfId="0" applyFont="1" applyAlignment="1">
      <alignment/>
    </xf>
    <xf numFmtId="0" fontId="19" fillId="32" borderId="10" xfId="0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84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64" fontId="20" fillId="0" borderId="0" xfId="47" applyNumberFormat="1" applyFont="1" applyAlignment="1">
      <alignment/>
    </xf>
    <xf numFmtId="0" fontId="10" fillId="0" borderId="0" xfId="5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7" fillId="37" borderId="10" xfId="0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0" fontId="17" fillId="35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18" fillId="0" borderId="15" xfId="0" applyFont="1" applyBorder="1" applyAlignment="1" applyProtection="1">
      <alignment/>
      <protection locked="0"/>
    </xf>
    <xf numFmtId="0" fontId="11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87" fillId="34" borderId="13" xfId="0" applyFont="1" applyFill="1" applyBorder="1" applyAlignment="1">
      <alignment/>
    </xf>
    <xf numFmtId="0" fontId="87" fillId="34" borderId="16" xfId="0" applyFont="1" applyFill="1" applyBorder="1" applyAlignment="1">
      <alignment/>
    </xf>
    <xf numFmtId="164" fontId="28" fillId="0" borderId="0" xfId="47" applyNumberFormat="1" applyFont="1" applyAlignment="1">
      <alignment/>
    </xf>
    <xf numFmtId="43" fontId="18" fillId="0" borderId="0" xfId="0" applyNumberFormat="1" applyFont="1" applyAlignment="1">
      <alignment/>
    </xf>
    <xf numFmtId="0" fontId="87" fillId="34" borderId="17" xfId="0" applyFont="1" applyFill="1" applyBorder="1" applyAlignment="1">
      <alignment/>
    </xf>
    <xf numFmtId="164" fontId="9" fillId="0" borderId="10" xfId="47" applyNumberFormat="1" applyFont="1" applyBorder="1" applyAlignment="1">
      <alignment vertical="center"/>
    </xf>
    <xf numFmtId="164" fontId="23" fillId="0" borderId="0" xfId="47" applyNumberFormat="1" applyFont="1" applyAlignment="1">
      <alignment vertical="center"/>
    </xf>
    <xf numFmtId="0" fontId="9" fillId="0" borderId="10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165" fontId="9" fillId="0" borderId="10" xfId="47" applyNumberFormat="1" applyFont="1" applyBorder="1" applyAlignment="1">
      <alignment/>
    </xf>
    <xf numFmtId="0" fontId="29" fillId="0" borderId="0" xfId="0" applyFont="1" applyAlignment="1">
      <alignment/>
    </xf>
    <xf numFmtId="2" fontId="9" fillId="0" borderId="10" xfId="0" applyNumberFormat="1" applyFont="1" applyBorder="1" applyAlignment="1">
      <alignment/>
    </xf>
    <xf numFmtId="166" fontId="9" fillId="0" borderId="10" xfId="50" applyNumberFormat="1" applyFont="1" applyBorder="1" applyAlignment="1">
      <alignment/>
    </xf>
    <xf numFmtId="164" fontId="29" fillId="0" borderId="10" xfId="47" applyNumberFormat="1" applyFont="1" applyBorder="1" applyAlignment="1">
      <alignment/>
    </xf>
    <xf numFmtId="0" fontId="19" fillId="35" borderId="10" xfId="0" applyFont="1" applyFill="1" applyBorder="1" applyAlignment="1">
      <alignment horizontal="center"/>
    </xf>
    <xf numFmtId="10" fontId="19" fillId="36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10" fontId="19" fillId="35" borderId="10" xfId="0" applyNumberFormat="1" applyFont="1" applyFill="1" applyBorder="1" applyAlignment="1">
      <alignment/>
    </xf>
    <xf numFmtId="0" fontId="10" fillId="0" borderId="0" xfId="52" applyNumberFormat="1" applyFont="1" applyAlignment="1">
      <alignment/>
    </xf>
    <xf numFmtId="0" fontId="90" fillId="34" borderId="10" xfId="0" applyFont="1" applyFill="1" applyBorder="1" applyAlignment="1">
      <alignment horizontal="center" vertical="center" wrapText="1"/>
    </xf>
    <xf numFmtId="0" fontId="90" fillId="34" borderId="10" xfId="0" applyFont="1" applyFill="1" applyBorder="1" applyAlignment="1">
      <alignment horizontal="center" vertical="center"/>
    </xf>
    <xf numFmtId="166" fontId="11" fillId="0" borderId="10" xfId="5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164" fontId="29" fillId="0" borderId="0" xfId="47" applyNumberFormat="1" applyFont="1" applyAlignment="1">
      <alignment/>
    </xf>
    <xf numFmtId="0" fontId="87" fillId="34" borderId="10" xfId="0" applyFont="1" applyFill="1" applyBorder="1" applyAlignment="1">
      <alignment vertical="center"/>
    </xf>
    <xf numFmtId="0" fontId="90" fillId="34" borderId="14" xfId="0" applyFont="1" applyFill="1" applyBorder="1" applyAlignment="1">
      <alignment vertical="center"/>
    </xf>
    <xf numFmtId="43" fontId="10" fillId="0" borderId="0" xfId="49" applyFont="1" applyAlignment="1">
      <alignment/>
    </xf>
    <xf numFmtId="0" fontId="91" fillId="34" borderId="10" xfId="0" applyFont="1" applyFill="1" applyBorder="1" applyAlignment="1">
      <alignment horizontal="center" vertical="center" wrapText="1"/>
    </xf>
    <xf numFmtId="0" fontId="91" fillId="34" borderId="18" xfId="0" applyFont="1" applyFill="1" applyBorder="1" applyAlignment="1">
      <alignment horizontal="center" vertical="center"/>
    </xf>
    <xf numFmtId="0" fontId="91" fillId="34" borderId="10" xfId="0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/>
      <protection locked="0"/>
    </xf>
    <xf numFmtId="0" fontId="79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43" fontId="0" fillId="0" borderId="0" xfId="49" applyFont="1" applyBorder="1" applyAlignment="1">
      <alignment/>
    </xf>
    <xf numFmtId="43" fontId="10" fillId="0" borderId="0" xfId="49" applyFont="1" applyBorder="1" applyAlignment="1">
      <alignment/>
    </xf>
    <xf numFmtId="43" fontId="10" fillId="0" borderId="0" xfId="49" applyFont="1" applyFill="1" applyBorder="1" applyAlignment="1">
      <alignment/>
    </xf>
    <xf numFmtId="0" fontId="19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164" fontId="11" fillId="0" borderId="10" xfId="47" applyNumberFormat="1" applyFont="1" applyBorder="1" applyAlignment="1">
      <alignment/>
    </xf>
    <xf numFmtId="0" fontId="11" fillId="0" borderId="19" xfId="0" applyFont="1" applyBorder="1" applyAlignment="1">
      <alignment/>
    </xf>
    <xf numFmtId="2" fontId="10" fillId="0" borderId="10" xfId="0" applyNumberFormat="1" applyFont="1" applyBorder="1" applyAlignment="1">
      <alignment/>
    </xf>
    <xf numFmtId="1" fontId="29" fillId="0" borderId="10" xfId="0" applyNumberFormat="1" applyFont="1" applyBorder="1" applyAlignment="1">
      <alignment horizontal="center" vertical="center"/>
    </xf>
    <xf numFmtId="3" fontId="17" fillId="35" borderId="10" xfId="0" applyNumberFormat="1" applyFont="1" applyFill="1" applyBorder="1" applyAlignment="1">
      <alignment horizontal="center"/>
    </xf>
    <xf numFmtId="0" fontId="92" fillId="34" borderId="10" xfId="0" applyFont="1" applyFill="1" applyBorder="1" applyAlignment="1">
      <alignment horizontal="center" vertical="center" wrapText="1"/>
    </xf>
    <xf numFmtId="0" fontId="92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164" fontId="9" fillId="0" borderId="10" xfId="47" applyNumberFormat="1" applyFont="1" applyBorder="1" applyAlignment="1" applyProtection="1">
      <alignment/>
      <protection locked="0"/>
    </xf>
    <xf numFmtId="0" fontId="33" fillId="37" borderId="13" xfId="0" applyFont="1" applyFill="1" applyBorder="1" applyAlignment="1">
      <alignment/>
    </xf>
    <xf numFmtId="0" fontId="33" fillId="37" borderId="16" xfId="0" applyFont="1" applyFill="1" applyBorder="1" applyAlignment="1">
      <alignment/>
    </xf>
    <xf numFmtId="0" fontId="33" fillId="37" borderId="10" xfId="0" applyFont="1" applyFill="1" applyBorder="1" applyAlignment="1">
      <alignment horizontal="center" vertical="center" wrapText="1"/>
    </xf>
    <xf numFmtId="0" fontId="33" fillId="37" borderId="10" xfId="0" applyFont="1" applyFill="1" applyBorder="1" applyAlignment="1">
      <alignment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164" fontId="11" fillId="0" borderId="10" xfId="47" applyNumberFormat="1" applyFont="1" applyBorder="1" applyAlignment="1" applyProtection="1">
      <alignment/>
      <protection locked="0"/>
    </xf>
    <xf numFmtId="164" fontId="10" fillId="0" borderId="0" xfId="47" applyNumberFormat="1" applyFont="1" applyAlignment="1">
      <alignment/>
    </xf>
    <xf numFmtId="0" fontId="93" fillId="33" borderId="0" xfId="0" applyFont="1" applyFill="1" applyAlignment="1">
      <alignment horizontal="center" vertical="center" wrapText="1"/>
    </xf>
    <xf numFmtId="0" fontId="93" fillId="3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5" fillId="33" borderId="20" xfId="0" applyFont="1" applyFill="1" applyBorder="1" applyAlignment="1">
      <alignment horizontal="center" vertical="center" wrapText="1"/>
    </xf>
    <xf numFmtId="0" fontId="94" fillId="0" borderId="0" xfId="0" applyFont="1" applyAlignment="1">
      <alignment vertical="center" wrapText="1"/>
    </xf>
    <xf numFmtId="0" fontId="95" fillId="0" borderId="0" xfId="0" applyFont="1" applyAlignment="1">
      <alignment vertical="center"/>
    </xf>
    <xf numFmtId="0" fontId="36" fillId="2" borderId="0" xfId="0" applyFont="1" applyFill="1" applyAlignment="1">
      <alignment vertical="center" wrapText="1"/>
    </xf>
    <xf numFmtId="3" fontId="36" fillId="2" borderId="0" xfId="0" applyNumberFormat="1" applyFont="1" applyFill="1" applyAlignment="1">
      <alignment vertical="center"/>
    </xf>
    <xf numFmtId="3" fontId="36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3" fontId="96" fillId="0" borderId="0" xfId="0" applyNumberFormat="1" applyFont="1" applyAlignment="1">
      <alignment horizontal="right" vertical="center"/>
    </xf>
    <xf numFmtId="0" fontId="96" fillId="0" borderId="0" xfId="0" applyFont="1" applyAlignment="1">
      <alignment horizontal="left" vertical="center" wrapText="1"/>
    </xf>
    <xf numFmtId="0" fontId="96" fillId="0" borderId="0" xfId="0" applyFont="1" applyAlignment="1">
      <alignment horizontal="right" vertical="center"/>
    </xf>
    <xf numFmtId="0" fontId="96" fillId="2" borderId="0" xfId="0" applyFont="1" applyFill="1" applyAlignment="1">
      <alignment horizontal="left" vertical="center"/>
    </xf>
    <xf numFmtId="3" fontId="97" fillId="2" borderId="0" xfId="0" applyNumberFormat="1" applyFont="1" applyFill="1" applyAlignment="1">
      <alignment horizontal="right" vertical="center"/>
    </xf>
    <xf numFmtId="3" fontId="96" fillId="0" borderId="0" xfId="0" applyNumberFormat="1" applyFont="1" applyAlignment="1">
      <alignment vertical="center"/>
    </xf>
    <xf numFmtId="0" fontId="96" fillId="8" borderId="0" xfId="0" applyFont="1" applyFill="1" applyAlignment="1">
      <alignment horizontal="left" vertical="center"/>
    </xf>
    <xf numFmtId="3" fontId="97" fillId="8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vertical="top"/>
    </xf>
    <xf numFmtId="0" fontId="85" fillId="23" borderId="0" xfId="0" applyFont="1" applyFill="1" applyAlignment="1">
      <alignment vertical="center"/>
    </xf>
    <xf numFmtId="3" fontId="85" fillId="23" borderId="0" xfId="0" applyNumberFormat="1" applyFont="1" applyFill="1" applyAlignment="1">
      <alignment vertical="center"/>
    </xf>
    <xf numFmtId="0" fontId="97" fillId="0" borderId="0" xfId="0" applyFont="1" applyAlignment="1">
      <alignment vertical="center"/>
    </xf>
    <xf numFmtId="0" fontId="84" fillId="33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left" vertical="center" wrapText="1"/>
    </xf>
    <xf numFmtId="0" fontId="84" fillId="34" borderId="0" xfId="0" applyFont="1" applyFill="1" applyAlignment="1">
      <alignment horizontal="center" vertical="top" wrapText="1" readingOrder="1"/>
    </xf>
    <xf numFmtId="0" fontId="14" fillId="2" borderId="0" xfId="0" applyFont="1" applyFill="1" applyAlignment="1">
      <alignment horizontal="left" vertical="top" wrapText="1"/>
    </xf>
    <xf numFmtId="0" fontId="11" fillId="0" borderId="10" xfId="0" applyFont="1" applyBorder="1" applyAlignment="1">
      <alignment horizontal="left"/>
    </xf>
    <xf numFmtId="0" fontId="19" fillId="36" borderId="0" xfId="0" applyFont="1" applyFill="1" applyAlignment="1">
      <alignment horizontal="left"/>
    </xf>
    <xf numFmtId="0" fontId="14" fillId="37" borderId="14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87" fillId="34" borderId="14" xfId="0" applyFont="1" applyFill="1" applyBorder="1" applyAlignment="1">
      <alignment horizontal="center" vertical="center" wrapText="1"/>
    </xf>
    <xf numFmtId="0" fontId="87" fillId="34" borderId="18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/>
    </xf>
    <xf numFmtId="0" fontId="87" fillId="34" borderId="16" xfId="0" applyFont="1" applyFill="1" applyBorder="1" applyAlignment="1">
      <alignment horizontal="center"/>
    </xf>
    <xf numFmtId="0" fontId="87" fillId="34" borderId="17" xfId="0" applyFont="1" applyFill="1" applyBorder="1" applyAlignment="1">
      <alignment horizontal="center"/>
    </xf>
    <xf numFmtId="0" fontId="84" fillId="34" borderId="13" xfId="0" applyFont="1" applyFill="1" applyBorder="1" applyAlignment="1">
      <alignment horizontal="center"/>
    </xf>
    <xf numFmtId="0" fontId="84" fillId="34" borderId="16" xfId="0" applyFont="1" applyFill="1" applyBorder="1" applyAlignment="1">
      <alignment horizontal="center"/>
    </xf>
    <xf numFmtId="0" fontId="84" fillId="34" borderId="17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98" fillId="38" borderId="0" xfId="0" applyFont="1" applyFill="1" applyAlignment="1">
      <alignment horizontal="center"/>
    </xf>
    <xf numFmtId="10" fontId="19" fillId="35" borderId="10" xfId="0" applyNumberFormat="1" applyFont="1" applyFill="1" applyBorder="1" applyAlignment="1">
      <alignment horizontal="center"/>
    </xf>
    <xf numFmtId="0" fontId="87" fillId="34" borderId="14" xfId="0" applyFont="1" applyFill="1" applyBorder="1" applyAlignment="1">
      <alignment horizontal="center" vertical="center"/>
    </xf>
    <xf numFmtId="0" fontId="87" fillId="34" borderId="18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left"/>
    </xf>
    <xf numFmtId="0" fontId="17" fillId="35" borderId="17" xfId="0" applyFont="1" applyFill="1" applyBorder="1" applyAlignment="1">
      <alignment horizontal="left"/>
    </xf>
    <xf numFmtId="0" fontId="17" fillId="35" borderId="13" xfId="0" applyFont="1" applyFill="1" applyBorder="1" applyAlignment="1">
      <alignment horizontal="center"/>
    </xf>
    <xf numFmtId="0" fontId="17" fillId="35" borderId="17" xfId="0" applyFont="1" applyFill="1" applyBorder="1" applyAlignment="1">
      <alignment horizontal="center"/>
    </xf>
    <xf numFmtId="0" fontId="87" fillId="34" borderId="10" xfId="0" applyFont="1" applyFill="1" applyBorder="1" applyAlignment="1">
      <alignment horizontal="center" vertical="center"/>
    </xf>
    <xf numFmtId="0" fontId="87" fillId="34" borderId="10" xfId="5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10" fontId="17" fillId="37" borderId="10" xfId="0" applyNumberFormat="1" applyFont="1" applyFill="1" applyBorder="1" applyAlignment="1">
      <alignment horizontal="center"/>
    </xf>
    <xf numFmtId="0" fontId="17" fillId="37" borderId="10" xfId="0" applyFont="1" applyFill="1" applyBorder="1" applyAlignment="1">
      <alignment horizontal="left"/>
    </xf>
    <xf numFmtId="10" fontId="17" fillId="37" borderId="10" xfId="0" applyNumberFormat="1" applyFont="1" applyFill="1" applyBorder="1" applyAlignment="1">
      <alignment horizontal="left"/>
    </xf>
    <xf numFmtId="0" fontId="17" fillId="37" borderId="10" xfId="0" applyFont="1" applyFill="1" applyBorder="1" applyAlignment="1">
      <alignment horizontal="center"/>
    </xf>
    <xf numFmtId="10" fontId="17" fillId="37" borderId="13" xfId="0" applyNumberFormat="1" applyFont="1" applyFill="1" applyBorder="1" applyAlignment="1">
      <alignment horizontal="left"/>
    </xf>
    <xf numFmtId="10" fontId="17" fillId="37" borderId="17" xfId="0" applyNumberFormat="1" applyFont="1" applyFill="1" applyBorder="1" applyAlignment="1">
      <alignment horizontal="left"/>
    </xf>
    <xf numFmtId="0" fontId="17" fillId="35" borderId="10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10" fontId="17" fillId="35" borderId="10" xfId="0" applyNumberFormat="1" applyFont="1" applyFill="1" applyBorder="1" applyAlignment="1">
      <alignment horizontal="center"/>
    </xf>
    <xf numFmtId="0" fontId="19" fillId="35" borderId="13" xfId="0" applyFont="1" applyFill="1" applyBorder="1" applyAlignment="1">
      <alignment horizontal="left"/>
    </xf>
    <xf numFmtId="0" fontId="19" fillId="35" borderId="17" xfId="0" applyFont="1" applyFill="1" applyBorder="1" applyAlignment="1">
      <alignment horizontal="left"/>
    </xf>
    <xf numFmtId="0" fontId="17" fillId="35" borderId="10" xfId="0" applyFont="1" applyFill="1" applyBorder="1" applyAlignment="1">
      <alignment horizontal="left"/>
    </xf>
    <xf numFmtId="0" fontId="17" fillId="35" borderId="19" xfId="0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99" fillId="38" borderId="0" xfId="0" applyFont="1" applyFill="1" applyAlignment="1">
      <alignment horizontal="center"/>
    </xf>
    <xf numFmtId="0" fontId="18" fillId="0" borderId="10" xfId="0" applyFont="1" applyBorder="1" applyAlignment="1">
      <alignment horizontal="left"/>
    </xf>
    <xf numFmtId="0" fontId="90" fillId="34" borderId="14" xfId="0" applyFont="1" applyFill="1" applyBorder="1" applyAlignment="1">
      <alignment horizontal="center" vertical="center"/>
    </xf>
    <xf numFmtId="0" fontId="90" fillId="34" borderId="18" xfId="0" applyFont="1" applyFill="1" applyBorder="1" applyAlignment="1">
      <alignment horizontal="center" vertical="center"/>
    </xf>
    <xf numFmtId="0" fontId="90" fillId="34" borderId="13" xfId="0" applyFont="1" applyFill="1" applyBorder="1" applyAlignment="1">
      <alignment horizontal="center"/>
    </xf>
    <xf numFmtId="0" fontId="90" fillId="34" borderId="16" xfId="0" applyFont="1" applyFill="1" applyBorder="1" applyAlignment="1">
      <alignment horizontal="center"/>
    </xf>
    <xf numFmtId="0" fontId="90" fillId="34" borderId="17" xfId="0" applyFont="1" applyFill="1" applyBorder="1" applyAlignment="1">
      <alignment horizontal="center"/>
    </xf>
    <xf numFmtId="0" fontId="98" fillId="38" borderId="0" xfId="0" applyFont="1" applyFill="1" applyAlignment="1">
      <alignment horizontal="center" wrapText="1"/>
    </xf>
    <xf numFmtId="0" fontId="91" fillId="34" borderId="14" xfId="0" applyFont="1" applyFill="1" applyBorder="1" applyAlignment="1">
      <alignment horizontal="center" vertical="center"/>
    </xf>
    <xf numFmtId="0" fontId="91" fillId="34" borderId="18" xfId="0" applyFont="1" applyFill="1" applyBorder="1" applyAlignment="1">
      <alignment horizontal="center" vertical="center"/>
    </xf>
    <xf numFmtId="0" fontId="91" fillId="34" borderId="13" xfId="0" applyFont="1" applyFill="1" applyBorder="1" applyAlignment="1">
      <alignment horizontal="center"/>
    </xf>
    <xf numFmtId="0" fontId="91" fillId="34" borderId="16" xfId="0" applyFont="1" applyFill="1" applyBorder="1" applyAlignment="1">
      <alignment horizontal="center"/>
    </xf>
    <xf numFmtId="0" fontId="91" fillId="34" borderId="17" xfId="0" applyFont="1" applyFill="1" applyBorder="1" applyAlignment="1">
      <alignment horizontal="center"/>
    </xf>
    <xf numFmtId="0" fontId="17" fillId="35" borderId="16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9" fillId="32" borderId="13" xfId="0" applyFont="1" applyFill="1" applyBorder="1" applyAlignment="1">
      <alignment horizontal="center"/>
    </xf>
    <xf numFmtId="0" fontId="19" fillId="32" borderId="16" xfId="0" applyFont="1" applyFill="1" applyBorder="1" applyAlignment="1">
      <alignment horizontal="center"/>
    </xf>
    <xf numFmtId="0" fontId="19" fillId="32" borderId="17" xfId="0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87" fillId="34" borderId="10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0" fontId="19" fillId="35" borderId="12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33" fillId="37" borderId="14" xfId="0" applyFont="1" applyFill="1" applyBorder="1" applyAlignment="1">
      <alignment horizontal="center" vertical="center"/>
    </xf>
    <xf numFmtId="0" fontId="33" fillId="37" borderId="18" xfId="0" applyFont="1" applyFill="1" applyBorder="1" applyAlignment="1">
      <alignment horizontal="center" vertical="center"/>
    </xf>
    <xf numFmtId="0" fontId="92" fillId="34" borderId="14" xfId="0" applyFont="1" applyFill="1" applyBorder="1" applyAlignment="1">
      <alignment horizontal="center" vertical="center"/>
    </xf>
    <xf numFmtId="0" fontId="92" fillId="34" borderId="18" xfId="0" applyFont="1" applyFill="1" applyBorder="1" applyAlignment="1">
      <alignment horizontal="center" vertical="center"/>
    </xf>
    <xf numFmtId="0" fontId="92" fillId="34" borderId="13" xfId="0" applyFont="1" applyFill="1" applyBorder="1" applyAlignment="1">
      <alignment horizontal="center"/>
    </xf>
    <xf numFmtId="0" fontId="92" fillId="34" borderId="16" xfId="0" applyFont="1" applyFill="1" applyBorder="1" applyAlignment="1">
      <alignment horizontal="center"/>
    </xf>
    <xf numFmtId="0" fontId="85" fillId="34" borderId="0" xfId="0" applyFont="1" applyFill="1" applyAlignment="1">
      <alignment vertical="center"/>
    </xf>
    <xf numFmtId="0" fontId="93" fillId="34" borderId="0" xfId="0" applyFont="1" applyFill="1" applyAlignment="1">
      <alignment vertical="center"/>
    </xf>
    <xf numFmtId="3" fontId="100" fillId="34" borderId="0" xfId="0" applyNumberFormat="1" applyFont="1" applyFill="1" applyAlignment="1">
      <alignment horizontal="right" vertical="center"/>
    </xf>
    <xf numFmtId="0" fontId="97" fillId="8" borderId="0" xfId="0" applyFont="1" applyFill="1" applyAlignment="1">
      <alignment horizontal="left" vertical="center" wrapText="1"/>
    </xf>
    <xf numFmtId="0" fontId="97" fillId="2" borderId="0" xfId="0" applyFont="1" applyFill="1" applyAlignment="1">
      <alignment horizontal="left" vertical="center" wrapText="1"/>
    </xf>
    <xf numFmtId="0" fontId="96" fillId="0" borderId="0" xfId="0" applyFont="1" applyAlignment="1">
      <alignment vertical="center" wrapText="1"/>
    </xf>
    <xf numFmtId="0" fontId="93" fillId="34" borderId="0" xfId="0" applyFont="1" applyFill="1" applyAlignment="1">
      <alignment vertical="center" wrapText="1"/>
    </xf>
    <xf numFmtId="0" fontId="85" fillId="2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0" fontId="84" fillId="34" borderId="0" xfId="0" applyFont="1" applyFill="1" applyAlignment="1">
      <alignment horizontal="center" vertical="center" wrapText="1" readingOrder="1"/>
    </xf>
    <xf numFmtId="0" fontId="84" fillId="34" borderId="0" xfId="0" applyFont="1" applyFill="1" applyAlignment="1">
      <alignment horizontal="center" vertical="center" wrapText="1" readingOrder="1"/>
    </xf>
    <xf numFmtId="0" fontId="2" fillId="2" borderId="0" xfId="0" applyFont="1" applyFill="1" applyAlignment="1">
      <alignment horizontal="left" vertical="center"/>
    </xf>
    <xf numFmtId="1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101" fillId="34" borderId="0" xfId="0" applyFont="1" applyFill="1" applyAlignment="1">
      <alignment vertical="top"/>
    </xf>
    <xf numFmtId="0" fontId="84" fillId="34" borderId="0" xfId="0" applyFont="1" applyFill="1" applyAlignment="1">
      <alignment vertical="top" readingOrder="1"/>
    </xf>
    <xf numFmtId="3" fontId="87" fillId="34" borderId="0" xfId="0" applyNumberFormat="1" applyFont="1" applyFill="1" applyAlignment="1">
      <alignment vertical="top"/>
    </xf>
    <xf numFmtId="3" fontId="87" fillId="34" borderId="0" xfId="0" applyNumberFormat="1" applyFont="1" applyFill="1" applyAlignment="1">
      <alignment vertical="center"/>
    </xf>
    <xf numFmtId="0" fontId="85" fillId="34" borderId="0" xfId="0" applyFont="1" applyFill="1" applyAlignment="1">
      <alignment vertical="center" wrapText="1"/>
    </xf>
    <xf numFmtId="0" fontId="84" fillId="34" borderId="0" xfId="0" applyFont="1" applyFill="1" applyAlignment="1">
      <alignment vertical="center" wrapText="1" readingOrder="1"/>
    </xf>
    <xf numFmtId="0" fontId="85" fillId="34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3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10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ipe.llamas\Desktop\ENTIDADES%20RH%202020%20041119\ORGANISMOS%20AUT&#211;NOMOS%20RH%202020\IEPAC%20RH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ipe.llamas\Desktop\ENTIDADES%20RH%202020%20041119\ORGANISMOS%20AUT&#211;NOMOS%20RH%202020\UADY%20RH%20OCTUBRE%202019%20MODIF%201211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Número de Plazas"/>
      <sheetName val="2. Analítico de Plazas"/>
      <sheetName val="3.Tabul. Mandos Medios y Super"/>
      <sheetName val="4. Tabulador Operativos"/>
    </sheetNames>
    <sheetDataSet>
      <sheetData sheetId="2">
        <row r="14">
          <cell r="C14">
            <v>56671.2</v>
          </cell>
        </row>
        <row r="16">
          <cell r="C16">
            <v>54572.1</v>
          </cell>
        </row>
        <row r="18">
          <cell r="C18">
            <v>36421.2</v>
          </cell>
        </row>
        <row r="19">
          <cell r="C19">
            <v>36421.2</v>
          </cell>
        </row>
      </sheetData>
      <sheetData sheetId="3">
        <row r="11">
          <cell r="C11">
            <v>18969.9</v>
          </cell>
        </row>
        <row r="12">
          <cell r="C12">
            <v>12599.400000000001</v>
          </cell>
        </row>
        <row r="13">
          <cell r="C13">
            <v>15144</v>
          </cell>
        </row>
        <row r="14">
          <cell r="C14">
            <v>9108</v>
          </cell>
        </row>
        <row r="15">
          <cell r="C15">
            <v>8432.699999999999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Número de Plazas"/>
      <sheetName val="2. Analítico de Plazas"/>
      <sheetName val="3.Tabul. Mandos Medios y Super"/>
      <sheetName val="4. Tabulador Operativos"/>
      <sheetName val="Catalogo"/>
    </sheetNames>
    <sheetDataSet>
      <sheetData sheetId="4">
        <row r="2">
          <cell r="A2">
            <v>1200</v>
          </cell>
          <cell r="B2" t="str">
            <v>Prof Carrera ES Asociado B TC</v>
          </cell>
          <cell r="C2">
            <v>1</v>
          </cell>
          <cell r="D2" t="str">
            <v>AC</v>
          </cell>
          <cell r="E2">
            <v>18321.6</v>
          </cell>
          <cell r="F2">
            <v>0</v>
          </cell>
          <cell r="G2">
            <v>685</v>
          </cell>
          <cell r="H2">
            <v>475</v>
          </cell>
          <cell r="I2">
            <v>830</v>
          </cell>
          <cell r="J2">
            <v>5496.48</v>
          </cell>
          <cell r="K2">
            <v>1980</v>
          </cell>
          <cell r="L2">
            <v>27788.079999999998</v>
          </cell>
          <cell r="N2">
            <v>13466.375999999998</v>
          </cell>
          <cell r="O2">
            <v>1923.7679999999998</v>
          </cell>
          <cell r="P2">
            <v>3175.7439999999997</v>
          </cell>
          <cell r="Q2">
            <v>3969.68</v>
          </cell>
          <cell r="R2">
            <v>36643.2</v>
          </cell>
          <cell r="S2">
            <v>3960</v>
          </cell>
          <cell r="T2">
            <v>63138.768</v>
          </cell>
        </row>
        <row r="3">
          <cell r="A3">
            <v>1201</v>
          </cell>
          <cell r="B3" t="str">
            <v>Prof Carrera ES Asociado A TC</v>
          </cell>
          <cell r="C3">
            <v>1</v>
          </cell>
          <cell r="D3" t="str">
            <v>AC</v>
          </cell>
          <cell r="E3">
            <v>16201.6</v>
          </cell>
          <cell r="F3">
            <v>0</v>
          </cell>
          <cell r="G3">
            <v>685</v>
          </cell>
          <cell r="H3">
            <v>475</v>
          </cell>
          <cell r="I3">
            <v>830</v>
          </cell>
          <cell r="J3">
            <v>4860.48</v>
          </cell>
          <cell r="K3">
            <v>1980</v>
          </cell>
          <cell r="L3">
            <v>25032.079999999998</v>
          </cell>
          <cell r="N3">
            <v>11908.176000000001</v>
          </cell>
          <cell r="O3">
            <v>1701.1680000000001</v>
          </cell>
          <cell r="P3">
            <v>2808.2773333333334</v>
          </cell>
          <cell r="Q3">
            <v>3510.346666666667</v>
          </cell>
          <cell r="R3">
            <v>32403.2</v>
          </cell>
          <cell r="S3">
            <v>3960</v>
          </cell>
          <cell r="T3">
            <v>56291.168000000005</v>
          </cell>
        </row>
        <row r="4">
          <cell r="A4">
            <v>1203</v>
          </cell>
          <cell r="B4" t="str">
            <v>Prof Carrera ES Asociado C TC</v>
          </cell>
          <cell r="C4">
            <v>1</v>
          </cell>
          <cell r="D4" t="str">
            <v>AC</v>
          </cell>
          <cell r="E4">
            <v>20457.6</v>
          </cell>
          <cell r="F4">
            <v>0</v>
          </cell>
          <cell r="G4">
            <v>685</v>
          </cell>
          <cell r="H4">
            <v>475</v>
          </cell>
          <cell r="I4">
            <v>830</v>
          </cell>
          <cell r="J4">
            <v>6137.28</v>
          </cell>
          <cell r="K4">
            <v>1980</v>
          </cell>
          <cell r="L4">
            <v>30564.879999999997</v>
          </cell>
          <cell r="N4">
            <v>15036.336</v>
          </cell>
          <cell r="O4">
            <v>2148.048</v>
          </cell>
          <cell r="P4">
            <v>3545.9839999999995</v>
          </cell>
          <cell r="Q4">
            <v>4432.48</v>
          </cell>
          <cell r="R4">
            <v>40915.2</v>
          </cell>
          <cell r="S4">
            <v>3960</v>
          </cell>
          <cell r="T4">
            <v>70038.048</v>
          </cell>
        </row>
        <row r="5">
          <cell r="A5">
            <v>1204</v>
          </cell>
          <cell r="B5" t="str">
            <v>Prof Carrera ES Asociado D TC</v>
          </cell>
          <cell r="C5">
            <v>1</v>
          </cell>
          <cell r="D5" t="str">
            <v>AC</v>
          </cell>
          <cell r="E5">
            <v>22104</v>
          </cell>
          <cell r="F5">
            <v>0</v>
          </cell>
          <cell r="G5">
            <v>685</v>
          </cell>
          <cell r="H5">
            <v>475</v>
          </cell>
          <cell r="I5">
            <v>830</v>
          </cell>
          <cell r="J5">
            <v>6631.2</v>
          </cell>
          <cell r="K5">
            <v>1980</v>
          </cell>
          <cell r="L5">
            <v>32705.2</v>
          </cell>
          <cell r="N5">
            <v>16246.44</v>
          </cell>
          <cell r="O5">
            <v>2320.9199999999996</v>
          </cell>
          <cell r="P5">
            <v>3831.36</v>
          </cell>
          <cell r="Q5">
            <v>4789.2</v>
          </cell>
          <cell r="R5">
            <v>44208</v>
          </cell>
          <cell r="S5">
            <v>3960</v>
          </cell>
          <cell r="T5">
            <v>75355.92</v>
          </cell>
        </row>
        <row r="6">
          <cell r="A6">
            <v>1210</v>
          </cell>
          <cell r="B6" t="str">
            <v>Prof Carrera ES Titular A TC</v>
          </cell>
          <cell r="C6">
            <v>1</v>
          </cell>
          <cell r="D6" t="str">
            <v>AC</v>
          </cell>
          <cell r="E6">
            <v>24460.8</v>
          </cell>
          <cell r="F6">
            <v>0</v>
          </cell>
          <cell r="G6">
            <v>685</v>
          </cell>
          <cell r="H6">
            <v>475</v>
          </cell>
          <cell r="I6">
            <v>830</v>
          </cell>
          <cell r="J6">
            <v>7338.24</v>
          </cell>
          <cell r="K6">
            <v>1980</v>
          </cell>
          <cell r="L6">
            <v>35769.04</v>
          </cell>
          <cell r="N6">
            <v>17978.688000000002</v>
          </cell>
          <cell r="O6">
            <v>2568.3839999999996</v>
          </cell>
          <cell r="P6">
            <v>4239.872</v>
          </cell>
          <cell r="Q6">
            <v>5299.84</v>
          </cell>
          <cell r="R6">
            <v>48921.6</v>
          </cell>
          <cell r="S6">
            <v>3960</v>
          </cell>
          <cell r="T6">
            <v>82968.38399999999</v>
          </cell>
        </row>
        <row r="7">
          <cell r="A7">
            <v>1211</v>
          </cell>
          <cell r="B7" t="str">
            <v>Prof Carrera ES Titular B TC</v>
          </cell>
          <cell r="C7">
            <v>1</v>
          </cell>
          <cell r="D7" t="str">
            <v>AC</v>
          </cell>
          <cell r="E7">
            <v>27969.6</v>
          </cell>
          <cell r="F7">
            <v>0</v>
          </cell>
          <cell r="G7">
            <v>685</v>
          </cell>
          <cell r="H7">
            <v>475</v>
          </cell>
          <cell r="I7">
            <v>830</v>
          </cell>
          <cell r="J7">
            <v>8390.88</v>
          </cell>
          <cell r="K7">
            <v>1980</v>
          </cell>
          <cell r="L7">
            <v>40330.479999999996</v>
          </cell>
          <cell r="N7">
            <v>20557.656</v>
          </cell>
          <cell r="O7">
            <v>2936.8079999999995</v>
          </cell>
          <cell r="P7">
            <v>4848.063999999999</v>
          </cell>
          <cell r="Q7">
            <v>6060.079999999999</v>
          </cell>
          <cell r="R7">
            <v>55939.2</v>
          </cell>
          <cell r="S7">
            <v>3960</v>
          </cell>
          <cell r="T7">
            <v>94301.80799999999</v>
          </cell>
        </row>
        <row r="8">
          <cell r="A8">
            <v>1212</v>
          </cell>
          <cell r="B8" t="str">
            <v>Prof Carrera ES Titular C TC</v>
          </cell>
          <cell r="C8">
            <v>1</v>
          </cell>
          <cell r="D8" t="str">
            <v>AC</v>
          </cell>
          <cell r="E8">
            <v>32286.4</v>
          </cell>
          <cell r="F8">
            <v>0</v>
          </cell>
          <cell r="G8">
            <v>685</v>
          </cell>
          <cell r="H8">
            <v>475</v>
          </cell>
          <cell r="I8">
            <v>830</v>
          </cell>
          <cell r="J8">
            <v>9685.92</v>
          </cell>
          <cell r="K8">
            <v>1980</v>
          </cell>
          <cell r="L8">
            <v>45942.32</v>
          </cell>
          <cell r="N8">
            <v>23730.504000000004</v>
          </cell>
          <cell r="O8">
            <v>3390.072</v>
          </cell>
          <cell r="P8">
            <v>5596.309333333334</v>
          </cell>
          <cell r="Q8">
            <v>6995.386666666667</v>
          </cell>
          <cell r="R8">
            <v>64572.8</v>
          </cell>
          <cell r="S8">
            <v>3960</v>
          </cell>
          <cell r="T8">
            <v>108245.07200000001</v>
          </cell>
        </row>
        <row r="9">
          <cell r="A9">
            <v>1220</v>
          </cell>
          <cell r="B9" t="str">
            <v>Prof Carrera EMS Asociado A TC</v>
          </cell>
          <cell r="C9">
            <v>1</v>
          </cell>
          <cell r="D9" t="str">
            <v>AC</v>
          </cell>
          <cell r="E9">
            <v>16201.6</v>
          </cell>
          <cell r="F9">
            <v>0</v>
          </cell>
          <cell r="G9">
            <v>685</v>
          </cell>
          <cell r="H9">
            <v>475</v>
          </cell>
          <cell r="I9">
            <v>830</v>
          </cell>
          <cell r="J9">
            <v>4860.48</v>
          </cell>
          <cell r="K9">
            <v>1980</v>
          </cell>
          <cell r="L9">
            <v>25032.079999999998</v>
          </cell>
          <cell r="N9">
            <v>11908.176000000001</v>
          </cell>
          <cell r="O9">
            <v>1701.1680000000001</v>
          </cell>
          <cell r="P9">
            <v>2808.2773333333334</v>
          </cell>
          <cell r="Q9">
            <v>3510.346666666667</v>
          </cell>
          <cell r="R9">
            <v>32403.2</v>
          </cell>
          <cell r="S9">
            <v>3960</v>
          </cell>
          <cell r="T9">
            <v>56291.168000000005</v>
          </cell>
        </row>
        <row r="10">
          <cell r="A10">
            <v>1222</v>
          </cell>
          <cell r="B10" t="str">
            <v>Prof Carrera EMS Asociado B TC</v>
          </cell>
          <cell r="C10">
            <v>1</v>
          </cell>
          <cell r="D10" t="str">
            <v>AC</v>
          </cell>
          <cell r="E10">
            <v>18321.6</v>
          </cell>
          <cell r="F10">
            <v>0</v>
          </cell>
          <cell r="G10">
            <v>685</v>
          </cell>
          <cell r="H10">
            <v>475</v>
          </cell>
          <cell r="I10">
            <v>830</v>
          </cell>
          <cell r="J10">
            <v>5496.48</v>
          </cell>
          <cell r="K10">
            <v>1980</v>
          </cell>
          <cell r="L10">
            <v>27788.079999999998</v>
          </cell>
          <cell r="N10">
            <v>13466.375999999998</v>
          </cell>
          <cell r="O10">
            <v>1923.7679999999998</v>
          </cell>
          <cell r="P10">
            <v>3175.7439999999997</v>
          </cell>
          <cell r="Q10">
            <v>3969.68</v>
          </cell>
          <cell r="R10">
            <v>36643.2</v>
          </cell>
          <cell r="S10">
            <v>3960</v>
          </cell>
          <cell r="T10">
            <v>63138.768</v>
          </cell>
        </row>
        <row r="11">
          <cell r="A11">
            <v>1224</v>
          </cell>
          <cell r="B11" t="str">
            <v>Prof Carrera EMS Asociado C TC</v>
          </cell>
          <cell r="C11">
            <v>1</v>
          </cell>
          <cell r="D11" t="str">
            <v>AC</v>
          </cell>
          <cell r="E11">
            <v>20457.6</v>
          </cell>
          <cell r="F11">
            <v>0</v>
          </cell>
          <cell r="G11">
            <v>685</v>
          </cell>
          <cell r="H11">
            <v>475</v>
          </cell>
          <cell r="I11">
            <v>830</v>
          </cell>
          <cell r="J11">
            <v>6137.28</v>
          </cell>
          <cell r="K11">
            <v>1980</v>
          </cell>
          <cell r="L11">
            <v>30564.879999999997</v>
          </cell>
          <cell r="N11">
            <v>15036.336</v>
          </cell>
          <cell r="O11">
            <v>2148.048</v>
          </cell>
          <cell r="P11">
            <v>3545.9839999999995</v>
          </cell>
          <cell r="Q11">
            <v>4432.48</v>
          </cell>
          <cell r="R11">
            <v>40915.2</v>
          </cell>
          <cell r="S11">
            <v>3960</v>
          </cell>
          <cell r="T11">
            <v>70038.048</v>
          </cell>
        </row>
        <row r="12">
          <cell r="A12">
            <v>1226</v>
          </cell>
          <cell r="B12" t="str">
            <v>Prof Carrera EMS Asociado D TC</v>
          </cell>
          <cell r="C12">
            <v>1</v>
          </cell>
          <cell r="D12" t="str">
            <v>AC</v>
          </cell>
          <cell r="E12">
            <v>22104</v>
          </cell>
          <cell r="F12">
            <v>0</v>
          </cell>
          <cell r="G12">
            <v>685</v>
          </cell>
          <cell r="H12">
            <v>475</v>
          </cell>
          <cell r="I12">
            <v>830</v>
          </cell>
          <cell r="J12">
            <v>6631.2</v>
          </cell>
          <cell r="K12">
            <v>1980</v>
          </cell>
          <cell r="L12">
            <v>32705.2</v>
          </cell>
          <cell r="N12">
            <v>16246.44</v>
          </cell>
          <cell r="O12">
            <v>2320.9199999999996</v>
          </cell>
          <cell r="P12">
            <v>3831.36</v>
          </cell>
          <cell r="Q12">
            <v>4789.2</v>
          </cell>
          <cell r="R12">
            <v>44208</v>
          </cell>
          <cell r="S12">
            <v>3960</v>
          </cell>
          <cell r="T12">
            <v>75355.92</v>
          </cell>
        </row>
        <row r="13">
          <cell r="A13">
            <v>1230</v>
          </cell>
          <cell r="B13" t="str">
            <v>Prof Carrera Idiomas Asoc A TC</v>
          </cell>
          <cell r="C13">
            <v>1</v>
          </cell>
          <cell r="D13" t="str">
            <v>AC</v>
          </cell>
          <cell r="E13">
            <v>16201.6</v>
          </cell>
          <cell r="F13">
            <v>0</v>
          </cell>
          <cell r="G13">
            <v>685</v>
          </cell>
          <cell r="H13">
            <v>475</v>
          </cell>
          <cell r="I13">
            <v>830</v>
          </cell>
          <cell r="J13">
            <v>4860.48</v>
          </cell>
          <cell r="K13">
            <v>1980</v>
          </cell>
          <cell r="L13">
            <v>25032.079999999998</v>
          </cell>
          <cell r="N13">
            <v>11908.176000000001</v>
          </cell>
          <cell r="O13">
            <v>1701.1680000000001</v>
          </cell>
          <cell r="P13">
            <v>2808.2773333333334</v>
          </cell>
          <cell r="Q13">
            <v>3510.346666666667</v>
          </cell>
          <cell r="R13">
            <v>32403.2</v>
          </cell>
          <cell r="S13">
            <v>3960</v>
          </cell>
          <cell r="T13">
            <v>56291.168000000005</v>
          </cell>
        </row>
        <row r="14">
          <cell r="A14">
            <v>1232</v>
          </cell>
          <cell r="B14" t="str">
            <v>Prof Carrera Idiomas Asoc B TC</v>
          </cell>
          <cell r="C14">
            <v>1</v>
          </cell>
          <cell r="D14" t="str">
            <v>AC</v>
          </cell>
          <cell r="E14">
            <v>18321.6</v>
          </cell>
          <cell r="F14">
            <v>0</v>
          </cell>
          <cell r="G14">
            <v>685</v>
          </cell>
          <cell r="H14">
            <v>475</v>
          </cell>
          <cell r="I14">
            <v>830</v>
          </cell>
          <cell r="J14">
            <v>5496.48</v>
          </cell>
          <cell r="K14">
            <v>1980</v>
          </cell>
          <cell r="L14">
            <v>27788.079999999998</v>
          </cell>
          <cell r="N14">
            <v>13466.375999999998</v>
          </cell>
          <cell r="O14">
            <v>1923.7679999999998</v>
          </cell>
          <cell r="P14">
            <v>3175.7439999999997</v>
          </cell>
          <cell r="Q14">
            <v>3969.68</v>
          </cell>
          <cell r="R14">
            <v>36643.2</v>
          </cell>
          <cell r="S14">
            <v>3960</v>
          </cell>
          <cell r="T14">
            <v>63138.768</v>
          </cell>
        </row>
        <row r="15">
          <cell r="A15">
            <v>1234</v>
          </cell>
          <cell r="B15" t="str">
            <v>Prof Carrera Idiomas Asoc C TC</v>
          </cell>
          <cell r="C15">
            <v>1</v>
          </cell>
          <cell r="D15" t="str">
            <v>AC</v>
          </cell>
          <cell r="E15">
            <v>20457.6</v>
          </cell>
          <cell r="F15">
            <v>0</v>
          </cell>
          <cell r="G15">
            <v>685</v>
          </cell>
          <cell r="H15">
            <v>475</v>
          </cell>
          <cell r="I15">
            <v>830</v>
          </cell>
          <cell r="J15">
            <v>6137.28</v>
          </cell>
          <cell r="K15">
            <v>1980</v>
          </cell>
          <cell r="L15">
            <v>30564.879999999997</v>
          </cell>
          <cell r="N15">
            <v>15036.336</v>
          </cell>
          <cell r="O15">
            <v>2148.048</v>
          </cell>
          <cell r="P15">
            <v>3545.9839999999995</v>
          </cell>
          <cell r="Q15">
            <v>4432.48</v>
          </cell>
          <cell r="R15">
            <v>40915.2</v>
          </cell>
          <cell r="S15">
            <v>3960</v>
          </cell>
          <cell r="T15">
            <v>70038.048</v>
          </cell>
        </row>
        <row r="16">
          <cell r="A16">
            <v>1236</v>
          </cell>
          <cell r="B16" t="str">
            <v>Prof Carrera Idiomas Asoc D TC</v>
          </cell>
          <cell r="C16">
            <v>1</v>
          </cell>
          <cell r="D16" t="str">
            <v>AC</v>
          </cell>
          <cell r="E16">
            <v>22104</v>
          </cell>
          <cell r="F16">
            <v>0</v>
          </cell>
          <cell r="G16">
            <v>685</v>
          </cell>
          <cell r="H16">
            <v>475</v>
          </cell>
          <cell r="I16">
            <v>830</v>
          </cell>
          <cell r="J16">
            <v>6631.2</v>
          </cell>
          <cell r="K16">
            <v>1980</v>
          </cell>
          <cell r="L16">
            <v>32705.2</v>
          </cell>
          <cell r="N16">
            <v>16246.44</v>
          </cell>
          <cell r="O16">
            <v>2320.9199999999996</v>
          </cell>
          <cell r="P16">
            <v>3831.36</v>
          </cell>
          <cell r="Q16">
            <v>4789.2</v>
          </cell>
          <cell r="R16">
            <v>44208</v>
          </cell>
          <cell r="S16">
            <v>3960</v>
          </cell>
          <cell r="T16">
            <v>75355.92</v>
          </cell>
        </row>
        <row r="17">
          <cell r="A17">
            <v>1300</v>
          </cell>
          <cell r="B17" t="str">
            <v>Prof Carrera ES Asociado B MT</v>
          </cell>
          <cell r="C17">
            <v>0.5</v>
          </cell>
          <cell r="D17" t="str">
            <v>AC</v>
          </cell>
          <cell r="E17">
            <v>9160.8</v>
          </cell>
          <cell r="F17">
            <v>0</v>
          </cell>
          <cell r="G17">
            <v>342.5</v>
          </cell>
          <cell r="H17">
            <v>237.5</v>
          </cell>
          <cell r="I17">
            <v>415</v>
          </cell>
          <cell r="J17">
            <v>2748.24</v>
          </cell>
          <cell r="K17">
            <v>1025</v>
          </cell>
          <cell r="L17">
            <v>13929.039999999999</v>
          </cell>
          <cell r="N17">
            <v>6733.187999999999</v>
          </cell>
          <cell r="O17">
            <v>961.8839999999999</v>
          </cell>
          <cell r="P17">
            <v>1587.8719999999998</v>
          </cell>
          <cell r="Q17">
            <v>1984.84</v>
          </cell>
          <cell r="R17">
            <v>18321.6</v>
          </cell>
          <cell r="S17">
            <v>2050</v>
          </cell>
          <cell r="T17">
            <v>31639.384</v>
          </cell>
        </row>
        <row r="18">
          <cell r="A18">
            <v>1301</v>
          </cell>
          <cell r="B18" t="str">
            <v>Prof Carrera ES Asociado A MT</v>
          </cell>
          <cell r="C18">
            <v>0.5</v>
          </cell>
          <cell r="D18" t="str">
            <v>AC</v>
          </cell>
          <cell r="E18">
            <v>8100.8</v>
          </cell>
          <cell r="F18">
            <v>0</v>
          </cell>
          <cell r="G18">
            <v>342.5</v>
          </cell>
          <cell r="H18">
            <v>237.5</v>
          </cell>
          <cell r="I18">
            <v>415</v>
          </cell>
          <cell r="J18">
            <v>2430.24</v>
          </cell>
          <cell r="K18">
            <v>1025</v>
          </cell>
          <cell r="L18">
            <v>12551.039999999999</v>
          </cell>
          <cell r="N18">
            <v>5954.088000000001</v>
          </cell>
          <cell r="O18">
            <v>850.5840000000001</v>
          </cell>
          <cell r="P18">
            <v>1404.1386666666667</v>
          </cell>
          <cell r="Q18">
            <v>1755.1733333333334</v>
          </cell>
          <cell r="R18">
            <v>16201.6</v>
          </cell>
          <cell r="S18">
            <v>2050</v>
          </cell>
          <cell r="T18">
            <v>28215.584000000003</v>
          </cell>
        </row>
        <row r="19">
          <cell r="A19">
            <v>1303</v>
          </cell>
          <cell r="B19" t="str">
            <v>Prof Carrera ES Asociado C MT</v>
          </cell>
          <cell r="C19">
            <v>0.5</v>
          </cell>
          <cell r="D19" t="str">
            <v>AC</v>
          </cell>
          <cell r="E19">
            <v>10228.8</v>
          </cell>
          <cell r="F19">
            <v>0</v>
          </cell>
          <cell r="G19">
            <v>342.5</v>
          </cell>
          <cell r="H19">
            <v>237.5</v>
          </cell>
          <cell r="I19">
            <v>415</v>
          </cell>
          <cell r="J19">
            <v>3068.64</v>
          </cell>
          <cell r="K19">
            <v>1025</v>
          </cell>
          <cell r="L19">
            <v>15317.439999999999</v>
          </cell>
          <cell r="N19">
            <v>7518.168</v>
          </cell>
          <cell r="O19">
            <v>1074.024</v>
          </cell>
          <cell r="P19">
            <v>1772.9919999999997</v>
          </cell>
          <cell r="Q19">
            <v>2216.24</v>
          </cell>
          <cell r="R19">
            <v>20457.6</v>
          </cell>
          <cell r="S19">
            <v>2050</v>
          </cell>
          <cell r="T19">
            <v>35089.024</v>
          </cell>
        </row>
        <row r="20">
          <cell r="A20">
            <v>1304</v>
          </cell>
          <cell r="B20" t="str">
            <v>Prof Carrera ES Asociado D MT</v>
          </cell>
          <cell r="C20">
            <v>0.5</v>
          </cell>
          <cell r="D20" t="str">
            <v>AC</v>
          </cell>
          <cell r="E20">
            <v>11052</v>
          </cell>
          <cell r="F20">
            <v>0</v>
          </cell>
          <cell r="G20">
            <v>342.5</v>
          </cell>
          <cell r="H20">
            <v>237.5</v>
          </cell>
          <cell r="I20">
            <v>415</v>
          </cell>
          <cell r="J20">
            <v>3315.6</v>
          </cell>
          <cell r="K20">
            <v>1025</v>
          </cell>
          <cell r="L20">
            <v>16387.6</v>
          </cell>
          <cell r="N20">
            <v>8123.22</v>
          </cell>
          <cell r="O20">
            <v>1160.4599999999998</v>
          </cell>
          <cell r="P20">
            <v>1915.68</v>
          </cell>
          <cell r="Q20">
            <v>2394.6</v>
          </cell>
          <cell r="R20">
            <v>22104</v>
          </cell>
          <cell r="S20">
            <v>2050</v>
          </cell>
          <cell r="T20">
            <v>37747.96</v>
          </cell>
        </row>
        <row r="21">
          <cell r="A21">
            <v>1310</v>
          </cell>
          <cell r="B21" t="str">
            <v>Prof Carrera ES Titular A MT</v>
          </cell>
          <cell r="C21">
            <v>0.5</v>
          </cell>
          <cell r="D21" t="str">
            <v>AC</v>
          </cell>
          <cell r="E21">
            <v>12230.4</v>
          </cell>
          <cell r="F21">
            <v>0</v>
          </cell>
          <cell r="G21">
            <v>342.5</v>
          </cell>
          <cell r="H21">
            <v>237.5</v>
          </cell>
          <cell r="I21">
            <v>415</v>
          </cell>
          <cell r="J21">
            <v>3669.12</v>
          </cell>
          <cell r="K21">
            <v>1025</v>
          </cell>
          <cell r="L21">
            <v>17919.52</v>
          </cell>
          <cell r="N21">
            <v>8989.344000000001</v>
          </cell>
          <cell r="O21">
            <v>1284.1919999999998</v>
          </cell>
          <cell r="P21">
            <v>2119.936</v>
          </cell>
          <cell r="Q21">
            <v>2649.92</v>
          </cell>
          <cell r="R21">
            <v>24460.8</v>
          </cell>
          <cell r="S21">
            <v>2050</v>
          </cell>
          <cell r="T21">
            <v>41554.191999999995</v>
          </cell>
        </row>
        <row r="22">
          <cell r="A22">
            <v>1311</v>
          </cell>
          <cell r="B22" t="str">
            <v>Prof Carrera ES Titular B MT</v>
          </cell>
          <cell r="C22">
            <v>0.5</v>
          </cell>
          <cell r="D22" t="str">
            <v>AC</v>
          </cell>
          <cell r="E22">
            <v>13984.8</v>
          </cell>
          <cell r="F22">
            <v>0</v>
          </cell>
          <cell r="G22">
            <v>342.5</v>
          </cell>
          <cell r="H22">
            <v>237.5</v>
          </cell>
          <cell r="I22">
            <v>415</v>
          </cell>
          <cell r="J22">
            <v>4195.44</v>
          </cell>
          <cell r="K22">
            <v>1025</v>
          </cell>
          <cell r="L22">
            <v>20200.239999999998</v>
          </cell>
          <cell r="N22">
            <v>10278.828</v>
          </cell>
          <cell r="O22">
            <v>1468.4039999999998</v>
          </cell>
          <cell r="P22">
            <v>2424.0319999999997</v>
          </cell>
          <cell r="Q22">
            <v>3030.0399999999995</v>
          </cell>
          <cell r="R22">
            <v>27969.6</v>
          </cell>
          <cell r="S22">
            <v>2050</v>
          </cell>
          <cell r="T22">
            <v>47220.903999999995</v>
          </cell>
        </row>
        <row r="23">
          <cell r="A23">
            <v>1312</v>
          </cell>
          <cell r="B23" t="str">
            <v>Prof Carrera ES Titular C MT</v>
          </cell>
          <cell r="C23">
            <v>0.5</v>
          </cell>
          <cell r="D23" t="str">
            <v>AC</v>
          </cell>
          <cell r="E23">
            <v>16143.2</v>
          </cell>
          <cell r="F23">
            <v>0</v>
          </cell>
          <cell r="G23">
            <v>342.5</v>
          </cell>
          <cell r="H23">
            <v>237.5</v>
          </cell>
          <cell r="I23">
            <v>415</v>
          </cell>
          <cell r="J23">
            <v>4842.96</v>
          </cell>
          <cell r="K23">
            <v>1025</v>
          </cell>
          <cell r="L23">
            <v>23006.16</v>
          </cell>
          <cell r="N23">
            <v>11865.252000000002</v>
          </cell>
          <cell r="O23">
            <v>1695.036</v>
          </cell>
          <cell r="P23">
            <v>2798.154666666667</v>
          </cell>
          <cell r="Q23">
            <v>3497.6933333333336</v>
          </cell>
          <cell r="R23">
            <v>32286.4</v>
          </cell>
          <cell r="S23">
            <v>2050</v>
          </cell>
          <cell r="T23">
            <v>54192.53600000001</v>
          </cell>
        </row>
        <row r="24">
          <cell r="A24">
            <v>1320</v>
          </cell>
          <cell r="B24" t="str">
            <v>Prof Carrera EMS Asociado A MT</v>
          </cell>
          <cell r="C24">
            <v>0.5</v>
          </cell>
          <cell r="D24" t="str">
            <v>AC</v>
          </cell>
          <cell r="E24">
            <v>8100.8</v>
          </cell>
          <cell r="F24">
            <v>0</v>
          </cell>
          <cell r="G24">
            <v>342.5</v>
          </cell>
          <cell r="H24">
            <v>237.5</v>
          </cell>
          <cell r="I24">
            <v>415</v>
          </cell>
          <cell r="J24">
            <v>2430.24</v>
          </cell>
          <cell r="K24">
            <v>1025</v>
          </cell>
          <cell r="L24">
            <v>12551.039999999999</v>
          </cell>
          <cell r="N24">
            <v>5954.088000000001</v>
          </cell>
          <cell r="O24">
            <v>850.5840000000001</v>
          </cell>
          <cell r="P24">
            <v>1404.1386666666667</v>
          </cell>
          <cell r="Q24">
            <v>1755.1733333333334</v>
          </cell>
          <cell r="R24">
            <v>16201.6</v>
          </cell>
          <cell r="S24">
            <v>2050</v>
          </cell>
          <cell r="T24">
            <v>28215.584000000003</v>
          </cell>
        </row>
        <row r="25">
          <cell r="A25">
            <v>1322</v>
          </cell>
          <cell r="B25" t="str">
            <v>Prof Carrera EMS Asociado B MT</v>
          </cell>
          <cell r="C25">
            <v>0.5</v>
          </cell>
          <cell r="D25" t="str">
            <v>AC</v>
          </cell>
          <cell r="E25">
            <v>9160.8</v>
          </cell>
          <cell r="F25">
            <v>0</v>
          </cell>
          <cell r="G25">
            <v>342.5</v>
          </cell>
          <cell r="H25">
            <v>237.5</v>
          </cell>
          <cell r="I25">
            <v>415</v>
          </cell>
          <cell r="J25">
            <v>2748.24</v>
          </cell>
          <cell r="K25">
            <v>1025</v>
          </cell>
          <cell r="L25">
            <v>13929.039999999999</v>
          </cell>
          <cell r="N25">
            <v>6733.187999999999</v>
          </cell>
          <cell r="O25">
            <v>961.8839999999999</v>
          </cell>
          <cell r="P25">
            <v>1587.8719999999998</v>
          </cell>
          <cell r="Q25">
            <v>1984.84</v>
          </cell>
          <cell r="R25">
            <v>18321.6</v>
          </cell>
          <cell r="S25">
            <v>2050</v>
          </cell>
          <cell r="T25">
            <v>31639.384</v>
          </cell>
        </row>
        <row r="26">
          <cell r="A26">
            <v>1324</v>
          </cell>
          <cell r="B26" t="str">
            <v>Prof Carrera EMS Asociado C MT</v>
          </cell>
          <cell r="C26">
            <v>0.5</v>
          </cell>
          <cell r="D26" t="str">
            <v>AC</v>
          </cell>
          <cell r="E26">
            <v>10228.8</v>
          </cell>
          <cell r="F26">
            <v>0</v>
          </cell>
          <cell r="G26">
            <v>342.5</v>
          </cell>
          <cell r="H26">
            <v>237.5</v>
          </cell>
          <cell r="I26">
            <v>415</v>
          </cell>
          <cell r="J26">
            <v>3068.64</v>
          </cell>
          <cell r="K26">
            <v>1025</v>
          </cell>
          <cell r="L26">
            <v>15317.439999999999</v>
          </cell>
          <cell r="N26">
            <v>7518.168</v>
          </cell>
          <cell r="O26">
            <v>1074.024</v>
          </cell>
          <cell r="P26">
            <v>1772.9919999999997</v>
          </cell>
          <cell r="Q26">
            <v>2216.24</v>
          </cell>
          <cell r="R26">
            <v>20457.6</v>
          </cell>
          <cell r="S26">
            <v>2050</v>
          </cell>
          <cell r="T26">
            <v>35089.024</v>
          </cell>
        </row>
        <row r="27">
          <cell r="A27">
            <v>1326</v>
          </cell>
          <cell r="B27" t="str">
            <v>Prof Carrera EMS Asociado D MT</v>
          </cell>
          <cell r="C27">
            <v>0.5</v>
          </cell>
          <cell r="D27" t="str">
            <v>AC</v>
          </cell>
          <cell r="E27">
            <v>11052</v>
          </cell>
          <cell r="F27">
            <v>0</v>
          </cell>
          <cell r="G27">
            <v>342.5</v>
          </cell>
          <cell r="H27">
            <v>237.5</v>
          </cell>
          <cell r="I27">
            <v>415</v>
          </cell>
          <cell r="J27">
            <v>3315.6</v>
          </cell>
          <cell r="K27">
            <v>1025</v>
          </cell>
          <cell r="L27">
            <v>16387.6</v>
          </cell>
          <cell r="N27">
            <v>8123.22</v>
          </cell>
          <cell r="O27">
            <v>1160.4599999999998</v>
          </cell>
          <cell r="P27">
            <v>1915.68</v>
          </cell>
          <cell r="Q27">
            <v>2394.6</v>
          </cell>
          <cell r="R27">
            <v>22104</v>
          </cell>
          <cell r="S27">
            <v>2050</v>
          </cell>
          <cell r="T27">
            <v>37747.96</v>
          </cell>
        </row>
        <row r="28">
          <cell r="A28">
            <v>1330</v>
          </cell>
          <cell r="B28" t="str">
            <v>Prof Carrera Idiomas Asoc A MT</v>
          </cell>
          <cell r="C28">
            <v>0.5</v>
          </cell>
          <cell r="D28" t="str">
            <v>AC</v>
          </cell>
          <cell r="E28">
            <v>8100.8</v>
          </cell>
          <cell r="F28">
            <v>0</v>
          </cell>
          <cell r="G28">
            <v>342.5</v>
          </cell>
          <cell r="H28">
            <v>237.5</v>
          </cell>
          <cell r="I28">
            <v>415</v>
          </cell>
          <cell r="J28">
            <v>2430.24</v>
          </cell>
          <cell r="K28">
            <v>1025</v>
          </cell>
          <cell r="L28">
            <v>12551.039999999999</v>
          </cell>
          <cell r="N28">
            <v>5954.088000000001</v>
          </cell>
          <cell r="O28">
            <v>850.5840000000001</v>
          </cell>
          <cell r="P28">
            <v>1404.1386666666667</v>
          </cell>
          <cell r="Q28">
            <v>1755.1733333333334</v>
          </cell>
          <cell r="R28">
            <v>16201.6</v>
          </cell>
          <cell r="S28">
            <v>2050</v>
          </cell>
          <cell r="T28">
            <v>28215.584000000003</v>
          </cell>
        </row>
        <row r="29">
          <cell r="A29">
            <v>1332</v>
          </cell>
          <cell r="B29" t="str">
            <v>Prof Carrera Idiomas Asoc B MT</v>
          </cell>
          <cell r="C29">
            <v>0.5</v>
          </cell>
          <cell r="D29" t="str">
            <v>AC</v>
          </cell>
          <cell r="E29">
            <v>9160.8</v>
          </cell>
          <cell r="F29">
            <v>0</v>
          </cell>
          <cell r="G29">
            <v>342.5</v>
          </cell>
          <cell r="H29">
            <v>237.5</v>
          </cell>
          <cell r="I29">
            <v>415</v>
          </cell>
          <cell r="J29">
            <v>2748.24</v>
          </cell>
          <cell r="K29">
            <v>1025</v>
          </cell>
          <cell r="L29">
            <v>13929.039999999999</v>
          </cell>
          <cell r="N29">
            <v>6733.187999999999</v>
          </cell>
          <cell r="O29">
            <v>961.8839999999999</v>
          </cell>
          <cell r="P29">
            <v>1587.8719999999998</v>
          </cell>
          <cell r="Q29">
            <v>1984.84</v>
          </cell>
          <cell r="R29">
            <v>18321.6</v>
          </cell>
          <cell r="S29">
            <v>2050</v>
          </cell>
          <cell r="T29">
            <v>31639.384</v>
          </cell>
        </row>
        <row r="30">
          <cell r="A30">
            <v>1334</v>
          </cell>
          <cell r="B30" t="str">
            <v>Prof Carrera Idiomas Asoc C MT</v>
          </cell>
          <cell r="C30">
            <v>0.5</v>
          </cell>
          <cell r="D30" t="str">
            <v>AC</v>
          </cell>
          <cell r="E30">
            <v>10228.8</v>
          </cell>
          <cell r="F30">
            <v>0</v>
          </cell>
          <cell r="G30">
            <v>342.5</v>
          </cell>
          <cell r="H30">
            <v>237.5</v>
          </cell>
          <cell r="I30">
            <v>415</v>
          </cell>
          <cell r="J30">
            <v>3068.64</v>
          </cell>
          <cell r="K30">
            <v>1025</v>
          </cell>
          <cell r="L30">
            <v>15317.439999999999</v>
          </cell>
          <cell r="N30">
            <v>7518.168</v>
          </cell>
          <cell r="O30">
            <v>1074.024</v>
          </cell>
          <cell r="P30">
            <v>1772.9919999999997</v>
          </cell>
          <cell r="Q30">
            <v>2216.24</v>
          </cell>
          <cell r="R30">
            <v>20457.6</v>
          </cell>
          <cell r="S30">
            <v>2050</v>
          </cell>
          <cell r="T30">
            <v>35089.024</v>
          </cell>
        </row>
        <row r="31">
          <cell r="A31">
            <v>1336</v>
          </cell>
          <cell r="B31" t="str">
            <v>Prof Carrera Idiomas Asoc D MT</v>
          </cell>
          <cell r="C31">
            <v>0.5</v>
          </cell>
          <cell r="D31" t="str">
            <v>AC</v>
          </cell>
          <cell r="E31">
            <v>11052</v>
          </cell>
          <cell r="F31">
            <v>0</v>
          </cell>
          <cell r="G31">
            <v>342.5</v>
          </cell>
          <cell r="H31">
            <v>237.5</v>
          </cell>
          <cell r="I31">
            <v>415</v>
          </cell>
          <cell r="J31">
            <v>3315.6</v>
          </cell>
          <cell r="K31">
            <v>1025</v>
          </cell>
          <cell r="L31">
            <v>16387.6</v>
          </cell>
          <cell r="N31">
            <v>8123.22</v>
          </cell>
          <cell r="O31">
            <v>1160.4599999999998</v>
          </cell>
          <cell r="P31">
            <v>1915.68</v>
          </cell>
          <cell r="Q31">
            <v>2394.6</v>
          </cell>
          <cell r="R31">
            <v>22104</v>
          </cell>
          <cell r="S31">
            <v>2050</v>
          </cell>
          <cell r="T31">
            <v>37747.96</v>
          </cell>
        </row>
        <row r="32">
          <cell r="A32">
            <v>1404</v>
          </cell>
          <cell r="B32" t="str">
            <v>Prof.Asignatura Ens-Med-Sup. A</v>
          </cell>
          <cell r="C32">
            <v>1</v>
          </cell>
          <cell r="D32" t="str">
            <v>AC</v>
          </cell>
          <cell r="E32">
            <v>13497.6</v>
          </cell>
          <cell r="F32">
            <v>0</v>
          </cell>
          <cell r="G32">
            <v>685</v>
          </cell>
          <cell r="H32">
            <v>475</v>
          </cell>
          <cell r="I32">
            <v>830</v>
          </cell>
          <cell r="J32">
            <v>4049.28</v>
          </cell>
          <cell r="K32">
            <v>1980</v>
          </cell>
          <cell r="L32">
            <v>21516.88</v>
          </cell>
          <cell r="N32">
            <v>9920.736</v>
          </cell>
          <cell r="O32">
            <v>1417.248</v>
          </cell>
          <cell r="P32">
            <v>2339.5840000000003</v>
          </cell>
          <cell r="Q32">
            <v>2924.4800000000005</v>
          </cell>
          <cell r="R32">
            <v>26995.2</v>
          </cell>
          <cell r="S32">
            <v>3960</v>
          </cell>
          <cell r="T32">
            <v>47557.24800000001</v>
          </cell>
        </row>
        <row r="33">
          <cell r="A33">
            <v>1408</v>
          </cell>
          <cell r="B33" t="str">
            <v>Prof.Asignatura Ens-Med-Sup. B</v>
          </cell>
          <cell r="C33">
            <v>1</v>
          </cell>
          <cell r="D33" t="str">
            <v>AC</v>
          </cell>
          <cell r="E33">
            <v>14795.2</v>
          </cell>
          <cell r="F33">
            <v>0</v>
          </cell>
          <cell r="G33">
            <v>685</v>
          </cell>
          <cell r="H33">
            <v>475</v>
          </cell>
          <cell r="I33">
            <v>830</v>
          </cell>
          <cell r="J33">
            <v>4438.56</v>
          </cell>
          <cell r="K33">
            <v>1980</v>
          </cell>
          <cell r="L33">
            <v>23203.760000000002</v>
          </cell>
          <cell r="N33">
            <v>10874.472000000002</v>
          </cell>
          <cell r="O33">
            <v>1553.4959999999999</v>
          </cell>
          <cell r="P33">
            <v>2564.5013333333336</v>
          </cell>
          <cell r="Q33">
            <v>3205.6266666666675</v>
          </cell>
          <cell r="R33">
            <v>29590.4</v>
          </cell>
          <cell r="S33">
            <v>3960</v>
          </cell>
          <cell r="T33">
            <v>51748.496</v>
          </cell>
        </row>
        <row r="34">
          <cell r="A34">
            <v>1412</v>
          </cell>
          <cell r="B34" t="str">
            <v>Prof.Asignatura Ens-Med-Sup. C</v>
          </cell>
          <cell r="C34">
            <v>1</v>
          </cell>
          <cell r="D34" t="str">
            <v>AC</v>
          </cell>
          <cell r="E34">
            <v>17520</v>
          </cell>
          <cell r="F34">
            <v>0</v>
          </cell>
          <cell r="G34">
            <v>685</v>
          </cell>
          <cell r="H34">
            <v>475</v>
          </cell>
          <cell r="I34">
            <v>830</v>
          </cell>
          <cell r="J34">
            <v>5256</v>
          </cell>
          <cell r="K34">
            <v>1980</v>
          </cell>
          <cell r="L34">
            <v>26746</v>
          </cell>
          <cell r="N34">
            <v>12877.2</v>
          </cell>
          <cell r="O34">
            <v>1839.6</v>
          </cell>
          <cell r="P34">
            <v>3036.8</v>
          </cell>
          <cell r="Q34">
            <v>3796</v>
          </cell>
          <cell r="R34">
            <v>35040</v>
          </cell>
          <cell r="S34">
            <v>3960</v>
          </cell>
          <cell r="T34">
            <v>60549.600000000006</v>
          </cell>
        </row>
        <row r="35">
          <cell r="A35">
            <v>1428</v>
          </cell>
          <cell r="B35" t="str">
            <v>Prof.Asignatura Ens-Superior A</v>
          </cell>
          <cell r="C35">
            <v>1</v>
          </cell>
          <cell r="D35" t="str">
            <v>AC</v>
          </cell>
          <cell r="E35">
            <v>16664</v>
          </cell>
          <cell r="F35">
            <v>0</v>
          </cell>
          <cell r="G35">
            <v>685</v>
          </cell>
          <cell r="H35">
            <v>475</v>
          </cell>
          <cell r="I35">
            <v>830</v>
          </cell>
          <cell r="J35">
            <v>4999.2</v>
          </cell>
          <cell r="K35">
            <v>1980</v>
          </cell>
          <cell r="L35">
            <v>25633.2</v>
          </cell>
          <cell r="N35">
            <v>12248.04</v>
          </cell>
          <cell r="O35">
            <v>1749.72</v>
          </cell>
          <cell r="P35">
            <v>2888.4266666666667</v>
          </cell>
          <cell r="Q35">
            <v>3610.5333333333333</v>
          </cell>
          <cell r="R35">
            <v>33328</v>
          </cell>
          <cell r="S35">
            <v>3960</v>
          </cell>
          <cell r="T35">
            <v>57784.72</v>
          </cell>
        </row>
        <row r="36">
          <cell r="A36">
            <v>1432</v>
          </cell>
          <cell r="B36" t="str">
            <v>Prof.Asignatura Ens-Superior B</v>
          </cell>
          <cell r="C36">
            <v>1</v>
          </cell>
          <cell r="D36" t="str">
            <v>AC</v>
          </cell>
          <cell r="E36">
            <v>17520</v>
          </cell>
          <cell r="F36">
            <v>0</v>
          </cell>
          <cell r="G36">
            <v>685</v>
          </cell>
          <cell r="H36">
            <v>475</v>
          </cell>
          <cell r="I36">
            <v>830</v>
          </cell>
          <cell r="J36">
            <v>5256</v>
          </cell>
          <cell r="K36">
            <v>1980</v>
          </cell>
          <cell r="L36">
            <v>26746</v>
          </cell>
          <cell r="N36">
            <v>12877.2</v>
          </cell>
          <cell r="O36">
            <v>1839.6</v>
          </cell>
          <cell r="P36">
            <v>3036.8</v>
          </cell>
          <cell r="Q36">
            <v>3796</v>
          </cell>
          <cell r="R36">
            <v>35040</v>
          </cell>
          <cell r="S36">
            <v>3960</v>
          </cell>
          <cell r="T36">
            <v>60549.600000000006</v>
          </cell>
        </row>
        <row r="37">
          <cell r="A37">
            <v>1521</v>
          </cell>
          <cell r="B37" t="str">
            <v>Técnico Académico Asociado A</v>
          </cell>
          <cell r="C37">
            <v>1</v>
          </cell>
          <cell r="D37" t="str">
            <v>AC</v>
          </cell>
          <cell r="E37">
            <v>12969.6</v>
          </cell>
          <cell r="F37">
            <v>0</v>
          </cell>
          <cell r="G37">
            <v>685</v>
          </cell>
          <cell r="H37">
            <v>475</v>
          </cell>
          <cell r="I37">
            <v>830</v>
          </cell>
          <cell r="J37">
            <v>3890.88</v>
          </cell>
          <cell r="K37">
            <v>1980</v>
          </cell>
          <cell r="L37">
            <v>20830.48</v>
          </cell>
          <cell r="N37">
            <v>9532.655999999999</v>
          </cell>
          <cell r="O37">
            <v>1361.808</v>
          </cell>
          <cell r="P37">
            <v>2248.064</v>
          </cell>
          <cell r="Q37">
            <v>2810.08</v>
          </cell>
          <cell r="R37">
            <v>25939.2</v>
          </cell>
          <cell r="S37">
            <v>3960</v>
          </cell>
          <cell r="T37">
            <v>45851.808000000005</v>
          </cell>
        </row>
        <row r="38">
          <cell r="A38">
            <v>1522</v>
          </cell>
          <cell r="B38" t="str">
            <v>Técnico Académico Asociado B</v>
          </cell>
          <cell r="C38">
            <v>1</v>
          </cell>
          <cell r="D38" t="str">
            <v>AC</v>
          </cell>
          <cell r="E38">
            <v>15627.2</v>
          </cell>
          <cell r="F38">
            <v>0</v>
          </cell>
          <cell r="G38">
            <v>685</v>
          </cell>
          <cell r="H38">
            <v>475</v>
          </cell>
          <cell r="I38">
            <v>830</v>
          </cell>
          <cell r="J38">
            <v>4688.16</v>
          </cell>
          <cell r="K38">
            <v>1980</v>
          </cell>
          <cell r="L38">
            <v>24285.36</v>
          </cell>
          <cell r="N38">
            <v>11485.992</v>
          </cell>
          <cell r="O38">
            <v>1640.856</v>
          </cell>
          <cell r="P38">
            <v>2708.7146666666667</v>
          </cell>
          <cell r="Q38">
            <v>3385.8933333333334</v>
          </cell>
          <cell r="R38">
            <v>31254.4</v>
          </cell>
          <cell r="S38">
            <v>3960</v>
          </cell>
          <cell r="T38">
            <v>54435.856</v>
          </cell>
        </row>
        <row r="39">
          <cell r="A39">
            <v>1523</v>
          </cell>
          <cell r="B39" t="str">
            <v>Técnico Académico Asociado C</v>
          </cell>
          <cell r="C39">
            <v>1</v>
          </cell>
          <cell r="D39" t="str">
            <v>AC</v>
          </cell>
          <cell r="E39">
            <v>16710.4</v>
          </cell>
          <cell r="F39">
            <v>0</v>
          </cell>
          <cell r="G39">
            <v>685</v>
          </cell>
          <cell r="H39">
            <v>475</v>
          </cell>
          <cell r="I39">
            <v>830</v>
          </cell>
          <cell r="J39">
            <v>5013.12</v>
          </cell>
          <cell r="K39">
            <v>1980</v>
          </cell>
          <cell r="L39">
            <v>25693.52</v>
          </cell>
          <cell r="N39">
            <v>12282.144000000002</v>
          </cell>
          <cell r="O39">
            <v>1754.592</v>
          </cell>
          <cell r="P39">
            <v>2896.4693333333335</v>
          </cell>
          <cell r="Q39">
            <v>3620.586666666667</v>
          </cell>
          <cell r="R39">
            <v>33420.8</v>
          </cell>
          <cell r="S39">
            <v>3960</v>
          </cell>
          <cell r="T39">
            <v>57934.592000000004</v>
          </cell>
        </row>
        <row r="40">
          <cell r="A40">
            <v>1531</v>
          </cell>
          <cell r="B40" t="str">
            <v>Técnico Académico Titular A</v>
          </cell>
          <cell r="C40">
            <v>1</v>
          </cell>
          <cell r="D40" t="str">
            <v>AC</v>
          </cell>
          <cell r="E40">
            <v>18076.8</v>
          </cell>
          <cell r="F40">
            <v>0</v>
          </cell>
          <cell r="G40">
            <v>685</v>
          </cell>
          <cell r="H40">
            <v>475</v>
          </cell>
          <cell r="I40">
            <v>830</v>
          </cell>
          <cell r="J40">
            <v>5423.04</v>
          </cell>
          <cell r="K40">
            <v>1980</v>
          </cell>
          <cell r="L40">
            <v>27469.84</v>
          </cell>
          <cell r="N40">
            <v>13286.448</v>
          </cell>
          <cell r="O40">
            <v>1898.0639999999999</v>
          </cell>
          <cell r="P40">
            <v>3133.312</v>
          </cell>
          <cell r="Q40">
            <v>3916.64</v>
          </cell>
          <cell r="R40">
            <v>36153.6</v>
          </cell>
          <cell r="S40">
            <v>3960</v>
          </cell>
          <cell r="T40">
            <v>62348.064</v>
          </cell>
        </row>
        <row r="41">
          <cell r="A41">
            <v>1532</v>
          </cell>
          <cell r="B41" t="str">
            <v>Técnico Académico Titular B</v>
          </cell>
          <cell r="C41">
            <v>1</v>
          </cell>
          <cell r="D41" t="str">
            <v>AC</v>
          </cell>
          <cell r="E41">
            <v>19475.2</v>
          </cell>
          <cell r="F41">
            <v>0</v>
          </cell>
          <cell r="G41">
            <v>685</v>
          </cell>
          <cell r="H41">
            <v>475</v>
          </cell>
          <cell r="I41">
            <v>830</v>
          </cell>
          <cell r="J41">
            <v>5842.56</v>
          </cell>
          <cell r="K41">
            <v>1980</v>
          </cell>
          <cell r="L41">
            <v>29287.760000000002</v>
          </cell>
          <cell r="N41">
            <v>14314.272</v>
          </cell>
          <cell r="O41">
            <v>2044.896</v>
          </cell>
          <cell r="P41">
            <v>3375.7013333333334</v>
          </cell>
          <cell r="Q41">
            <v>4219.626666666667</v>
          </cell>
          <cell r="R41">
            <v>38950.4</v>
          </cell>
          <cell r="S41">
            <v>3960</v>
          </cell>
          <cell r="T41">
            <v>66864.89600000001</v>
          </cell>
        </row>
        <row r="42">
          <cell r="A42">
            <v>1600</v>
          </cell>
          <cell r="B42" t="str">
            <v>Otros Docentes</v>
          </cell>
          <cell r="C42">
            <v>1</v>
          </cell>
          <cell r="D42" t="str">
            <v>DF</v>
          </cell>
          <cell r="E42">
            <v>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0.6</v>
          </cell>
          <cell r="K42">
            <v>0</v>
          </cell>
          <cell r="L42">
            <v>2.6</v>
          </cell>
          <cell r="N42">
            <v>1.47</v>
          </cell>
          <cell r="O42">
            <v>0.21</v>
          </cell>
          <cell r="P42">
            <v>0.3466666666666667</v>
          </cell>
          <cell r="Q42">
            <v>0.43333333333333335</v>
          </cell>
          <cell r="R42">
            <v>4</v>
          </cell>
          <cell r="S42">
            <v>0</v>
          </cell>
          <cell r="T42">
            <v>6.46</v>
          </cell>
        </row>
        <row r="43">
          <cell r="A43">
            <v>1601</v>
          </cell>
          <cell r="B43" t="str">
            <v>Ex-Srio.Administrativo E.M.S.</v>
          </cell>
          <cell r="C43">
            <v>1</v>
          </cell>
          <cell r="D43" t="str">
            <v>EF</v>
          </cell>
          <cell r="E43">
            <v>8586.46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2575.94</v>
          </cell>
          <cell r="K43">
            <v>0</v>
          </cell>
          <cell r="L43">
            <v>11162.4</v>
          </cell>
          <cell r="N43">
            <v>6311.0481</v>
          </cell>
          <cell r="O43">
            <v>901.5782999999998</v>
          </cell>
          <cell r="P43">
            <v>1488.32</v>
          </cell>
          <cell r="Q43">
            <v>1860.4</v>
          </cell>
          <cell r="R43">
            <v>17172.92</v>
          </cell>
          <cell r="S43">
            <v>0</v>
          </cell>
          <cell r="T43">
            <v>27734.2664</v>
          </cell>
        </row>
        <row r="44">
          <cell r="A44">
            <v>1603</v>
          </cell>
          <cell r="B44" t="str">
            <v>Secretario Académico E.M.S.</v>
          </cell>
          <cell r="C44">
            <v>1</v>
          </cell>
          <cell r="D44" t="str">
            <v>DF</v>
          </cell>
          <cell r="E44">
            <v>7952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2385.6</v>
          </cell>
          <cell r="K44">
            <v>0</v>
          </cell>
          <cell r="L44">
            <v>10337.6</v>
          </cell>
          <cell r="N44">
            <v>5844.72</v>
          </cell>
          <cell r="O44">
            <v>834.9599999999999</v>
          </cell>
          <cell r="P44">
            <v>1378.3466666666668</v>
          </cell>
          <cell r="Q44">
            <v>1722.9333333333334</v>
          </cell>
          <cell r="R44">
            <v>15904</v>
          </cell>
          <cell r="S44">
            <v>0</v>
          </cell>
          <cell r="T44">
            <v>25684.96</v>
          </cell>
        </row>
        <row r="45">
          <cell r="A45">
            <v>1604</v>
          </cell>
          <cell r="B45" t="str">
            <v>Secretario Académico E.S.</v>
          </cell>
          <cell r="C45">
            <v>1</v>
          </cell>
          <cell r="D45" t="str">
            <v>DF</v>
          </cell>
          <cell r="E45">
            <v>9867.2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2960.16</v>
          </cell>
          <cell r="K45">
            <v>0</v>
          </cell>
          <cell r="L45">
            <v>12827.36</v>
          </cell>
          <cell r="N45">
            <v>7252.392000000001</v>
          </cell>
          <cell r="O45">
            <v>1036.056</v>
          </cell>
          <cell r="P45">
            <v>1710.3146666666667</v>
          </cell>
          <cell r="Q45">
            <v>2137.8933333333334</v>
          </cell>
          <cell r="R45">
            <v>19734.4</v>
          </cell>
          <cell r="S45">
            <v>0</v>
          </cell>
          <cell r="T45">
            <v>31871.056000000004</v>
          </cell>
        </row>
        <row r="46">
          <cell r="A46">
            <v>1605</v>
          </cell>
          <cell r="B46" t="str">
            <v>Secretario Administrativo EMS</v>
          </cell>
          <cell r="C46">
            <v>1</v>
          </cell>
          <cell r="D46" t="str">
            <v>DF</v>
          </cell>
          <cell r="E46">
            <v>7952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2385.6</v>
          </cell>
          <cell r="K46">
            <v>0</v>
          </cell>
          <cell r="L46">
            <v>10337.6</v>
          </cell>
          <cell r="N46">
            <v>5844.72</v>
          </cell>
          <cell r="O46">
            <v>834.9599999999999</v>
          </cell>
          <cell r="P46">
            <v>1378.3466666666668</v>
          </cell>
          <cell r="Q46">
            <v>1722.9333333333334</v>
          </cell>
          <cell r="R46">
            <v>15904</v>
          </cell>
          <cell r="S46">
            <v>0</v>
          </cell>
          <cell r="T46">
            <v>25684.96</v>
          </cell>
        </row>
        <row r="47">
          <cell r="A47">
            <v>1606</v>
          </cell>
          <cell r="B47" t="str">
            <v>Secretario Administrativo E.S</v>
          </cell>
          <cell r="C47">
            <v>1</v>
          </cell>
          <cell r="D47" t="str">
            <v>DF</v>
          </cell>
          <cell r="E47">
            <v>9867.2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2960.16</v>
          </cell>
          <cell r="K47">
            <v>0</v>
          </cell>
          <cell r="L47">
            <v>12827.36</v>
          </cell>
          <cell r="N47">
            <v>7252.392000000001</v>
          </cell>
          <cell r="O47">
            <v>1036.056</v>
          </cell>
          <cell r="P47">
            <v>1710.3146666666667</v>
          </cell>
          <cell r="Q47">
            <v>2137.8933333333334</v>
          </cell>
          <cell r="R47">
            <v>19734.4</v>
          </cell>
          <cell r="S47">
            <v>0</v>
          </cell>
          <cell r="T47">
            <v>31871.056000000004</v>
          </cell>
        </row>
        <row r="48">
          <cell r="A48">
            <v>1607</v>
          </cell>
          <cell r="B48" t="str">
            <v>Ex-Srio.Académico E.M.S.</v>
          </cell>
          <cell r="C48">
            <v>1</v>
          </cell>
          <cell r="D48" t="str">
            <v>EF</v>
          </cell>
          <cell r="E48">
            <v>8586.46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2575.94</v>
          </cell>
          <cell r="K48">
            <v>0</v>
          </cell>
          <cell r="L48">
            <v>11162.4</v>
          </cell>
          <cell r="N48">
            <v>6311.0481</v>
          </cell>
          <cell r="O48">
            <v>901.5782999999998</v>
          </cell>
          <cell r="P48">
            <v>1488.32</v>
          </cell>
          <cell r="Q48">
            <v>1860.4</v>
          </cell>
          <cell r="R48">
            <v>17172.92</v>
          </cell>
          <cell r="S48">
            <v>0</v>
          </cell>
          <cell r="T48">
            <v>27734.2664</v>
          </cell>
        </row>
        <row r="49">
          <cell r="A49">
            <v>1608</v>
          </cell>
          <cell r="B49" t="str">
            <v>Jefe de U.de Postg.e Invest.</v>
          </cell>
          <cell r="C49">
            <v>1</v>
          </cell>
          <cell r="D49" t="str">
            <v>DF</v>
          </cell>
          <cell r="E49">
            <v>9867.2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2960.16</v>
          </cell>
          <cell r="K49">
            <v>0</v>
          </cell>
          <cell r="L49">
            <v>12827.36</v>
          </cell>
          <cell r="N49">
            <v>7252.392000000001</v>
          </cell>
          <cell r="O49">
            <v>1036.056</v>
          </cell>
          <cell r="P49">
            <v>1710.3146666666667</v>
          </cell>
          <cell r="Q49">
            <v>2137.8933333333334</v>
          </cell>
          <cell r="R49">
            <v>19734.4</v>
          </cell>
          <cell r="S49">
            <v>0</v>
          </cell>
          <cell r="T49">
            <v>31871.056000000004</v>
          </cell>
        </row>
        <row r="50">
          <cell r="A50">
            <v>1612</v>
          </cell>
          <cell r="B50" t="str">
            <v>Ex-Coordinador Admvo. A</v>
          </cell>
          <cell r="C50">
            <v>1</v>
          </cell>
          <cell r="D50" t="str">
            <v>EF</v>
          </cell>
          <cell r="E50">
            <v>10654.3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3196.29</v>
          </cell>
          <cell r="K50">
            <v>0</v>
          </cell>
          <cell r="L50">
            <v>13850.59</v>
          </cell>
          <cell r="N50">
            <v>7830.9105</v>
          </cell>
          <cell r="O50">
            <v>1118.7015</v>
          </cell>
          <cell r="P50">
            <v>1846.7453333333333</v>
          </cell>
          <cell r="Q50">
            <v>2308.4316666666664</v>
          </cell>
          <cell r="R50">
            <v>21308.6</v>
          </cell>
          <cell r="S50">
            <v>0</v>
          </cell>
          <cell r="T50">
            <v>34413.388999999996</v>
          </cell>
        </row>
        <row r="51">
          <cell r="A51">
            <v>1615</v>
          </cell>
          <cell r="B51" t="str">
            <v>Ex-Srio.Académico E.S.</v>
          </cell>
          <cell r="C51">
            <v>1</v>
          </cell>
          <cell r="D51" t="str">
            <v>EF</v>
          </cell>
          <cell r="E51">
            <v>10654.3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3196.29</v>
          </cell>
          <cell r="K51">
            <v>3012.19</v>
          </cell>
          <cell r="L51">
            <v>16862.78</v>
          </cell>
          <cell r="N51">
            <v>7830.9105</v>
          </cell>
          <cell r="O51">
            <v>1118.7015</v>
          </cell>
          <cell r="P51">
            <v>1846.7453333333333</v>
          </cell>
          <cell r="Q51">
            <v>2308.4316666666664</v>
          </cell>
          <cell r="R51">
            <v>21308.6</v>
          </cell>
          <cell r="S51">
            <v>6024.38</v>
          </cell>
          <cell r="T51">
            <v>40437.76899999999</v>
          </cell>
        </row>
        <row r="52">
          <cell r="A52">
            <v>1616</v>
          </cell>
          <cell r="B52" t="str">
            <v>Ex-Srio.Administrativo E.S.</v>
          </cell>
          <cell r="C52">
            <v>1</v>
          </cell>
          <cell r="D52" t="str">
            <v>EF</v>
          </cell>
          <cell r="E52">
            <v>10654.3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3196.29</v>
          </cell>
          <cell r="K52">
            <v>3012.19</v>
          </cell>
          <cell r="L52">
            <v>16862.78</v>
          </cell>
          <cell r="N52">
            <v>7830.9105</v>
          </cell>
          <cell r="O52">
            <v>1118.7015</v>
          </cell>
          <cell r="P52">
            <v>1846.7453333333333</v>
          </cell>
          <cell r="Q52">
            <v>2308.4316666666664</v>
          </cell>
          <cell r="R52">
            <v>21308.6</v>
          </cell>
          <cell r="S52">
            <v>6024.38</v>
          </cell>
          <cell r="T52">
            <v>40437.76899999999</v>
          </cell>
        </row>
        <row r="53">
          <cell r="A53">
            <v>1617</v>
          </cell>
          <cell r="B53" t="str">
            <v>Ex-Jefe de U.P.I.</v>
          </cell>
          <cell r="C53">
            <v>1</v>
          </cell>
          <cell r="D53" t="str">
            <v>EF</v>
          </cell>
          <cell r="E53">
            <v>10654.3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3196.29</v>
          </cell>
          <cell r="K53">
            <v>3012.19</v>
          </cell>
          <cell r="L53">
            <v>16862.78</v>
          </cell>
          <cell r="N53">
            <v>7830.9105</v>
          </cell>
          <cell r="O53">
            <v>1118.7015</v>
          </cell>
          <cell r="P53">
            <v>1846.7453333333333</v>
          </cell>
          <cell r="Q53">
            <v>2308.4316666666664</v>
          </cell>
          <cell r="R53">
            <v>21308.6</v>
          </cell>
          <cell r="S53">
            <v>6024.38</v>
          </cell>
          <cell r="T53">
            <v>40437.76899999999</v>
          </cell>
        </row>
        <row r="54">
          <cell r="A54">
            <v>1625</v>
          </cell>
          <cell r="B54" t="str">
            <v>Ex- Coordinador Académico B</v>
          </cell>
          <cell r="C54">
            <v>1</v>
          </cell>
          <cell r="D54" t="str">
            <v>EF</v>
          </cell>
          <cell r="E54">
            <v>15306.92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4592.08</v>
          </cell>
          <cell r="K54">
            <v>0</v>
          </cell>
          <cell r="L54">
            <v>19899</v>
          </cell>
          <cell r="N54">
            <v>11250.5862</v>
          </cell>
          <cell r="O54">
            <v>1607.2266000000002</v>
          </cell>
          <cell r="P54">
            <v>2653.2</v>
          </cell>
          <cell r="Q54">
            <v>3316.5</v>
          </cell>
          <cell r="R54">
            <v>30613.84</v>
          </cell>
          <cell r="S54">
            <v>0</v>
          </cell>
          <cell r="T54">
            <v>49441.3528</v>
          </cell>
        </row>
        <row r="55">
          <cell r="A55">
            <v>1628</v>
          </cell>
          <cell r="B55" t="str">
            <v>Ex-Coord. Lic.Biología</v>
          </cell>
          <cell r="C55">
            <v>1</v>
          </cell>
          <cell r="D55" t="str">
            <v>EF</v>
          </cell>
          <cell r="E55">
            <v>10654.3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3196.29</v>
          </cell>
          <cell r="K55">
            <v>1403.83</v>
          </cell>
          <cell r="L55">
            <v>15254.42</v>
          </cell>
          <cell r="N55">
            <v>7830.9105</v>
          </cell>
          <cell r="O55">
            <v>1118.7015</v>
          </cell>
          <cell r="P55">
            <v>1846.7453333333333</v>
          </cell>
          <cell r="Q55">
            <v>2308.4316666666664</v>
          </cell>
          <cell r="R55">
            <v>21308.6</v>
          </cell>
          <cell r="S55">
            <v>2807.66</v>
          </cell>
          <cell r="T55">
            <v>37221.049</v>
          </cell>
        </row>
        <row r="56">
          <cell r="A56">
            <v>1630</v>
          </cell>
          <cell r="B56" t="str">
            <v>Ex-Coord. de Área</v>
          </cell>
          <cell r="C56">
            <v>1</v>
          </cell>
          <cell r="D56" t="str">
            <v>EF</v>
          </cell>
          <cell r="E56">
            <v>1927.3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578.19</v>
          </cell>
          <cell r="K56">
            <v>0</v>
          </cell>
          <cell r="L56">
            <v>2505.49</v>
          </cell>
          <cell r="N56">
            <v>1416.5655000000002</v>
          </cell>
          <cell r="O56">
            <v>202.3665</v>
          </cell>
          <cell r="P56">
            <v>334.0653333333333</v>
          </cell>
          <cell r="Q56">
            <v>417.58166666666665</v>
          </cell>
          <cell r="R56">
            <v>3854.6</v>
          </cell>
          <cell r="S56">
            <v>0</v>
          </cell>
          <cell r="T56">
            <v>6225.179</v>
          </cell>
        </row>
        <row r="57">
          <cell r="A57">
            <v>2200</v>
          </cell>
          <cell r="B57" t="str">
            <v>Prof.Investigador Asoc. B T.C.</v>
          </cell>
          <cell r="C57">
            <v>1</v>
          </cell>
          <cell r="D57" t="str">
            <v>AC</v>
          </cell>
          <cell r="E57">
            <v>18321.6</v>
          </cell>
          <cell r="F57">
            <v>0</v>
          </cell>
          <cell r="G57">
            <v>685</v>
          </cell>
          <cell r="H57">
            <v>475</v>
          </cell>
          <cell r="I57">
            <v>830</v>
          </cell>
          <cell r="J57">
            <v>5496.48</v>
          </cell>
          <cell r="K57">
            <v>0</v>
          </cell>
          <cell r="L57">
            <v>25808.079999999998</v>
          </cell>
          <cell r="N57">
            <v>13466.375999999998</v>
          </cell>
          <cell r="O57">
            <v>1923.7679999999998</v>
          </cell>
          <cell r="P57">
            <v>3175.7439999999997</v>
          </cell>
          <cell r="Q57">
            <v>3969.68</v>
          </cell>
          <cell r="R57">
            <v>36643.2</v>
          </cell>
          <cell r="S57">
            <v>0</v>
          </cell>
          <cell r="T57">
            <v>59178.768</v>
          </cell>
        </row>
        <row r="58">
          <cell r="A58">
            <v>2201</v>
          </cell>
          <cell r="B58" t="str">
            <v>Prof.Investigador Asoc. A T.C</v>
          </cell>
          <cell r="C58">
            <v>1</v>
          </cell>
          <cell r="D58" t="str">
            <v>AC</v>
          </cell>
          <cell r="E58">
            <v>16201.6</v>
          </cell>
          <cell r="F58">
            <v>0</v>
          </cell>
          <cell r="G58">
            <v>685</v>
          </cell>
          <cell r="H58">
            <v>475</v>
          </cell>
          <cell r="I58">
            <v>830</v>
          </cell>
          <cell r="J58">
            <v>4860.48</v>
          </cell>
          <cell r="K58">
            <v>1980</v>
          </cell>
          <cell r="L58">
            <v>25032.079999999998</v>
          </cell>
          <cell r="N58">
            <v>11908.176000000001</v>
          </cell>
          <cell r="O58">
            <v>1701.1680000000001</v>
          </cell>
          <cell r="P58">
            <v>2808.2773333333334</v>
          </cell>
          <cell r="Q58">
            <v>3510.346666666667</v>
          </cell>
          <cell r="R58">
            <v>32403.2</v>
          </cell>
          <cell r="S58">
            <v>3960</v>
          </cell>
          <cell r="T58">
            <v>56291.168000000005</v>
          </cell>
        </row>
        <row r="59">
          <cell r="A59">
            <v>2203</v>
          </cell>
          <cell r="B59" t="str">
            <v>Prof.Investigador Asoc. C T.C</v>
          </cell>
          <cell r="C59">
            <v>1</v>
          </cell>
          <cell r="D59" t="str">
            <v>AC</v>
          </cell>
          <cell r="E59">
            <v>20457.6</v>
          </cell>
          <cell r="F59">
            <v>0</v>
          </cell>
          <cell r="G59">
            <v>685</v>
          </cell>
          <cell r="H59">
            <v>475</v>
          </cell>
          <cell r="I59">
            <v>830</v>
          </cell>
          <cell r="J59">
            <v>6137.28</v>
          </cell>
          <cell r="K59">
            <v>1980</v>
          </cell>
          <cell r="L59">
            <v>30564.879999999997</v>
          </cell>
          <cell r="N59">
            <v>15036.336</v>
          </cell>
          <cell r="O59">
            <v>2148.048</v>
          </cell>
          <cell r="P59">
            <v>3545.9839999999995</v>
          </cell>
          <cell r="Q59">
            <v>4432.48</v>
          </cell>
          <cell r="R59">
            <v>40915.2</v>
          </cell>
          <cell r="S59">
            <v>3960</v>
          </cell>
          <cell r="T59">
            <v>70038.048</v>
          </cell>
        </row>
        <row r="60">
          <cell r="A60">
            <v>2204</v>
          </cell>
          <cell r="B60" t="str">
            <v>Prof-Invest. Asociado D T.C.</v>
          </cell>
          <cell r="C60">
            <v>1</v>
          </cell>
          <cell r="D60" t="str">
            <v>AC</v>
          </cell>
          <cell r="E60">
            <v>22104</v>
          </cell>
          <cell r="F60">
            <v>0</v>
          </cell>
          <cell r="G60">
            <v>685</v>
          </cell>
          <cell r="H60">
            <v>475</v>
          </cell>
          <cell r="I60">
            <v>830</v>
          </cell>
          <cell r="J60">
            <v>6631.2</v>
          </cell>
          <cell r="K60">
            <v>1980</v>
          </cell>
          <cell r="L60">
            <v>32705.2</v>
          </cell>
          <cell r="N60">
            <v>16246.44</v>
          </cell>
          <cell r="O60">
            <v>2320.9199999999996</v>
          </cell>
          <cell r="P60">
            <v>3831.36</v>
          </cell>
          <cell r="Q60">
            <v>4789.2</v>
          </cell>
          <cell r="R60">
            <v>44208</v>
          </cell>
          <cell r="S60">
            <v>3960</v>
          </cell>
          <cell r="T60">
            <v>75355.92</v>
          </cell>
        </row>
        <row r="61">
          <cell r="A61">
            <v>2210</v>
          </cell>
          <cell r="B61" t="str">
            <v>Prof.Investigador Tit. A T.C</v>
          </cell>
          <cell r="C61">
            <v>1</v>
          </cell>
          <cell r="D61" t="str">
            <v>AC</v>
          </cell>
          <cell r="E61">
            <v>24460.8</v>
          </cell>
          <cell r="F61">
            <v>0</v>
          </cell>
          <cell r="G61">
            <v>685</v>
          </cell>
          <cell r="H61">
            <v>475</v>
          </cell>
          <cell r="I61">
            <v>830</v>
          </cell>
          <cell r="J61">
            <v>7338.24</v>
          </cell>
          <cell r="K61">
            <v>1980</v>
          </cell>
          <cell r="L61">
            <v>35769.04</v>
          </cell>
          <cell r="N61">
            <v>17978.688000000002</v>
          </cell>
          <cell r="O61">
            <v>2568.3839999999996</v>
          </cell>
          <cell r="P61">
            <v>4239.872</v>
          </cell>
          <cell r="Q61">
            <v>5299.84</v>
          </cell>
          <cell r="R61">
            <v>48921.6</v>
          </cell>
          <cell r="S61">
            <v>3960</v>
          </cell>
          <cell r="T61">
            <v>82968.38399999999</v>
          </cell>
        </row>
        <row r="62">
          <cell r="A62">
            <v>2211</v>
          </cell>
          <cell r="B62" t="str">
            <v>Prof.Investigador Tit. B T.C</v>
          </cell>
          <cell r="C62">
            <v>1</v>
          </cell>
          <cell r="D62" t="str">
            <v>AC</v>
          </cell>
          <cell r="E62">
            <v>27969.6</v>
          </cell>
          <cell r="F62">
            <v>0</v>
          </cell>
          <cell r="G62">
            <v>685</v>
          </cell>
          <cell r="H62">
            <v>475</v>
          </cell>
          <cell r="I62">
            <v>830</v>
          </cell>
          <cell r="J62">
            <v>8390.88</v>
          </cell>
          <cell r="K62">
            <v>1980</v>
          </cell>
          <cell r="L62">
            <v>40330.479999999996</v>
          </cell>
          <cell r="N62">
            <v>20557.656</v>
          </cell>
          <cell r="O62">
            <v>2936.8079999999995</v>
          </cell>
          <cell r="P62">
            <v>4848.063999999999</v>
          </cell>
          <cell r="Q62">
            <v>6060.079999999999</v>
          </cell>
          <cell r="R62">
            <v>55939.2</v>
          </cell>
          <cell r="S62">
            <v>3960</v>
          </cell>
          <cell r="T62">
            <v>94301.80799999999</v>
          </cell>
        </row>
        <row r="63">
          <cell r="A63">
            <v>2213</v>
          </cell>
          <cell r="B63" t="str">
            <v>Prof.Investigador Tit. C T.C</v>
          </cell>
          <cell r="C63">
            <v>1</v>
          </cell>
          <cell r="D63" t="str">
            <v>AC</v>
          </cell>
          <cell r="E63">
            <v>32286.4</v>
          </cell>
          <cell r="F63">
            <v>0</v>
          </cell>
          <cell r="G63">
            <v>685</v>
          </cell>
          <cell r="H63">
            <v>475</v>
          </cell>
          <cell r="I63">
            <v>830</v>
          </cell>
          <cell r="J63">
            <v>9685.92</v>
          </cell>
          <cell r="K63">
            <v>1980</v>
          </cell>
          <cell r="L63">
            <v>45942.32</v>
          </cell>
          <cell r="N63">
            <v>23730.504000000004</v>
          </cell>
          <cell r="O63">
            <v>3390.072</v>
          </cell>
          <cell r="P63">
            <v>5596.309333333334</v>
          </cell>
          <cell r="Q63">
            <v>6995.386666666667</v>
          </cell>
          <cell r="R63">
            <v>64572.8</v>
          </cell>
          <cell r="S63">
            <v>3960</v>
          </cell>
          <cell r="T63">
            <v>108245.07200000001</v>
          </cell>
        </row>
        <row r="64">
          <cell r="A64">
            <v>3101</v>
          </cell>
          <cell r="B64" t="str">
            <v>Programador A</v>
          </cell>
          <cell r="C64">
            <v>1</v>
          </cell>
          <cell r="D64" t="str">
            <v>AD</v>
          </cell>
          <cell r="E64">
            <v>7033.6</v>
          </cell>
          <cell r="F64">
            <v>0</v>
          </cell>
          <cell r="G64">
            <v>0</v>
          </cell>
          <cell r="H64">
            <v>350</v>
          </cell>
          <cell r="I64">
            <v>940</v>
          </cell>
          <cell r="J64">
            <v>2110.08</v>
          </cell>
          <cell r="K64">
            <v>2467.5</v>
          </cell>
          <cell r="L64">
            <v>12901.18</v>
          </cell>
          <cell r="N64">
            <v>5169.696</v>
          </cell>
          <cell r="O64">
            <v>738.528</v>
          </cell>
          <cell r="P64">
            <v>1219.1573333333333</v>
          </cell>
          <cell r="Q64">
            <v>1523.9466666666667</v>
          </cell>
          <cell r="R64">
            <v>14067.2</v>
          </cell>
          <cell r="S64">
            <v>4935</v>
          </cell>
          <cell r="T64">
            <v>27653.528000000002</v>
          </cell>
        </row>
        <row r="65">
          <cell r="A65">
            <v>3105</v>
          </cell>
          <cell r="B65" t="str">
            <v>Capturista A</v>
          </cell>
          <cell r="C65">
            <v>1</v>
          </cell>
          <cell r="D65" t="str">
            <v>AD</v>
          </cell>
          <cell r="E65">
            <v>5017.6</v>
          </cell>
          <cell r="F65">
            <v>0</v>
          </cell>
          <cell r="G65">
            <v>0</v>
          </cell>
          <cell r="H65">
            <v>350</v>
          </cell>
          <cell r="I65">
            <v>940</v>
          </cell>
          <cell r="J65">
            <v>1505.28</v>
          </cell>
          <cell r="K65">
            <v>2467.5</v>
          </cell>
          <cell r="L65">
            <v>10280.380000000001</v>
          </cell>
          <cell r="N65">
            <v>3687.9360000000006</v>
          </cell>
          <cell r="O65">
            <v>526.8480000000001</v>
          </cell>
          <cell r="P65">
            <v>869.7173333333334</v>
          </cell>
          <cell r="Q65">
            <v>1087.1466666666668</v>
          </cell>
          <cell r="R65">
            <v>10035.2</v>
          </cell>
          <cell r="S65">
            <v>4935</v>
          </cell>
          <cell r="T65">
            <v>21141.848</v>
          </cell>
        </row>
        <row r="66">
          <cell r="A66">
            <v>3107</v>
          </cell>
          <cell r="B66" t="str">
            <v>Dibujante</v>
          </cell>
          <cell r="C66">
            <v>1</v>
          </cell>
          <cell r="D66" t="str">
            <v>AD</v>
          </cell>
          <cell r="E66">
            <v>4745.6</v>
          </cell>
          <cell r="F66">
            <v>0</v>
          </cell>
          <cell r="G66">
            <v>0</v>
          </cell>
          <cell r="H66">
            <v>350</v>
          </cell>
          <cell r="I66">
            <v>940</v>
          </cell>
          <cell r="J66">
            <v>1423.68</v>
          </cell>
          <cell r="K66">
            <v>2467.5</v>
          </cell>
          <cell r="L66">
            <v>9926.78</v>
          </cell>
          <cell r="N66">
            <v>3488.0160000000005</v>
          </cell>
          <cell r="O66">
            <v>498.28800000000007</v>
          </cell>
          <cell r="P66">
            <v>822.5706666666667</v>
          </cell>
          <cell r="Q66">
            <v>1028.2133333333334</v>
          </cell>
          <cell r="R66">
            <v>9491.2</v>
          </cell>
          <cell r="S66">
            <v>4935</v>
          </cell>
          <cell r="T66">
            <v>20263.288</v>
          </cell>
        </row>
        <row r="67">
          <cell r="A67">
            <v>3108</v>
          </cell>
          <cell r="B67" t="str">
            <v>Asistente Dental A</v>
          </cell>
          <cell r="C67">
            <v>1</v>
          </cell>
          <cell r="D67" t="str">
            <v>AD</v>
          </cell>
          <cell r="E67">
            <v>4766.4</v>
          </cell>
          <cell r="F67">
            <v>0</v>
          </cell>
          <cell r="G67">
            <v>0</v>
          </cell>
          <cell r="H67">
            <v>350</v>
          </cell>
          <cell r="I67">
            <v>940</v>
          </cell>
          <cell r="J67">
            <v>1429.92</v>
          </cell>
          <cell r="K67">
            <v>2467.5</v>
          </cell>
          <cell r="L67">
            <v>9953.82</v>
          </cell>
          <cell r="N67">
            <v>3503.3039999999996</v>
          </cell>
          <cell r="O67">
            <v>500.4719999999999</v>
          </cell>
          <cell r="P67">
            <v>826.1759999999999</v>
          </cell>
          <cell r="Q67">
            <v>1032.72</v>
          </cell>
          <cell r="R67">
            <v>9532.8</v>
          </cell>
          <cell r="S67">
            <v>4935</v>
          </cell>
          <cell r="T67">
            <v>20330.471999999998</v>
          </cell>
        </row>
        <row r="68">
          <cell r="A68">
            <v>3109</v>
          </cell>
          <cell r="B68" t="str">
            <v>Auxiliar de Mantenimiento A</v>
          </cell>
          <cell r="C68">
            <v>1</v>
          </cell>
          <cell r="D68" t="str">
            <v>AD</v>
          </cell>
          <cell r="E68">
            <v>4745.6</v>
          </cell>
          <cell r="F68">
            <v>0</v>
          </cell>
          <cell r="G68">
            <v>0</v>
          </cell>
          <cell r="H68">
            <v>350</v>
          </cell>
          <cell r="I68">
            <v>940</v>
          </cell>
          <cell r="J68">
            <v>1423.68</v>
          </cell>
          <cell r="K68">
            <v>2467.5</v>
          </cell>
          <cell r="L68">
            <v>9926.78</v>
          </cell>
          <cell r="N68">
            <v>3488.0160000000005</v>
          </cell>
          <cell r="O68">
            <v>498.28800000000007</v>
          </cell>
          <cell r="P68">
            <v>822.5706666666667</v>
          </cell>
          <cell r="Q68">
            <v>1028.2133333333334</v>
          </cell>
          <cell r="R68">
            <v>9491.2</v>
          </cell>
          <cell r="S68">
            <v>4935</v>
          </cell>
          <cell r="T68">
            <v>20263.288</v>
          </cell>
        </row>
        <row r="69">
          <cell r="A69">
            <v>3111</v>
          </cell>
          <cell r="B69" t="str">
            <v>Fotógrafo A</v>
          </cell>
          <cell r="C69">
            <v>1</v>
          </cell>
          <cell r="D69" t="str">
            <v>AD</v>
          </cell>
          <cell r="E69">
            <v>5268.8</v>
          </cell>
          <cell r="F69">
            <v>0</v>
          </cell>
          <cell r="G69">
            <v>0</v>
          </cell>
          <cell r="H69">
            <v>350</v>
          </cell>
          <cell r="I69">
            <v>940</v>
          </cell>
          <cell r="J69">
            <v>1580.64</v>
          </cell>
          <cell r="K69">
            <v>2467.5</v>
          </cell>
          <cell r="L69">
            <v>10606.94</v>
          </cell>
          <cell r="N69">
            <v>3872.568</v>
          </cell>
          <cell r="O69">
            <v>553.224</v>
          </cell>
          <cell r="P69">
            <v>913.2586666666667</v>
          </cell>
          <cell r="Q69">
            <v>1141.5733333333335</v>
          </cell>
          <cell r="R69">
            <v>10537.6</v>
          </cell>
          <cell r="S69">
            <v>4935</v>
          </cell>
          <cell r="T69">
            <v>21953.224000000002</v>
          </cell>
        </row>
        <row r="70">
          <cell r="A70">
            <v>3112</v>
          </cell>
          <cell r="B70" t="str">
            <v>Reportero A</v>
          </cell>
          <cell r="C70">
            <v>1</v>
          </cell>
          <cell r="D70" t="str">
            <v>AD</v>
          </cell>
          <cell r="E70">
            <v>6568</v>
          </cell>
          <cell r="F70">
            <v>0</v>
          </cell>
          <cell r="G70">
            <v>0</v>
          </cell>
          <cell r="H70">
            <v>350</v>
          </cell>
          <cell r="I70">
            <v>940</v>
          </cell>
          <cell r="J70">
            <v>1970.4</v>
          </cell>
          <cell r="K70">
            <v>2467.5</v>
          </cell>
          <cell r="L70">
            <v>12295.9</v>
          </cell>
          <cell r="N70">
            <v>4827.48</v>
          </cell>
          <cell r="O70">
            <v>689.64</v>
          </cell>
          <cell r="P70">
            <v>1138.4533333333334</v>
          </cell>
          <cell r="Q70">
            <v>1423.0666666666666</v>
          </cell>
          <cell r="R70">
            <v>13136</v>
          </cell>
          <cell r="S70">
            <v>4935</v>
          </cell>
          <cell r="T70">
            <v>26149.64</v>
          </cell>
        </row>
        <row r="71">
          <cell r="A71">
            <v>3113</v>
          </cell>
          <cell r="B71" t="str">
            <v>Operador Equipo de Computo A</v>
          </cell>
          <cell r="C71">
            <v>1</v>
          </cell>
          <cell r="D71" t="str">
            <v>AD</v>
          </cell>
          <cell r="E71">
            <v>6236.8</v>
          </cell>
          <cell r="F71">
            <v>0</v>
          </cell>
          <cell r="G71">
            <v>0</v>
          </cell>
          <cell r="H71">
            <v>350</v>
          </cell>
          <cell r="I71">
            <v>940</v>
          </cell>
          <cell r="J71">
            <v>1871.04</v>
          </cell>
          <cell r="K71">
            <v>2467.5</v>
          </cell>
          <cell r="L71">
            <v>11865.34</v>
          </cell>
          <cell r="N71">
            <v>4584.048</v>
          </cell>
          <cell r="O71">
            <v>654.8639999999999</v>
          </cell>
          <cell r="P71">
            <v>1081.0453333333332</v>
          </cell>
          <cell r="Q71">
            <v>1351.3066666666666</v>
          </cell>
          <cell r="R71">
            <v>12473.6</v>
          </cell>
          <cell r="S71">
            <v>4935</v>
          </cell>
          <cell r="T71">
            <v>25079.864</v>
          </cell>
        </row>
        <row r="72">
          <cell r="A72">
            <v>3114</v>
          </cell>
          <cell r="B72" t="str">
            <v>Auxiliar de Biblioteca A</v>
          </cell>
          <cell r="C72">
            <v>1</v>
          </cell>
          <cell r="D72" t="str">
            <v>AD</v>
          </cell>
          <cell r="E72">
            <v>5017.6</v>
          </cell>
          <cell r="F72">
            <v>0</v>
          </cell>
          <cell r="G72">
            <v>0</v>
          </cell>
          <cell r="H72">
            <v>350</v>
          </cell>
          <cell r="I72">
            <v>940</v>
          </cell>
          <cell r="J72">
            <v>1505.28</v>
          </cell>
          <cell r="K72">
            <v>2467.5</v>
          </cell>
          <cell r="L72">
            <v>10280.380000000001</v>
          </cell>
          <cell r="N72">
            <v>3687.9360000000006</v>
          </cell>
          <cell r="O72">
            <v>526.8480000000001</v>
          </cell>
          <cell r="P72">
            <v>869.7173333333334</v>
          </cell>
          <cell r="Q72">
            <v>1087.1466666666668</v>
          </cell>
          <cell r="R72">
            <v>10035.2</v>
          </cell>
          <cell r="S72">
            <v>4935</v>
          </cell>
          <cell r="T72">
            <v>21141.848</v>
          </cell>
        </row>
        <row r="73">
          <cell r="A73">
            <v>3116</v>
          </cell>
          <cell r="B73" t="str">
            <v>Operador de Maq. Reprod. A</v>
          </cell>
          <cell r="C73">
            <v>1</v>
          </cell>
          <cell r="D73" t="str">
            <v>AD</v>
          </cell>
          <cell r="E73">
            <v>4745.6</v>
          </cell>
          <cell r="F73">
            <v>0</v>
          </cell>
          <cell r="G73">
            <v>0</v>
          </cell>
          <cell r="H73">
            <v>350</v>
          </cell>
          <cell r="I73">
            <v>940</v>
          </cell>
          <cell r="J73">
            <v>1423.68</v>
          </cell>
          <cell r="K73">
            <v>2467.5</v>
          </cell>
          <cell r="L73">
            <v>9926.78</v>
          </cell>
          <cell r="N73">
            <v>3488.0160000000005</v>
          </cell>
          <cell r="O73">
            <v>498.28800000000007</v>
          </cell>
          <cell r="P73">
            <v>822.5706666666667</v>
          </cell>
          <cell r="Q73">
            <v>1028.2133333333334</v>
          </cell>
          <cell r="R73">
            <v>9491.2</v>
          </cell>
          <cell r="S73">
            <v>4935</v>
          </cell>
          <cell r="T73">
            <v>20263.288</v>
          </cell>
        </row>
        <row r="74">
          <cell r="A74">
            <v>3117</v>
          </cell>
          <cell r="B74" t="str">
            <v>Diseñador Gráfico A</v>
          </cell>
          <cell r="C74">
            <v>1</v>
          </cell>
          <cell r="D74" t="str">
            <v>AD</v>
          </cell>
          <cell r="E74">
            <v>5054.4</v>
          </cell>
          <cell r="F74">
            <v>0</v>
          </cell>
          <cell r="G74">
            <v>0</v>
          </cell>
          <cell r="H74">
            <v>350</v>
          </cell>
          <cell r="I74">
            <v>940</v>
          </cell>
          <cell r="J74">
            <v>1516.32</v>
          </cell>
          <cell r="K74">
            <v>2467.5</v>
          </cell>
          <cell r="L74">
            <v>10328.22</v>
          </cell>
          <cell r="N74">
            <v>3714.9839999999995</v>
          </cell>
          <cell r="O74">
            <v>530.712</v>
          </cell>
          <cell r="P74">
            <v>876.0959999999999</v>
          </cell>
          <cell r="Q74">
            <v>1095.12</v>
          </cell>
          <cell r="R74">
            <v>10108.8</v>
          </cell>
          <cell r="S74">
            <v>4935</v>
          </cell>
          <cell r="T74">
            <v>21260.712</v>
          </cell>
        </row>
        <row r="75">
          <cell r="A75">
            <v>3118</v>
          </cell>
          <cell r="B75" t="str">
            <v>Productor de Programas</v>
          </cell>
          <cell r="C75">
            <v>1</v>
          </cell>
          <cell r="D75" t="str">
            <v>AD</v>
          </cell>
          <cell r="E75">
            <v>7382.4</v>
          </cell>
          <cell r="F75">
            <v>0</v>
          </cell>
          <cell r="G75">
            <v>0</v>
          </cell>
          <cell r="H75">
            <v>350</v>
          </cell>
          <cell r="I75">
            <v>940</v>
          </cell>
          <cell r="J75">
            <v>2214.72</v>
          </cell>
          <cell r="K75">
            <v>2467.5</v>
          </cell>
          <cell r="L75">
            <v>13354.619999999999</v>
          </cell>
          <cell r="N75">
            <v>5426.063999999999</v>
          </cell>
          <cell r="O75">
            <v>775.1519999999999</v>
          </cell>
          <cell r="P75">
            <v>1279.6159999999998</v>
          </cell>
          <cell r="Q75">
            <v>1599.5199999999998</v>
          </cell>
          <cell r="R75">
            <v>14764.8</v>
          </cell>
          <cell r="S75">
            <v>4935</v>
          </cell>
          <cell r="T75">
            <v>28780.152</v>
          </cell>
        </row>
        <row r="76">
          <cell r="A76">
            <v>3119</v>
          </cell>
          <cell r="B76" t="str">
            <v>Programador B</v>
          </cell>
          <cell r="C76">
            <v>1</v>
          </cell>
          <cell r="D76" t="str">
            <v>AD</v>
          </cell>
          <cell r="E76">
            <v>7584</v>
          </cell>
          <cell r="F76">
            <v>0</v>
          </cell>
          <cell r="G76">
            <v>0</v>
          </cell>
          <cell r="H76">
            <v>350</v>
          </cell>
          <cell r="I76">
            <v>940</v>
          </cell>
          <cell r="J76">
            <v>2275.2</v>
          </cell>
          <cell r="K76">
            <v>2467.5</v>
          </cell>
          <cell r="L76">
            <v>13616.7</v>
          </cell>
          <cell r="N76">
            <v>5574.240000000001</v>
          </cell>
          <cell r="O76">
            <v>796.3199999999999</v>
          </cell>
          <cell r="P76">
            <v>1314.5600000000002</v>
          </cell>
          <cell r="Q76">
            <v>1643.2</v>
          </cell>
          <cell r="R76">
            <v>15168</v>
          </cell>
          <cell r="S76">
            <v>4935</v>
          </cell>
          <cell r="T76">
            <v>29431.32</v>
          </cell>
        </row>
        <row r="77">
          <cell r="A77">
            <v>3120</v>
          </cell>
          <cell r="B77" t="str">
            <v>Técnico Bibliotecario A</v>
          </cell>
          <cell r="C77">
            <v>1</v>
          </cell>
          <cell r="D77" t="str">
            <v>AD</v>
          </cell>
          <cell r="E77">
            <v>5376</v>
          </cell>
          <cell r="F77">
            <v>0</v>
          </cell>
          <cell r="G77">
            <v>0</v>
          </cell>
          <cell r="H77">
            <v>350</v>
          </cell>
          <cell r="I77">
            <v>940</v>
          </cell>
          <cell r="J77">
            <v>1612.8</v>
          </cell>
          <cell r="K77">
            <v>2467.5</v>
          </cell>
          <cell r="L77">
            <v>10746.3</v>
          </cell>
          <cell r="N77">
            <v>3951.36</v>
          </cell>
          <cell r="O77">
            <v>564.4799999999999</v>
          </cell>
          <cell r="P77">
            <v>931.84</v>
          </cell>
          <cell r="Q77">
            <v>1164.8</v>
          </cell>
          <cell r="R77">
            <v>10752</v>
          </cell>
          <cell r="S77">
            <v>4935</v>
          </cell>
          <cell r="T77">
            <v>22299.48</v>
          </cell>
        </row>
        <row r="78">
          <cell r="A78">
            <v>3122</v>
          </cell>
          <cell r="B78" t="str">
            <v>Técnico de Mantenimiento A</v>
          </cell>
          <cell r="C78">
            <v>1</v>
          </cell>
          <cell r="D78" t="str">
            <v>AD</v>
          </cell>
          <cell r="E78">
            <v>5524.8</v>
          </cell>
          <cell r="F78">
            <v>0</v>
          </cell>
          <cell r="G78">
            <v>0</v>
          </cell>
          <cell r="H78">
            <v>350</v>
          </cell>
          <cell r="I78">
            <v>940</v>
          </cell>
          <cell r="J78">
            <v>1657.44</v>
          </cell>
          <cell r="K78">
            <v>2467.5</v>
          </cell>
          <cell r="L78">
            <v>10939.74</v>
          </cell>
          <cell r="N78">
            <v>4060.7280000000005</v>
          </cell>
          <cell r="O78">
            <v>580.1039999999999</v>
          </cell>
          <cell r="P78">
            <v>957.632</v>
          </cell>
          <cell r="Q78">
            <v>1197.04</v>
          </cell>
          <cell r="R78">
            <v>11049.6</v>
          </cell>
          <cell r="S78">
            <v>4935</v>
          </cell>
          <cell r="T78">
            <v>22780.104</v>
          </cell>
        </row>
        <row r="79">
          <cell r="A79">
            <v>3123</v>
          </cell>
          <cell r="B79" t="str">
            <v>Operador Equipo de Computo B</v>
          </cell>
          <cell r="C79">
            <v>1</v>
          </cell>
          <cell r="D79" t="str">
            <v>AD</v>
          </cell>
          <cell r="E79">
            <v>6446.4</v>
          </cell>
          <cell r="F79">
            <v>0</v>
          </cell>
          <cell r="G79">
            <v>0</v>
          </cell>
          <cell r="H79">
            <v>350</v>
          </cell>
          <cell r="I79">
            <v>940</v>
          </cell>
          <cell r="J79">
            <v>1933.92</v>
          </cell>
          <cell r="K79">
            <v>2467.5</v>
          </cell>
          <cell r="L79">
            <v>12137.82</v>
          </cell>
          <cell r="N79">
            <v>4738.104</v>
          </cell>
          <cell r="O79">
            <v>676.872</v>
          </cell>
          <cell r="P79">
            <v>1117.376</v>
          </cell>
          <cell r="Q79">
            <v>1396.72</v>
          </cell>
          <cell r="R79">
            <v>12892.8</v>
          </cell>
          <cell r="S79">
            <v>4935</v>
          </cell>
          <cell r="T79">
            <v>25756.872</v>
          </cell>
        </row>
        <row r="80">
          <cell r="A80">
            <v>3124</v>
          </cell>
          <cell r="B80" t="str">
            <v>Técnico Bibliotecario B</v>
          </cell>
          <cell r="C80">
            <v>1</v>
          </cell>
          <cell r="D80" t="str">
            <v>AD</v>
          </cell>
          <cell r="E80">
            <v>6321.6</v>
          </cell>
          <cell r="F80">
            <v>0</v>
          </cell>
          <cell r="G80">
            <v>0</v>
          </cell>
          <cell r="H80">
            <v>350</v>
          </cell>
          <cell r="I80">
            <v>940</v>
          </cell>
          <cell r="J80">
            <v>1896.48</v>
          </cell>
          <cell r="K80">
            <v>2467.5</v>
          </cell>
          <cell r="L80">
            <v>11975.58</v>
          </cell>
          <cell r="N80">
            <v>4646.376</v>
          </cell>
          <cell r="O80">
            <v>663.768</v>
          </cell>
          <cell r="P80">
            <v>1095.744</v>
          </cell>
          <cell r="Q80">
            <v>1369.68</v>
          </cell>
          <cell r="R80">
            <v>12643.2</v>
          </cell>
          <cell r="S80">
            <v>4935</v>
          </cell>
          <cell r="T80">
            <v>25353.768</v>
          </cell>
        </row>
        <row r="81">
          <cell r="A81">
            <v>3126</v>
          </cell>
          <cell r="B81" t="str">
            <v>Auxiliar de Mantenimiento B</v>
          </cell>
          <cell r="C81">
            <v>1</v>
          </cell>
          <cell r="D81" t="str">
            <v>AD</v>
          </cell>
          <cell r="E81">
            <v>5017.6</v>
          </cell>
          <cell r="F81">
            <v>0</v>
          </cell>
          <cell r="G81">
            <v>0</v>
          </cell>
          <cell r="H81">
            <v>350</v>
          </cell>
          <cell r="I81">
            <v>940</v>
          </cell>
          <cell r="J81">
            <v>1505.28</v>
          </cell>
          <cell r="K81">
            <v>2467.5</v>
          </cell>
          <cell r="L81">
            <v>10280.380000000001</v>
          </cell>
          <cell r="N81">
            <v>3687.9360000000006</v>
          </cell>
          <cell r="O81">
            <v>526.8480000000001</v>
          </cell>
          <cell r="P81">
            <v>869.7173333333334</v>
          </cell>
          <cell r="Q81">
            <v>1087.1466666666668</v>
          </cell>
          <cell r="R81">
            <v>10035.2</v>
          </cell>
          <cell r="S81">
            <v>4935</v>
          </cell>
          <cell r="T81">
            <v>21141.848</v>
          </cell>
        </row>
        <row r="82">
          <cell r="A82">
            <v>3127</v>
          </cell>
          <cell r="B82" t="str">
            <v>Técnico de Mantenimiento B</v>
          </cell>
          <cell r="C82">
            <v>1</v>
          </cell>
          <cell r="D82" t="str">
            <v>AD</v>
          </cell>
          <cell r="E82">
            <v>6236.8</v>
          </cell>
          <cell r="F82">
            <v>0</v>
          </cell>
          <cell r="G82">
            <v>0</v>
          </cell>
          <cell r="H82">
            <v>350</v>
          </cell>
          <cell r="I82">
            <v>940</v>
          </cell>
          <cell r="J82">
            <v>1871.04</v>
          </cell>
          <cell r="K82">
            <v>2467.5</v>
          </cell>
          <cell r="L82">
            <v>11865.34</v>
          </cell>
          <cell r="N82">
            <v>4584.048</v>
          </cell>
          <cell r="O82">
            <v>654.8639999999999</v>
          </cell>
          <cell r="P82">
            <v>1081.0453333333332</v>
          </cell>
          <cell r="Q82">
            <v>1351.3066666666666</v>
          </cell>
          <cell r="R82">
            <v>12473.6</v>
          </cell>
          <cell r="S82">
            <v>4935</v>
          </cell>
          <cell r="T82">
            <v>25079.864</v>
          </cell>
        </row>
        <row r="83">
          <cell r="A83">
            <v>3128</v>
          </cell>
          <cell r="B83" t="str">
            <v>Reportero B</v>
          </cell>
          <cell r="C83">
            <v>1</v>
          </cell>
          <cell r="D83" t="str">
            <v>AD</v>
          </cell>
          <cell r="E83">
            <v>7926.4</v>
          </cell>
          <cell r="F83">
            <v>0</v>
          </cell>
          <cell r="G83">
            <v>0</v>
          </cell>
          <cell r="H83">
            <v>350</v>
          </cell>
          <cell r="I83">
            <v>940</v>
          </cell>
          <cell r="J83">
            <v>2377.92</v>
          </cell>
          <cell r="K83">
            <v>2467.5</v>
          </cell>
          <cell r="L83">
            <v>14061.82</v>
          </cell>
          <cell r="N83">
            <v>5825.9039999999995</v>
          </cell>
          <cell r="O83">
            <v>832.272</v>
          </cell>
          <cell r="P83">
            <v>1373.9093333333333</v>
          </cell>
          <cell r="Q83">
            <v>1717.3866666666665</v>
          </cell>
          <cell r="R83">
            <v>15852.8</v>
          </cell>
          <cell r="S83">
            <v>4935</v>
          </cell>
          <cell r="T83">
            <v>30537.271999999997</v>
          </cell>
        </row>
        <row r="84">
          <cell r="A84">
            <v>3129</v>
          </cell>
          <cell r="B84" t="str">
            <v>Capturista B</v>
          </cell>
          <cell r="C84">
            <v>1</v>
          </cell>
          <cell r="D84" t="str">
            <v>AD</v>
          </cell>
          <cell r="E84">
            <v>5524.8</v>
          </cell>
          <cell r="F84">
            <v>0</v>
          </cell>
          <cell r="G84">
            <v>0</v>
          </cell>
          <cell r="H84">
            <v>350</v>
          </cell>
          <cell r="I84">
            <v>940</v>
          </cell>
          <cell r="J84">
            <v>1657.44</v>
          </cell>
          <cell r="K84">
            <v>2467.5</v>
          </cell>
          <cell r="L84">
            <v>10939.74</v>
          </cell>
          <cell r="N84">
            <v>4060.7280000000005</v>
          </cell>
          <cell r="O84">
            <v>580.1039999999999</v>
          </cell>
          <cell r="P84">
            <v>957.632</v>
          </cell>
          <cell r="Q84">
            <v>1197.04</v>
          </cell>
          <cell r="R84">
            <v>11049.6</v>
          </cell>
          <cell r="S84">
            <v>4935</v>
          </cell>
          <cell r="T84">
            <v>22780.104</v>
          </cell>
        </row>
        <row r="85">
          <cell r="A85">
            <v>3131</v>
          </cell>
          <cell r="B85" t="str">
            <v>Locutor-Operador</v>
          </cell>
          <cell r="C85">
            <v>1</v>
          </cell>
          <cell r="D85" t="str">
            <v>AD</v>
          </cell>
          <cell r="E85">
            <v>5017.6</v>
          </cell>
          <cell r="F85">
            <v>0</v>
          </cell>
          <cell r="G85">
            <v>0</v>
          </cell>
          <cell r="H85">
            <v>350</v>
          </cell>
          <cell r="I85">
            <v>940</v>
          </cell>
          <cell r="J85">
            <v>1505.28</v>
          </cell>
          <cell r="K85">
            <v>2467.5</v>
          </cell>
          <cell r="L85">
            <v>10280.380000000001</v>
          </cell>
          <cell r="N85">
            <v>3687.9360000000006</v>
          </cell>
          <cell r="O85">
            <v>526.8480000000001</v>
          </cell>
          <cell r="P85">
            <v>869.7173333333334</v>
          </cell>
          <cell r="Q85">
            <v>1087.1466666666668</v>
          </cell>
          <cell r="R85">
            <v>10035.2</v>
          </cell>
          <cell r="S85">
            <v>4935</v>
          </cell>
          <cell r="T85">
            <v>21141.848</v>
          </cell>
        </row>
        <row r="86">
          <cell r="A86">
            <v>3133</v>
          </cell>
          <cell r="B86" t="str">
            <v>Auxiliar de Laboratorio A</v>
          </cell>
          <cell r="C86">
            <v>1</v>
          </cell>
          <cell r="D86" t="str">
            <v>AD</v>
          </cell>
          <cell r="E86">
            <v>4564.8</v>
          </cell>
          <cell r="F86">
            <v>0</v>
          </cell>
          <cell r="G86">
            <v>0</v>
          </cell>
          <cell r="H86">
            <v>350</v>
          </cell>
          <cell r="I86">
            <v>940</v>
          </cell>
          <cell r="J86">
            <v>1369.44</v>
          </cell>
          <cell r="K86">
            <v>2467.5</v>
          </cell>
          <cell r="L86">
            <v>9691.74</v>
          </cell>
          <cell r="N86">
            <v>3355.128</v>
          </cell>
          <cell r="O86">
            <v>479.30400000000003</v>
          </cell>
          <cell r="P86">
            <v>791.232</v>
          </cell>
          <cell r="Q86">
            <v>989.0399999999998</v>
          </cell>
          <cell r="R86">
            <v>9129.6</v>
          </cell>
          <cell r="S86">
            <v>4935</v>
          </cell>
          <cell r="T86">
            <v>19679.304</v>
          </cell>
        </row>
        <row r="87">
          <cell r="A87">
            <v>3134</v>
          </cell>
          <cell r="B87" t="str">
            <v>Auxiliar de Laboratorio B</v>
          </cell>
          <cell r="C87">
            <v>1</v>
          </cell>
          <cell r="D87" t="str">
            <v>AD</v>
          </cell>
          <cell r="E87">
            <v>4745.6</v>
          </cell>
          <cell r="F87">
            <v>0</v>
          </cell>
          <cell r="G87">
            <v>0</v>
          </cell>
          <cell r="H87">
            <v>350</v>
          </cell>
          <cell r="I87">
            <v>940</v>
          </cell>
          <cell r="J87">
            <v>1423.68</v>
          </cell>
          <cell r="K87">
            <v>2467.5</v>
          </cell>
          <cell r="L87">
            <v>9926.78</v>
          </cell>
          <cell r="N87">
            <v>3488.0160000000005</v>
          </cell>
          <cell r="O87">
            <v>498.28800000000007</v>
          </cell>
          <cell r="P87">
            <v>822.5706666666667</v>
          </cell>
          <cell r="Q87">
            <v>1028.2133333333334</v>
          </cell>
          <cell r="R87">
            <v>9491.2</v>
          </cell>
          <cell r="S87">
            <v>4935</v>
          </cell>
          <cell r="T87">
            <v>20263.288</v>
          </cell>
        </row>
        <row r="88">
          <cell r="A88">
            <v>3135</v>
          </cell>
          <cell r="B88" t="str">
            <v>Trabajadora Social</v>
          </cell>
          <cell r="C88">
            <v>1</v>
          </cell>
          <cell r="D88" t="str">
            <v>AD</v>
          </cell>
          <cell r="E88">
            <v>5300.8</v>
          </cell>
          <cell r="F88">
            <v>0</v>
          </cell>
          <cell r="G88">
            <v>0</v>
          </cell>
          <cell r="H88">
            <v>350</v>
          </cell>
          <cell r="I88">
            <v>940</v>
          </cell>
          <cell r="J88">
            <v>1590.24</v>
          </cell>
          <cell r="K88">
            <v>2467.5</v>
          </cell>
          <cell r="L88">
            <v>10648.54</v>
          </cell>
          <cell r="N88">
            <v>3896.0880000000006</v>
          </cell>
          <cell r="O88">
            <v>556.5840000000001</v>
          </cell>
          <cell r="P88">
            <v>918.8053333333334</v>
          </cell>
          <cell r="Q88">
            <v>1148.5066666666667</v>
          </cell>
          <cell r="R88">
            <v>10601.6</v>
          </cell>
          <cell r="S88">
            <v>4935</v>
          </cell>
          <cell r="T88">
            <v>22056.584000000003</v>
          </cell>
        </row>
        <row r="89">
          <cell r="A89">
            <v>3137</v>
          </cell>
          <cell r="B89" t="str">
            <v>Enfermera</v>
          </cell>
          <cell r="C89">
            <v>1</v>
          </cell>
          <cell r="D89" t="str">
            <v>AD</v>
          </cell>
          <cell r="E89">
            <v>5392</v>
          </cell>
          <cell r="F89">
            <v>0</v>
          </cell>
          <cell r="G89">
            <v>0</v>
          </cell>
          <cell r="H89">
            <v>350</v>
          </cell>
          <cell r="I89">
            <v>940</v>
          </cell>
          <cell r="J89">
            <v>1617.6</v>
          </cell>
          <cell r="K89">
            <v>2467.5</v>
          </cell>
          <cell r="L89">
            <v>10767.1</v>
          </cell>
          <cell r="N89">
            <v>3963.1200000000003</v>
          </cell>
          <cell r="O89">
            <v>566.16</v>
          </cell>
          <cell r="P89">
            <v>934.6133333333333</v>
          </cell>
          <cell r="Q89">
            <v>1168.2666666666667</v>
          </cell>
          <cell r="R89">
            <v>10784</v>
          </cell>
          <cell r="S89">
            <v>4935</v>
          </cell>
          <cell r="T89">
            <v>22351.16</v>
          </cell>
        </row>
        <row r="90">
          <cell r="A90">
            <v>3138</v>
          </cell>
          <cell r="B90" t="str">
            <v>Laboratorista A</v>
          </cell>
          <cell r="C90">
            <v>1</v>
          </cell>
          <cell r="D90" t="str">
            <v>AD</v>
          </cell>
          <cell r="E90">
            <v>4745.6</v>
          </cell>
          <cell r="F90">
            <v>0</v>
          </cell>
          <cell r="G90">
            <v>0</v>
          </cell>
          <cell r="H90">
            <v>350</v>
          </cell>
          <cell r="I90">
            <v>940</v>
          </cell>
          <cell r="J90">
            <v>1423.68</v>
          </cell>
          <cell r="K90">
            <v>2467.5</v>
          </cell>
          <cell r="L90">
            <v>9926.78</v>
          </cell>
          <cell r="N90">
            <v>3488.0160000000005</v>
          </cell>
          <cell r="O90">
            <v>498.28800000000007</v>
          </cell>
          <cell r="P90">
            <v>822.5706666666667</v>
          </cell>
          <cell r="Q90">
            <v>1028.2133333333334</v>
          </cell>
          <cell r="R90">
            <v>9491.2</v>
          </cell>
          <cell r="S90">
            <v>4935</v>
          </cell>
          <cell r="T90">
            <v>20263.288</v>
          </cell>
        </row>
        <row r="91">
          <cell r="A91">
            <v>3139</v>
          </cell>
          <cell r="B91" t="str">
            <v>Laboratorista B</v>
          </cell>
          <cell r="C91">
            <v>1</v>
          </cell>
          <cell r="D91" t="str">
            <v>AD</v>
          </cell>
          <cell r="E91">
            <v>5300.8</v>
          </cell>
          <cell r="F91">
            <v>0</v>
          </cell>
          <cell r="G91">
            <v>0</v>
          </cell>
          <cell r="H91">
            <v>350</v>
          </cell>
          <cell r="I91">
            <v>940</v>
          </cell>
          <cell r="J91">
            <v>1590.24</v>
          </cell>
          <cell r="K91">
            <v>2467.5</v>
          </cell>
          <cell r="L91">
            <v>10648.54</v>
          </cell>
          <cell r="N91">
            <v>3896.0880000000006</v>
          </cell>
          <cell r="O91">
            <v>556.5840000000001</v>
          </cell>
          <cell r="P91">
            <v>918.8053333333334</v>
          </cell>
          <cell r="Q91">
            <v>1148.5066666666667</v>
          </cell>
          <cell r="R91">
            <v>10601.6</v>
          </cell>
          <cell r="S91">
            <v>4935</v>
          </cell>
          <cell r="T91">
            <v>22056.584000000003</v>
          </cell>
        </row>
        <row r="92">
          <cell r="A92">
            <v>3140</v>
          </cell>
          <cell r="B92" t="str">
            <v>Fotógrafo B</v>
          </cell>
          <cell r="C92">
            <v>1</v>
          </cell>
          <cell r="D92" t="str">
            <v>AD</v>
          </cell>
          <cell r="E92">
            <v>6568</v>
          </cell>
          <cell r="F92">
            <v>0</v>
          </cell>
          <cell r="G92">
            <v>0</v>
          </cell>
          <cell r="H92">
            <v>350</v>
          </cell>
          <cell r="I92">
            <v>940</v>
          </cell>
          <cell r="J92">
            <v>1970.4</v>
          </cell>
          <cell r="K92">
            <v>2467.5</v>
          </cell>
          <cell r="L92">
            <v>12295.9</v>
          </cell>
          <cell r="N92">
            <v>4827.48</v>
          </cell>
          <cell r="O92">
            <v>689.64</v>
          </cell>
          <cell r="P92">
            <v>1138.4533333333334</v>
          </cell>
          <cell r="Q92">
            <v>1423.0666666666666</v>
          </cell>
          <cell r="R92">
            <v>13136</v>
          </cell>
          <cell r="S92">
            <v>4935</v>
          </cell>
          <cell r="T92">
            <v>26149.64</v>
          </cell>
        </row>
        <row r="93">
          <cell r="A93">
            <v>3142</v>
          </cell>
          <cell r="B93" t="str">
            <v>Operador de Máquina Reprod. B</v>
          </cell>
          <cell r="C93">
            <v>1</v>
          </cell>
          <cell r="D93" t="str">
            <v>AD</v>
          </cell>
          <cell r="E93">
            <v>5017.6</v>
          </cell>
          <cell r="F93">
            <v>0</v>
          </cell>
          <cell r="G93">
            <v>0</v>
          </cell>
          <cell r="H93">
            <v>350</v>
          </cell>
          <cell r="I93">
            <v>940</v>
          </cell>
          <cell r="J93">
            <v>1505.28</v>
          </cell>
          <cell r="K93">
            <v>2467.5</v>
          </cell>
          <cell r="L93">
            <v>10280.380000000001</v>
          </cell>
          <cell r="N93">
            <v>3687.9360000000006</v>
          </cell>
          <cell r="O93">
            <v>526.8480000000001</v>
          </cell>
          <cell r="P93">
            <v>869.7173333333334</v>
          </cell>
          <cell r="Q93">
            <v>1087.1466666666668</v>
          </cell>
          <cell r="R93">
            <v>10035.2</v>
          </cell>
          <cell r="S93">
            <v>4935</v>
          </cell>
          <cell r="T93">
            <v>21141.848</v>
          </cell>
        </row>
        <row r="94">
          <cell r="A94">
            <v>3143</v>
          </cell>
          <cell r="B94" t="str">
            <v>Auxiliar de Biblioteca B</v>
          </cell>
          <cell r="C94">
            <v>1</v>
          </cell>
          <cell r="D94" t="str">
            <v>AD</v>
          </cell>
          <cell r="E94">
            <v>5300.8</v>
          </cell>
          <cell r="F94">
            <v>0</v>
          </cell>
          <cell r="G94">
            <v>0</v>
          </cell>
          <cell r="H94">
            <v>350</v>
          </cell>
          <cell r="I94">
            <v>940</v>
          </cell>
          <cell r="J94">
            <v>1590.24</v>
          </cell>
          <cell r="K94">
            <v>2467.5</v>
          </cell>
          <cell r="L94">
            <v>10648.54</v>
          </cell>
          <cell r="N94">
            <v>3896.0880000000006</v>
          </cell>
          <cell r="O94">
            <v>556.5840000000001</v>
          </cell>
          <cell r="P94">
            <v>918.8053333333334</v>
          </cell>
          <cell r="Q94">
            <v>1148.5066666666667</v>
          </cell>
          <cell r="R94">
            <v>10601.6</v>
          </cell>
          <cell r="S94">
            <v>4935</v>
          </cell>
          <cell r="T94">
            <v>22056.584000000003</v>
          </cell>
        </row>
        <row r="95">
          <cell r="A95">
            <v>3144</v>
          </cell>
          <cell r="B95" t="str">
            <v>Auxiliar de Laboratorio C</v>
          </cell>
          <cell r="C95">
            <v>1</v>
          </cell>
          <cell r="D95" t="str">
            <v>AD</v>
          </cell>
          <cell r="E95">
            <v>5017.6</v>
          </cell>
          <cell r="F95">
            <v>0</v>
          </cell>
          <cell r="G95">
            <v>0</v>
          </cell>
          <cell r="H95">
            <v>350</v>
          </cell>
          <cell r="I95">
            <v>940</v>
          </cell>
          <cell r="J95">
            <v>1505.28</v>
          </cell>
          <cell r="K95">
            <v>2467.5</v>
          </cell>
          <cell r="L95">
            <v>10280.380000000001</v>
          </cell>
          <cell r="N95">
            <v>3687.9360000000006</v>
          </cell>
          <cell r="O95">
            <v>526.8480000000001</v>
          </cell>
          <cell r="P95">
            <v>869.7173333333334</v>
          </cell>
          <cell r="Q95">
            <v>1087.1466666666668</v>
          </cell>
          <cell r="R95">
            <v>10035.2</v>
          </cell>
          <cell r="S95">
            <v>4935</v>
          </cell>
          <cell r="T95">
            <v>21141.848</v>
          </cell>
        </row>
        <row r="96">
          <cell r="A96">
            <v>3145</v>
          </cell>
          <cell r="B96" t="str">
            <v>Diseñador Gráfico B</v>
          </cell>
          <cell r="C96">
            <v>1</v>
          </cell>
          <cell r="D96" t="str">
            <v>AD</v>
          </cell>
          <cell r="E96">
            <v>5520</v>
          </cell>
          <cell r="F96">
            <v>0</v>
          </cell>
          <cell r="G96">
            <v>0</v>
          </cell>
          <cell r="H96">
            <v>350</v>
          </cell>
          <cell r="I96">
            <v>940</v>
          </cell>
          <cell r="J96">
            <v>1656</v>
          </cell>
          <cell r="K96">
            <v>2467.5</v>
          </cell>
          <cell r="L96">
            <v>10933.5</v>
          </cell>
          <cell r="N96">
            <v>4057.2</v>
          </cell>
          <cell r="O96">
            <v>579.6</v>
          </cell>
          <cell r="P96">
            <v>956.8</v>
          </cell>
          <cell r="Q96">
            <v>1196</v>
          </cell>
          <cell r="R96">
            <v>11040</v>
          </cell>
          <cell r="S96">
            <v>4935</v>
          </cell>
          <cell r="T96">
            <v>22764.6</v>
          </cell>
        </row>
        <row r="97">
          <cell r="A97">
            <v>3146</v>
          </cell>
          <cell r="B97" t="str">
            <v>Técnico en Iluminación Esc. A</v>
          </cell>
          <cell r="C97">
            <v>1</v>
          </cell>
          <cell r="D97" t="str">
            <v>AD</v>
          </cell>
          <cell r="E97">
            <v>5524.8</v>
          </cell>
          <cell r="F97">
            <v>0</v>
          </cell>
          <cell r="G97">
            <v>0</v>
          </cell>
          <cell r="H97">
            <v>350</v>
          </cell>
          <cell r="I97">
            <v>940</v>
          </cell>
          <cell r="J97">
            <v>1657.44</v>
          </cell>
          <cell r="K97">
            <v>2467.5</v>
          </cell>
          <cell r="L97">
            <v>10939.74</v>
          </cell>
          <cell r="N97">
            <v>4060.7280000000005</v>
          </cell>
          <cell r="O97">
            <v>580.1039999999999</v>
          </cell>
          <cell r="P97">
            <v>957.632</v>
          </cell>
          <cell r="Q97">
            <v>1197.04</v>
          </cell>
          <cell r="R97">
            <v>11049.6</v>
          </cell>
          <cell r="S97">
            <v>4935</v>
          </cell>
          <cell r="T97">
            <v>22780.104</v>
          </cell>
        </row>
        <row r="98">
          <cell r="A98">
            <v>3147</v>
          </cell>
          <cell r="B98" t="str">
            <v>Técnico Tramoyista  A</v>
          </cell>
          <cell r="C98">
            <v>1</v>
          </cell>
          <cell r="D98" t="str">
            <v>AD</v>
          </cell>
          <cell r="E98">
            <v>5524.8</v>
          </cell>
          <cell r="F98">
            <v>0</v>
          </cell>
          <cell r="G98">
            <v>0</v>
          </cell>
          <cell r="H98">
            <v>350</v>
          </cell>
          <cell r="I98">
            <v>940</v>
          </cell>
          <cell r="J98">
            <v>1657.44</v>
          </cell>
          <cell r="K98">
            <v>2467.5</v>
          </cell>
          <cell r="L98">
            <v>10939.74</v>
          </cell>
          <cell r="N98">
            <v>4060.7280000000005</v>
          </cell>
          <cell r="O98">
            <v>580.1039999999999</v>
          </cell>
          <cell r="P98">
            <v>957.632</v>
          </cell>
          <cell r="Q98">
            <v>1197.04</v>
          </cell>
          <cell r="R98">
            <v>11049.6</v>
          </cell>
          <cell r="S98">
            <v>4935</v>
          </cell>
          <cell r="T98">
            <v>22780.104</v>
          </cell>
        </row>
        <row r="99">
          <cell r="A99">
            <v>3148</v>
          </cell>
          <cell r="B99" t="str">
            <v>Asistente Dental B</v>
          </cell>
          <cell r="C99">
            <v>1</v>
          </cell>
          <cell r="D99" t="str">
            <v>AD</v>
          </cell>
          <cell r="E99">
            <v>5017.6</v>
          </cell>
          <cell r="F99">
            <v>0</v>
          </cell>
          <cell r="G99">
            <v>0</v>
          </cell>
          <cell r="H99">
            <v>350</v>
          </cell>
          <cell r="I99">
            <v>940</v>
          </cell>
          <cell r="J99">
            <v>1505.28</v>
          </cell>
          <cell r="K99">
            <v>2467.5</v>
          </cell>
          <cell r="L99">
            <v>10280.380000000001</v>
          </cell>
          <cell r="N99">
            <v>3687.9360000000006</v>
          </cell>
          <cell r="O99">
            <v>526.8480000000001</v>
          </cell>
          <cell r="P99">
            <v>869.7173333333334</v>
          </cell>
          <cell r="Q99">
            <v>1087.1466666666668</v>
          </cell>
          <cell r="R99">
            <v>10035.2</v>
          </cell>
          <cell r="S99">
            <v>4935</v>
          </cell>
          <cell r="T99">
            <v>21141.848</v>
          </cell>
        </row>
        <row r="100">
          <cell r="A100">
            <v>3149</v>
          </cell>
          <cell r="B100" t="str">
            <v>Técnico de Mantenimiento C</v>
          </cell>
          <cell r="C100">
            <v>1</v>
          </cell>
          <cell r="D100" t="str">
            <v>AD</v>
          </cell>
          <cell r="E100">
            <v>6700.8</v>
          </cell>
          <cell r="F100">
            <v>0</v>
          </cell>
          <cell r="G100">
            <v>0</v>
          </cell>
          <cell r="H100">
            <v>350</v>
          </cell>
          <cell r="I100">
            <v>940</v>
          </cell>
          <cell r="J100">
            <v>2010.24</v>
          </cell>
          <cell r="K100">
            <v>2467.5</v>
          </cell>
          <cell r="L100">
            <v>12468.54</v>
          </cell>
          <cell r="N100">
            <v>4925.088000000001</v>
          </cell>
          <cell r="O100">
            <v>703.5840000000001</v>
          </cell>
          <cell r="P100">
            <v>1161.4720000000002</v>
          </cell>
          <cell r="Q100">
            <v>1451.8400000000001</v>
          </cell>
          <cell r="R100">
            <v>13401.6</v>
          </cell>
          <cell r="S100">
            <v>4935</v>
          </cell>
          <cell r="T100">
            <v>26578.584000000003</v>
          </cell>
        </row>
        <row r="101">
          <cell r="A101">
            <v>3150</v>
          </cell>
          <cell r="B101" t="str">
            <v>Admor. de Tecnologias de Inf.A</v>
          </cell>
          <cell r="C101">
            <v>1</v>
          </cell>
          <cell r="D101" t="str">
            <v>AD</v>
          </cell>
          <cell r="E101">
            <v>8246.4</v>
          </cell>
          <cell r="F101">
            <v>0</v>
          </cell>
          <cell r="G101">
            <v>0</v>
          </cell>
          <cell r="H101">
            <v>350</v>
          </cell>
          <cell r="I101">
            <v>940</v>
          </cell>
          <cell r="J101">
            <v>2473.92</v>
          </cell>
          <cell r="K101">
            <v>2467.5</v>
          </cell>
          <cell r="L101">
            <v>14477.82</v>
          </cell>
          <cell r="N101">
            <v>6061.104</v>
          </cell>
          <cell r="O101">
            <v>865.872</v>
          </cell>
          <cell r="P101">
            <v>1429.376</v>
          </cell>
          <cell r="Q101">
            <v>1786.72</v>
          </cell>
          <cell r="R101">
            <v>16492.8</v>
          </cell>
          <cell r="S101">
            <v>4935</v>
          </cell>
          <cell r="T101">
            <v>31570.872</v>
          </cell>
        </row>
        <row r="102">
          <cell r="A102">
            <v>3151</v>
          </cell>
          <cell r="B102" t="str">
            <v>Admor. de Tecnologias de Inf.B</v>
          </cell>
          <cell r="C102">
            <v>1</v>
          </cell>
          <cell r="D102" t="str">
            <v>AD</v>
          </cell>
          <cell r="E102">
            <v>9304</v>
          </cell>
          <cell r="F102">
            <v>0</v>
          </cell>
          <cell r="G102">
            <v>0</v>
          </cell>
          <cell r="H102">
            <v>350</v>
          </cell>
          <cell r="I102">
            <v>940</v>
          </cell>
          <cell r="J102">
            <v>2791.2</v>
          </cell>
          <cell r="K102">
            <v>2467.5</v>
          </cell>
          <cell r="L102">
            <v>15852.7</v>
          </cell>
          <cell r="N102">
            <v>6838.4400000000005</v>
          </cell>
          <cell r="O102">
            <v>976.92</v>
          </cell>
          <cell r="P102">
            <v>1612.6933333333334</v>
          </cell>
          <cell r="Q102">
            <v>2015.8666666666666</v>
          </cell>
          <cell r="R102">
            <v>18608</v>
          </cell>
          <cell r="S102">
            <v>4935</v>
          </cell>
          <cell r="T102">
            <v>34986.92</v>
          </cell>
        </row>
        <row r="103">
          <cell r="A103">
            <v>3152</v>
          </cell>
          <cell r="B103" t="str">
            <v>Admor. de Tecnologías de Inf.C</v>
          </cell>
          <cell r="C103">
            <v>1</v>
          </cell>
          <cell r="D103" t="str">
            <v>AD</v>
          </cell>
          <cell r="E103">
            <v>10596.8</v>
          </cell>
          <cell r="F103">
            <v>0</v>
          </cell>
          <cell r="G103">
            <v>0</v>
          </cell>
          <cell r="H103">
            <v>350</v>
          </cell>
          <cell r="I103">
            <v>940</v>
          </cell>
          <cell r="J103">
            <v>3179.04</v>
          </cell>
          <cell r="K103">
            <v>2467.5</v>
          </cell>
          <cell r="L103">
            <v>17533.34</v>
          </cell>
          <cell r="N103">
            <v>7788.648</v>
          </cell>
          <cell r="O103">
            <v>1112.664</v>
          </cell>
          <cell r="P103">
            <v>1836.7786666666666</v>
          </cell>
          <cell r="Q103">
            <v>2295.9733333333334</v>
          </cell>
          <cell r="R103">
            <v>21193.6</v>
          </cell>
          <cell r="S103">
            <v>4935</v>
          </cell>
          <cell r="T103">
            <v>39162.664</v>
          </cell>
        </row>
        <row r="104">
          <cell r="A104">
            <v>3153</v>
          </cell>
          <cell r="B104" t="str">
            <v>Admor. de Tecnologías de Inf.D</v>
          </cell>
          <cell r="C104">
            <v>1</v>
          </cell>
          <cell r="D104" t="str">
            <v>AD</v>
          </cell>
          <cell r="E104">
            <v>12016</v>
          </cell>
          <cell r="F104">
            <v>0</v>
          </cell>
          <cell r="G104">
            <v>0</v>
          </cell>
          <cell r="H104">
            <v>350</v>
          </cell>
          <cell r="I104">
            <v>940</v>
          </cell>
          <cell r="J104">
            <v>3604.8</v>
          </cell>
          <cell r="K104">
            <v>2467.5</v>
          </cell>
          <cell r="L104">
            <v>19378.3</v>
          </cell>
          <cell r="N104">
            <v>8831.76</v>
          </cell>
          <cell r="O104">
            <v>1261.68</v>
          </cell>
          <cell r="P104">
            <v>2082.773333333333</v>
          </cell>
          <cell r="Q104">
            <v>2603.4666666666667</v>
          </cell>
          <cell r="R104">
            <v>24032</v>
          </cell>
          <cell r="S104">
            <v>4935</v>
          </cell>
          <cell r="T104">
            <v>43746.68</v>
          </cell>
        </row>
        <row r="105">
          <cell r="A105">
            <v>3155</v>
          </cell>
          <cell r="B105" t="str">
            <v>Administrador de Laboratorio A</v>
          </cell>
          <cell r="C105">
            <v>1</v>
          </cell>
          <cell r="D105" t="str">
            <v>AD</v>
          </cell>
          <cell r="E105">
            <v>8129.6</v>
          </cell>
          <cell r="F105">
            <v>0</v>
          </cell>
          <cell r="G105">
            <v>0</v>
          </cell>
          <cell r="H105">
            <v>350</v>
          </cell>
          <cell r="I105">
            <v>940</v>
          </cell>
          <cell r="J105">
            <v>2438.88</v>
          </cell>
          <cell r="K105">
            <v>2467.5</v>
          </cell>
          <cell r="L105">
            <v>14325.98</v>
          </cell>
          <cell r="N105">
            <v>5975.256</v>
          </cell>
          <cell r="O105">
            <v>853.6080000000001</v>
          </cell>
          <cell r="P105">
            <v>1409.1306666666667</v>
          </cell>
          <cell r="Q105">
            <v>1761.4133333333332</v>
          </cell>
          <cell r="R105">
            <v>16259.2</v>
          </cell>
          <cell r="S105">
            <v>4935</v>
          </cell>
          <cell r="T105">
            <v>31193.608</v>
          </cell>
        </row>
        <row r="106">
          <cell r="A106">
            <v>3156</v>
          </cell>
          <cell r="B106" t="str">
            <v>Administrador de Laboratorio B</v>
          </cell>
          <cell r="C106">
            <v>1</v>
          </cell>
          <cell r="D106" t="str">
            <v>AD</v>
          </cell>
          <cell r="E106">
            <v>9320</v>
          </cell>
          <cell r="F106">
            <v>0</v>
          </cell>
          <cell r="G106">
            <v>0</v>
          </cell>
          <cell r="H106">
            <v>350</v>
          </cell>
          <cell r="I106">
            <v>940</v>
          </cell>
          <cell r="J106">
            <v>2796</v>
          </cell>
          <cell r="K106">
            <v>3012.19</v>
          </cell>
          <cell r="L106">
            <v>16418.19</v>
          </cell>
          <cell r="N106">
            <v>6850.2</v>
          </cell>
          <cell r="O106">
            <v>978.6</v>
          </cell>
          <cell r="P106">
            <v>1615.4666666666667</v>
          </cell>
          <cell r="Q106">
            <v>2019.3333333333333</v>
          </cell>
          <cell r="R106">
            <v>18640</v>
          </cell>
          <cell r="S106">
            <v>6024.38</v>
          </cell>
          <cell r="T106">
            <v>36127.979999999996</v>
          </cell>
        </row>
        <row r="107">
          <cell r="A107">
            <v>3157</v>
          </cell>
          <cell r="B107" t="str">
            <v>Administrador de Laboratorio C</v>
          </cell>
          <cell r="C107">
            <v>1</v>
          </cell>
          <cell r="D107" t="str">
            <v>AD</v>
          </cell>
          <cell r="E107">
            <v>10689.6</v>
          </cell>
          <cell r="F107">
            <v>0</v>
          </cell>
          <cell r="G107">
            <v>0</v>
          </cell>
          <cell r="H107">
            <v>350</v>
          </cell>
          <cell r="I107">
            <v>940</v>
          </cell>
          <cell r="J107">
            <v>3206.88</v>
          </cell>
          <cell r="K107">
            <v>3012.19</v>
          </cell>
          <cell r="L107">
            <v>18198.67</v>
          </cell>
          <cell r="N107">
            <v>7856.856000000001</v>
          </cell>
          <cell r="O107">
            <v>1122.408</v>
          </cell>
          <cell r="P107">
            <v>1852.864</v>
          </cell>
          <cell r="Q107">
            <v>2316.08</v>
          </cell>
          <cell r="R107">
            <v>21379.2</v>
          </cell>
          <cell r="S107">
            <v>6024.38</v>
          </cell>
          <cell r="T107">
            <v>40551.788</v>
          </cell>
        </row>
        <row r="108">
          <cell r="A108">
            <v>3158</v>
          </cell>
          <cell r="B108" t="str">
            <v>Administrador de Laboratorio D</v>
          </cell>
          <cell r="C108">
            <v>1</v>
          </cell>
          <cell r="D108" t="str">
            <v>AD</v>
          </cell>
          <cell r="E108">
            <v>12254.4</v>
          </cell>
          <cell r="F108">
            <v>0</v>
          </cell>
          <cell r="G108">
            <v>0</v>
          </cell>
          <cell r="H108">
            <v>350</v>
          </cell>
          <cell r="I108">
            <v>940</v>
          </cell>
          <cell r="J108">
            <v>3676.32</v>
          </cell>
          <cell r="K108">
            <v>3012.19</v>
          </cell>
          <cell r="L108">
            <v>20232.91</v>
          </cell>
          <cell r="N108">
            <v>9006.984</v>
          </cell>
          <cell r="O108">
            <v>1286.712</v>
          </cell>
          <cell r="P108">
            <v>2124.096</v>
          </cell>
          <cell r="Q108">
            <v>2655.12</v>
          </cell>
          <cell r="R108">
            <v>24508.8</v>
          </cell>
          <cell r="S108">
            <v>6024.38</v>
          </cell>
          <cell r="T108">
            <v>45606.092</v>
          </cell>
        </row>
        <row r="109">
          <cell r="A109">
            <v>3164</v>
          </cell>
          <cell r="B109" t="str">
            <v>Técnico Dental</v>
          </cell>
          <cell r="C109">
            <v>1</v>
          </cell>
          <cell r="D109" t="str">
            <v>AD</v>
          </cell>
          <cell r="E109">
            <v>5520</v>
          </cell>
          <cell r="F109">
            <v>0</v>
          </cell>
          <cell r="G109">
            <v>0</v>
          </cell>
          <cell r="H109">
            <v>350</v>
          </cell>
          <cell r="I109">
            <v>940</v>
          </cell>
          <cell r="J109">
            <v>1656</v>
          </cell>
          <cell r="K109">
            <v>2467.5</v>
          </cell>
          <cell r="L109">
            <v>10933.5</v>
          </cell>
          <cell r="N109">
            <v>4057.2</v>
          </cell>
          <cell r="O109">
            <v>579.6</v>
          </cell>
          <cell r="P109">
            <v>956.8</v>
          </cell>
          <cell r="Q109">
            <v>1196</v>
          </cell>
          <cell r="R109">
            <v>11040</v>
          </cell>
          <cell r="S109">
            <v>4935</v>
          </cell>
          <cell r="T109">
            <v>22764.6</v>
          </cell>
        </row>
        <row r="110">
          <cell r="A110">
            <v>3165</v>
          </cell>
          <cell r="B110" t="str">
            <v>Técnico Agropecuario A</v>
          </cell>
          <cell r="C110">
            <v>1</v>
          </cell>
          <cell r="D110" t="str">
            <v>AD</v>
          </cell>
          <cell r="E110">
            <v>5300.8</v>
          </cell>
          <cell r="F110">
            <v>0</v>
          </cell>
          <cell r="G110">
            <v>0</v>
          </cell>
          <cell r="H110">
            <v>350</v>
          </cell>
          <cell r="I110">
            <v>940</v>
          </cell>
          <cell r="J110">
            <v>1590.24</v>
          </cell>
          <cell r="K110">
            <v>2467.5</v>
          </cell>
          <cell r="L110">
            <v>10648.54</v>
          </cell>
          <cell r="N110">
            <v>3896.0880000000006</v>
          </cell>
          <cell r="O110">
            <v>556.5840000000001</v>
          </cell>
          <cell r="P110">
            <v>918.8053333333334</v>
          </cell>
          <cell r="Q110">
            <v>1148.5066666666667</v>
          </cell>
          <cell r="R110">
            <v>10601.6</v>
          </cell>
          <cell r="S110">
            <v>4935</v>
          </cell>
          <cell r="T110">
            <v>22056.584000000003</v>
          </cell>
        </row>
        <row r="111">
          <cell r="A111">
            <v>3166</v>
          </cell>
          <cell r="B111" t="str">
            <v>Bibliotecario A</v>
          </cell>
          <cell r="C111">
            <v>1</v>
          </cell>
          <cell r="D111" t="str">
            <v>AD</v>
          </cell>
          <cell r="E111">
            <v>7584</v>
          </cell>
          <cell r="F111">
            <v>0</v>
          </cell>
          <cell r="G111">
            <v>0</v>
          </cell>
          <cell r="H111">
            <v>350</v>
          </cell>
          <cell r="I111">
            <v>940</v>
          </cell>
          <cell r="J111">
            <v>2275.2</v>
          </cell>
          <cell r="K111">
            <v>2467.5</v>
          </cell>
          <cell r="L111">
            <v>13616.7</v>
          </cell>
          <cell r="N111">
            <v>5574.240000000001</v>
          </cell>
          <cell r="O111">
            <v>796.3199999999999</v>
          </cell>
          <cell r="P111">
            <v>1314.5600000000002</v>
          </cell>
          <cell r="Q111">
            <v>1643.2</v>
          </cell>
          <cell r="R111">
            <v>15168</v>
          </cell>
          <cell r="S111">
            <v>4935</v>
          </cell>
          <cell r="T111">
            <v>29431.32</v>
          </cell>
        </row>
        <row r="112">
          <cell r="A112">
            <v>3167</v>
          </cell>
          <cell r="B112" t="str">
            <v>Bibliotecario B</v>
          </cell>
          <cell r="C112">
            <v>1</v>
          </cell>
          <cell r="D112" t="str">
            <v>AD</v>
          </cell>
          <cell r="E112">
            <v>8129.6</v>
          </cell>
          <cell r="F112">
            <v>0</v>
          </cell>
          <cell r="G112">
            <v>0</v>
          </cell>
          <cell r="H112">
            <v>350</v>
          </cell>
          <cell r="I112">
            <v>940</v>
          </cell>
          <cell r="J112">
            <v>2438.88</v>
          </cell>
          <cell r="K112">
            <v>2467.5</v>
          </cell>
          <cell r="L112">
            <v>14325.98</v>
          </cell>
          <cell r="N112">
            <v>5975.256</v>
          </cell>
          <cell r="O112">
            <v>853.6080000000001</v>
          </cell>
          <cell r="P112">
            <v>1409.1306666666667</v>
          </cell>
          <cell r="Q112">
            <v>1761.4133333333332</v>
          </cell>
          <cell r="R112">
            <v>16259.2</v>
          </cell>
          <cell r="S112">
            <v>4935</v>
          </cell>
          <cell r="T112">
            <v>31193.608</v>
          </cell>
        </row>
        <row r="113">
          <cell r="A113">
            <v>3168</v>
          </cell>
          <cell r="B113" t="str">
            <v>Bibliotecario C</v>
          </cell>
          <cell r="C113">
            <v>1</v>
          </cell>
          <cell r="D113" t="str">
            <v>AD</v>
          </cell>
          <cell r="E113">
            <v>9320</v>
          </cell>
          <cell r="F113">
            <v>0</v>
          </cell>
          <cell r="G113">
            <v>0</v>
          </cell>
          <cell r="H113">
            <v>350</v>
          </cell>
          <cell r="I113">
            <v>940</v>
          </cell>
          <cell r="J113">
            <v>2796</v>
          </cell>
          <cell r="K113">
            <v>2467.5</v>
          </cell>
          <cell r="L113">
            <v>15873.5</v>
          </cell>
          <cell r="N113">
            <v>6850.2</v>
          </cell>
          <cell r="O113">
            <v>978.6</v>
          </cell>
          <cell r="P113">
            <v>1615.4666666666667</v>
          </cell>
          <cell r="Q113">
            <v>2019.3333333333333</v>
          </cell>
          <cell r="R113">
            <v>18640</v>
          </cell>
          <cell r="S113">
            <v>4935</v>
          </cell>
          <cell r="T113">
            <v>35038.6</v>
          </cell>
        </row>
        <row r="114">
          <cell r="A114">
            <v>3169</v>
          </cell>
          <cell r="B114" t="str">
            <v>Bibliotecario D</v>
          </cell>
          <cell r="C114">
            <v>1</v>
          </cell>
          <cell r="D114" t="str">
            <v>AD</v>
          </cell>
          <cell r="E114">
            <v>10502.4</v>
          </cell>
          <cell r="F114">
            <v>0</v>
          </cell>
          <cell r="G114">
            <v>0</v>
          </cell>
          <cell r="H114">
            <v>350</v>
          </cell>
          <cell r="I114">
            <v>940</v>
          </cell>
          <cell r="J114">
            <v>3150.72</v>
          </cell>
          <cell r="K114">
            <v>2467.5</v>
          </cell>
          <cell r="L114">
            <v>17410.62</v>
          </cell>
          <cell r="N114">
            <v>7719.264</v>
          </cell>
          <cell r="O114">
            <v>1102.752</v>
          </cell>
          <cell r="P114">
            <v>1820.416</v>
          </cell>
          <cell r="Q114">
            <v>2275.5199999999995</v>
          </cell>
          <cell r="R114">
            <v>21004.8</v>
          </cell>
          <cell r="S114">
            <v>4935</v>
          </cell>
          <cell r="T114">
            <v>38857.75199999999</v>
          </cell>
        </row>
        <row r="115">
          <cell r="A115">
            <v>3170</v>
          </cell>
          <cell r="B115" t="str">
            <v>Laboratorista A</v>
          </cell>
          <cell r="C115">
            <v>1</v>
          </cell>
          <cell r="D115" t="str">
            <v>AD</v>
          </cell>
          <cell r="E115">
            <v>7584</v>
          </cell>
          <cell r="F115">
            <v>0</v>
          </cell>
          <cell r="G115">
            <v>0</v>
          </cell>
          <cell r="H115">
            <v>350</v>
          </cell>
          <cell r="I115">
            <v>940</v>
          </cell>
          <cell r="J115">
            <v>2275.2</v>
          </cell>
          <cell r="K115">
            <v>2467.5</v>
          </cell>
          <cell r="L115">
            <v>13616.7</v>
          </cell>
          <cell r="N115">
            <v>5574.240000000001</v>
          </cell>
          <cell r="O115">
            <v>796.3199999999999</v>
          </cell>
          <cell r="P115">
            <v>1314.5600000000002</v>
          </cell>
          <cell r="Q115">
            <v>1643.2</v>
          </cell>
          <cell r="R115">
            <v>15168</v>
          </cell>
          <cell r="S115">
            <v>4935</v>
          </cell>
          <cell r="T115">
            <v>29431.32</v>
          </cell>
        </row>
        <row r="116">
          <cell r="A116">
            <v>3171</v>
          </cell>
          <cell r="B116" t="str">
            <v>Laboratorista B</v>
          </cell>
          <cell r="C116">
            <v>1</v>
          </cell>
          <cell r="D116" t="str">
            <v>AD</v>
          </cell>
          <cell r="E116">
            <v>8563.2</v>
          </cell>
          <cell r="F116">
            <v>0</v>
          </cell>
          <cell r="G116">
            <v>0</v>
          </cell>
          <cell r="H116">
            <v>350</v>
          </cell>
          <cell r="I116">
            <v>940</v>
          </cell>
          <cell r="J116">
            <v>2568.96</v>
          </cell>
          <cell r="K116">
            <v>2467.5</v>
          </cell>
          <cell r="L116">
            <v>14889.66</v>
          </cell>
          <cell r="N116">
            <v>6293.952000000001</v>
          </cell>
          <cell r="O116">
            <v>899.1360000000001</v>
          </cell>
          <cell r="P116">
            <v>1484.288</v>
          </cell>
          <cell r="Q116">
            <v>1855.3600000000001</v>
          </cell>
          <cell r="R116">
            <v>17126.4</v>
          </cell>
          <cell r="S116">
            <v>4935</v>
          </cell>
          <cell r="T116">
            <v>32594.136000000006</v>
          </cell>
        </row>
        <row r="117">
          <cell r="A117">
            <v>3172</v>
          </cell>
          <cell r="B117" t="str">
            <v>Laboratorista C</v>
          </cell>
          <cell r="C117">
            <v>1</v>
          </cell>
          <cell r="D117" t="str">
            <v>AD</v>
          </cell>
          <cell r="E117">
            <v>9672</v>
          </cell>
          <cell r="F117">
            <v>0</v>
          </cell>
          <cell r="G117">
            <v>0</v>
          </cell>
          <cell r="H117">
            <v>350</v>
          </cell>
          <cell r="I117">
            <v>940</v>
          </cell>
          <cell r="J117">
            <v>2901.6</v>
          </cell>
          <cell r="K117">
            <v>2467.5</v>
          </cell>
          <cell r="L117">
            <v>16331.1</v>
          </cell>
          <cell r="N117">
            <v>7108.92</v>
          </cell>
          <cell r="O117">
            <v>1015.56</v>
          </cell>
          <cell r="P117">
            <v>1676.48</v>
          </cell>
          <cell r="Q117">
            <v>2095.6</v>
          </cell>
          <cell r="R117">
            <v>19344</v>
          </cell>
          <cell r="S117">
            <v>4935</v>
          </cell>
          <cell r="T117">
            <v>36175.56</v>
          </cell>
        </row>
        <row r="118">
          <cell r="A118">
            <v>3173</v>
          </cell>
          <cell r="B118" t="str">
            <v>Laboratorista D</v>
          </cell>
          <cell r="C118">
            <v>1</v>
          </cell>
          <cell r="D118" t="str">
            <v>AD</v>
          </cell>
          <cell r="E118">
            <v>10929.6</v>
          </cell>
          <cell r="F118">
            <v>0</v>
          </cell>
          <cell r="G118">
            <v>0</v>
          </cell>
          <cell r="H118">
            <v>350</v>
          </cell>
          <cell r="I118">
            <v>940</v>
          </cell>
          <cell r="J118">
            <v>3278.88</v>
          </cell>
          <cell r="K118">
            <v>2467.5</v>
          </cell>
          <cell r="L118">
            <v>17965.98</v>
          </cell>
          <cell r="N118">
            <v>8033.256</v>
          </cell>
          <cell r="O118">
            <v>1147.608</v>
          </cell>
          <cell r="P118">
            <v>1894.464</v>
          </cell>
          <cell r="Q118">
            <v>2368.08</v>
          </cell>
          <cell r="R118">
            <v>21859.2</v>
          </cell>
          <cell r="S118">
            <v>4935</v>
          </cell>
          <cell r="T118">
            <v>40237.608</v>
          </cell>
        </row>
        <row r="119">
          <cell r="A119">
            <v>3183</v>
          </cell>
          <cell r="B119" t="str">
            <v>Técnico Audiovisual A</v>
          </cell>
          <cell r="C119">
            <v>1</v>
          </cell>
          <cell r="D119" t="str">
            <v>AD</v>
          </cell>
          <cell r="E119">
            <v>5524.8</v>
          </cell>
          <cell r="F119">
            <v>0</v>
          </cell>
          <cell r="G119">
            <v>0</v>
          </cell>
          <cell r="H119">
            <v>350</v>
          </cell>
          <cell r="I119">
            <v>940</v>
          </cell>
          <cell r="J119">
            <v>1657.44</v>
          </cell>
          <cell r="K119">
            <v>2467.5</v>
          </cell>
          <cell r="L119">
            <v>10939.74</v>
          </cell>
          <cell r="N119">
            <v>4060.7280000000005</v>
          </cell>
          <cell r="O119">
            <v>580.1039999999999</v>
          </cell>
          <cell r="P119">
            <v>957.632</v>
          </cell>
          <cell r="Q119">
            <v>1197.04</v>
          </cell>
          <cell r="R119">
            <v>11049.6</v>
          </cell>
          <cell r="S119">
            <v>4935</v>
          </cell>
          <cell r="T119">
            <v>22780.104</v>
          </cell>
        </row>
        <row r="120">
          <cell r="A120">
            <v>3184</v>
          </cell>
          <cell r="B120" t="str">
            <v>Técnico Laboratorista A</v>
          </cell>
          <cell r="C120">
            <v>1</v>
          </cell>
          <cell r="D120" t="str">
            <v>AD</v>
          </cell>
          <cell r="E120">
            <v>5940.8</v>
          </cell>
          <cell r="F120">
            <v>0</v>
          </cell>
          <cell r="G120">
            <v>0</v>
          </cell>
          <cell r="H120">
            <v>350</v>
          </cell>
          <cell r="I120">
            <v>940</v>
          </cell>
          <cell r="J120">
            <v>1782.24</v>
          </cell>
          <cell r="K120">
            <v>2467.5</v>
          </cell>
          <cell r="L120">
            <v>11480.54</v>
          </cell>
          <cell r="N120">
            <v>4366.488</v>
          </cell>
          <cell r="O120">
            <v>623.784</v>
          </cell>
          <cell r="P120">
            <v>1029.7386666666666</v>
          </cell>
          <cell r="Q120">
            <v>1287.1733333333332</v>
          </cell>
          <cell r="R120">
            <v>11881.6</v>
          </cell>
          <cell r="S120">
            <v>4935</v>
          </cell>
          <cell r="T120">
            <v>24123.784</v>
          </cell>
        </row>
        <row r="121">
          <cell r="A121">
            <v>3185</v>
          </cell>
          <cell r="B121" t="str">
            <v>Técnico Laboratorista B</v>
          </cell>
          <cell r="C121">
            <v>1</v>
          </cell>
          <cell r="D121" t="str">
            <v>AD</v>
          </cell>
          <cell r="E121">
            <v>6808</v>
          </cell>
          <cell r="F121">
            <v>0</v>
          </cell>
          <cell r="G121">
            <v>0</v>
          </cell>
          <cell r="H121">
            <v>350</v>
          </cell>
          <cell r="I121">
            <v>940</v>
          </cell>
          <cell r="J121">
            <v>2042.4</v>
          </cell>
          <cell r="K121">
            <v>2467.5</v>
          </cell>
          <cell r="L121">
            <v>12607.9</v>
          </cell>
          <cell r="N121">
            <v>5003.88</v>
          </cell>
          <cell r="O121">
            <v>714.84</v>
          </cell>
          <cell r="P121">
            <v>1180.0533333333333</v>
          </cell>
          <cell r="Q121">
            <v>1475.0666666666666</v>
          </cell>
          <cell r="R121">
            <v>13616</v>
          </cell>
          <cell r="S121">
            <v>4935</v>
          </cell>
          <cell r="T121">
            <v>26924.84</v>
          </cell>
        </row>
        <row r="122">
          <cell r="A122">
            <v>3187</v>
          </cell>
          <cell r="B122" t="str">
            <v>Técnico Agropecuario B</v>
          </cell>
          <cell r="C122">
            <v>1</v>
          </cell>
          <cell r="D122" t="str">
            <v>AD</v>
          </cell>
          <cell r="E122">
            <v>5524.8</v>
          </cell>
          <cell r="F122">
            <v>0</v>
          </cell>
          <cell r="G122">
            <v>0</v>
          </cell>
          <cell r="H122">
            <v>350</v>
          </cell>
          <cell r="I122">
            <v>940</v>
          </cell>
          <cell r="J122">
            <v>1657.44</v>
          </cell>
          <cell r="K122">
            <v>2467.5</v>
          </cell>
          <cell r="L122">
            <v>10939.74</v>
          </cell>
          <cell r="N122">
            <v>4060.7280000000005</v>
          </cell>
          <cell r="O122">
            <v>580.1039999999999</v>
          </cell>
          <cell r="P122">
            <v>957.632</v>
          </cell>
          <cell r="Q122">
            <v>1197.04</v>
          </cell>
          <cell r="R122">
            <v>11049.6</v>
          </cell>
          <cell r="S122">
            <v>4935</v>
          </cell>
          <cell r="T122">
            <v>22780.104</v>
          </cell>
        </row>
        <row r="123">
          <cell r="A123">
            <v>3188</v>
          </cell>
          <cell r="B123" t="str">
            <v>Técnico Audiovisual B</v>
          </cell>
          <cell r="C123">
            <v>1</v>
          </cell>
          <cell r="D123" t="str">
            <v>AD</v>
          </cell>
          <cell r="E123">
            <v>6236.8</v>
          </cell>
          <cell r="F123">
            <v>0</v>
          </cell>
          <cell r="G123">
            <v>0</v>
          </cell>
          <cell r="H123">
            <v>350</v>
          </cell>
          <cell r="I123">
            <v>940</v>
          </cell>
          <cell r="J123">
            <v>1871.04</v>
          </cell>
          <cell r="K123">
            <v>2467.5</v>
          </cell>
          <cell r="L123">
            <v>11865.34</v>
          </cell>
          <cell r="N123">
            <v>4584.048</v>
          </cell>
          <cell r="O123">
            <v>654.8639999999999</v>
          </cell>
          <cell r="P123">
            <v>1081.0453333333332</v>
          </cell>
          <cell r="Q123">
            <v>1351.3066666666666</v>
          </cell>
          <cell r="R123">
            <v>12473.6</v>
          </cell>
          <cell r="S123">
            <v>4935</v>
          </cell>
          <cell r="T123">
            <v>25079.864</v>
          </cell>
        </row>
        <row r="124">
          <cell r="A124">
            <v>4102</v>
          </cell>
          <cell r="B124" t="str">
            <v>Rector</v>
          </cell>
          <cell r="C124">
            <v>1</v>
          </cell>
          <cell r="D124" t="str">
            <v>DF</v>
          </cell>
          <cell r="E124">
            <v>59016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17704.8</v>
          </cell>
          <cell r="K124">
            <v>0</v>
          </cell>
          <cell r="L124">
            <v>76720.8</v>
          </cell>
          <cell r="N124">
            <v>43376.76</v>
          </cell>
          <cell r="O124">
            <v>6196.679999999999</v>
          </cell>
          <cell r="P124">
            <v>10229.44</v>
          </cell>
          <cell r="Q124">
            <v>12786.8</v>
          </cell>
          <cell r="R124">
            <v>118032</v>
          </cell>
          <cell r="S124">
            <v>0</v>
          </cell>
          <cell r="T124">
            <v>190621.68</v>
          </cell>
        </row>
        <row r="125">
          <cell r="A125">
            <v>4104</v>
          </cell>
          <cell r="B125" t="str">
            <v>Secretario General</v>
          </cell>
          <cell r="C125">
            <v>1</v>
          </cell>
          <cell r="D125" t="str">
            <v>DF</v>
          </cell>
          <cell r="E125">
            <v>35115.2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10534.56</v>
          </cell>
          <cell r="K125">
            <v>0</v>
          </cell>
          <cell r="L125">
            <v>45649.759999999995</v>
          </cell>
          <cell r="N125">
            <v>25809.672</v>
          </cell>
          <cell r="O125">
            <v>3687.0959999999995</v>
          </cell>
          <cell r="P125">
            <v>6086.634666666666</v>
          </cell>
          <cell r="Q125">
            <v>7608.293333333333</v>
          </cell>
          <cell r="R125">
            <v>70230.4</v>
          </cell>
          <cell r="S125">
            <v>0</v>
          </cell>
          <cell r="T125">
            <v>113422.09599999999</v>
          </cell>
        </row>
        <row r="126">
          <cell r="A126">
            <v>4105</v>
          </cell>
          <cell r="B126" t="str">
            <v>Ex-Tesorero</v>
          </cell>
          <cell r="C126">
            <v>1</v>
          </cell>
          <cell r="D126" t="str">
            <v>EF</v>
          </cell>
          <cell r="E126">
            <v>11420.66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3426.2</v>
          </cell>
          <cell r="K126">
            <v>0</v>
          </cell>
          <cell r="L126">
            <v>14846.86</v>
          </cell>
          <cell r="N126">
            <v>8394.1851</v>
          </cell>
          <cell r="O126">
            <v>1199.1693</v>
          </cell>
          <cell r="P126">
            <v>1979.5813333333333</v>
          </cell>
          <cell r="Q126">
            <v>2474.476666666667</v>
          </cell>
          <cell r="R126">
            <v>22841.32</v>
          </cell>
          <cell r="S126">
            <v>0</v>
          </cell>
          <cell r="T126">
            <v>36888.7324</v>
          </cell>
        </row>
        <row r="127">
          <cell r="A127">
            <v>4108</v>
          </cell>
          <cell r="B127" t="str">
            <v>Director C.I.R.</v>
          </cell>
          <cell r="C127">
            <v>1</v>
          </cell>
          <cell r="D127" t="str">
            <v>DF</v>
          </cell>
          <cell r="E127">
            <v>19708.8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5912.64</v>
          </cell>
          <cell r="K127">
            <v>0</v>
          </cell>
          <cell r="L127">
            <v>25621.44</v>
          </cell>
          <cell r="N127">
            <v>14485.967999999999</v>
          </cell>
          <cell r="O127">
            <v>2069.424</v>
          </cell>
          <cell r="P127">
            <v>3416.192</v>
          </cell>
          <cell r="Q127">
            <v>4270.24</v>
          </cell>
          <cell r="R127">
            <v>39417.6</v>
          </cell>
          <cell r="S127">
            <v>0</v>
          </cell>
          <cell r="T127">
            <v>63659.424</v>
          </cell>
        </row>
        <row r="128">
          <cell r="A128">
            <v>4109</v>
          </cell>
          <cell r="B128" t="str">
            <v>Director General</v>
          </cell>
          <cell r="C128">
            <v>1</v>
          </cell>
          <cell r="D128" t="str">
            <v>DF</v>
          </cell>
          <cell r="E128">
            <v>35115.2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10534.56</v>
          </cell>
          <cell r="K128">
            <v>0</v>
          </cell>
          <cell r="L128">
            <v>45649.759999999995</v>
          </cell>
          <cell r="N128">
            <v>25809.672</v>
          </cell>
          <cell r="O128">
            <v>3687.0959999999995</v>
          </cell>
          <cell r="P128">
            <v>6086.634666666666</v>
          </cell>
          <cell r="Q128">
            <v>7608.293333333333</v>
          </cell>
          <cell r="R128">
            <v>70230.4</v>
          </cell>
          <cell r="S128">
            <v>0</v>
          </cell>
          <cell r="T128">
            <v>113422.09599999999</v>
          </cell>
        </row>
        <row r="129">
          <cell r="A129">
            <v>4110</v>
          </cell>
          <cell r="B129" t="str">
            <v>Director de Escuela o Facultad</v>
          </cell>
          <cell r="C129">
            <v>1</v>
          </cell>
          <cell r="D129" t="str">
            <v>DF</v>
          </cell>
          <cell r="E129">
            <v>19708.8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5912.64</v>
          </cell>
          <cell r="K129">
            <v>0</v>
          </cell>
          <cell r="L129">
            <v>25621.44</v>
          </cell>
          <cell r="N129">
            <v>14485.967999999999</v>
          </cell>
          <cell r="O129">
            <v>2069.424</v>
          </cell>
          <cell r="P129">
            <v>3416.192</v>
          </cell>
          <cell r="Q129">
            <v>4270.24</v>
          </cell>
          <cell r="R129">
            <v>39417.6</v>
          </cell>
          <cell r="S129">
            <v>0</v>
          </cell>
          <cell r="T129">
            <v>63659.424</v>
          </cell>
        </row>
        <row r="130">
          <cell r="A130">
            <v>4111</v>
          </cell>
          <cell r="B130" t="str">
            <v>Ex-Dir.de Escuela o Facultad</v>
          </cell>
          <cell r="C130">
            <v>1</v>
          </cell>
          <cell r="D130" t="str">
            <v>EF</v>
          </cell>
          <cell r="E130">
            <v>21288.18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6386.45</v>
          </cell>
          <cell r="K130">
            <v>5689.68</v>
          </cell>
          <cell r="L130">
            <v>33364.31</v>
          </cell>
          <cell r="N130">
            <v>15646.8123</v>
          </cell>
          <cell r="O130">
            <v>2235.2589</v>
          </cell>
          <cell r="P130">
            <v>3689.9506666666666</v>
          </cell>
          <cell r="Q130">
            <v>4612.4383333333335</v>
          </cell>
          <cell r="R130">
            <v>42576.36</v>
          </cell>
          <cell r="S130">
            <v>11379.36</v>
          </cell>
          <cell r="T130">
            <v>80140.1802</v>
          </cell>
        </row>
        <row r="131">
          <cell r="A131">
            <v>4112</v>
          </cell>
          <cell r="B131" t="str">
            <v>Ex-Director General</v>
          </cell>
          <cell r="C131">
            <v>1</v>
          </cell>
          <cell r="D131" t="str">
            <v>EF</v>
          </cell>
          <cell r="E131">
            <v>37932.7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11379.81</v>
          </cell>
          <cell r="K131">
            <v>0</v>
          </cell>
          <cell r="L131">
            <v>49312.509999999995</v>
          </cell>
          <cell r="N131">
            <v>27880.534499999998</v>
          </cell>
          <cell r="O131">
            <v>3982.9334999999996</v>
          </cell>
          <cell r="P131">
            <v>6575.001333333333</v>
          </cell>
          <cell r="Q131">
            <v>8218.751666666667</v>
          </cell>
          <cell r="R131">
            <v>75865.4</v>
          </cell>
          <cell r="S131">
            <v>0</v>
          </cell>
          <cell r="T131">
            <v>122522.62099999998</v>
          </cell>
        </row>
        <row r="132">
          <cell r="A132">
            <v>4113</v>
          </cell>
          <cell r="B132" t="str">
            <v>Ex-Director C.I.R</v>
          </cell>
          <cell r="C132">
            <v>1</v>
          </cell>
          <cell r="D132" t="str">
            <v>EF</v>
          </cell>
          <cell r="E132">
            <v>21288.18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6386.45</v>
          </cell>
          <cell r="K132">
            <v>0</v>
          </cell>
          <cell r="L132">
            <v>27674.63</v>
          </cell>
          <cell r="N132">
            <v>15646.8123</v>
          </cell>
          <cell r="O132">
            <v>2235.2589</v>
          </cell>
          <cell r="P132">
            <v>3689.9506666666666</v>
          </cell>
          <cell r="Q132">
            <v>4612.4383333333335</v>
          </cell>
          <cell r="R132">
            <v>42576.36</v>
          </cell>
          <cell r="S132">
            <v>0</v>
          </cell>
          <cell r="T132">
            <v>68760.8202</v>
          </cell>
        </row>
        <row r="133">
          <cell r="A133">
            <v>4114</v>
          </cell>
          <cell r="B133" t="str">
            <v>Ex-Coordinador Institucional</v>
          </cell>
          <cell r="C133">
            <v>1</v>
          </cell>
          <cell r="D133" t="str">
            <v>EF</v>
          </cell>
          <cell r="E133">
            <v>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0.6</v>
          </cell>
          <cell r="K133">
            <v>0</v>
          </cell>
          <cell r="L133">
            <v>2.6</v>
          </cell>
          <cell r="N133">
            <v>1.47</v>
          </cell>
          <cell r="O133">
            <v>0.21</v>
          </cell>
          <cell r="P133">
            <v>0.3466666666666667</v>
          </cell>
          <cell r="Q133">
            <v>0.43333333333333335</v>
          </cell>
          <cell r="R133">
            <v>4</v>
          </cell>
          <cell r="S133">
            <v>0</v>
          </cell>
          <cell r="T133">
            <v>6.46</v>
          </cell>
        </row>
        <row r="134">
          <cell r="A134">
            <v>4117</v>
          </cell>
          <cell r="B134" t="str">
            <v>Ex-Coordinador de Planeación B</v>
          </cell>
          <cell r="C134">
            <v>1</v>
          </cell>
          <cell r="D134" t="str">
            <v>EF</v>
          </cell>
          <cell r="E134">
            <v>28534.56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8560.37</v>
          </cell>
          <cell r="K134">
            <v>0</v>
          </cell>
          <cell r="L134">
            <v>37094.93</v>
          </cell>
          <cell r="N134">
            <v>20972.9016</v>
          </cell>
          <cell r="O134">
            <v>2996.1288</v>
          </cell>
          <cell r="P134">
            <v>4945.990666666667</v>
          </cell>
          <cell r="Q134">
            <v>6182.488333333333</v>
          </cell>
          <cell r="R134">
            <v>57069.12</v>
          </cell>
          <cell r="S134">
            <v>0</v>
          </cell>
          <cell r="T134">
            <v>92166.6294</v>
          </cell>
        </row>
        <row r="135">
          <cell r="A135">
            <v>4119</v>
          </cell>
          <cell r="B135" t="str">
            <v>Auditor Interno</v>
          </cell>
          <cell r="C135">
            <v>1</v>
          </cell>
          <cell r="D135" t="str">
            <v>DF</v>
          </cell>
          <cell r="E135">
            <v>19708.8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5912.64</v>
          </cell>
          <cell r="K135">
            <v>0</v>
          </cell>
          <cell r="L135">
            <v>25621.44</v>
          </cell>
          <cell r="N135">
            <v>14485.967999999999</v>
          </cell>
          <cell r="O135">
            <v>2069.424</v>
          </cell>
          <cell r="P135">
            <v>3416.192</v>
          </cell>
          <cell r="Q135">
            <v>4270.24</v>
          </cell>
          <cell r="R135">
            <v>39417.6</v>
          </cell>
          <cell r="S135">
            <v>0</v>
          </cell>
          <cell r="T135">
            <v>63659.424</v>
          </cell>
        </row>
        <row r="136">
          <cell r="A136">
            <v>4123</v>
          </cell>
          <cell r="B136" t="str">
            <v>Ex-Secretario Particular</v>
          </cell>
          <cell r="C136">
            <v>1</v>
          </cell>
          <cell r="D136" t="str">
            <v>EF</v>
          </cell>
          <cell r="E136">
            <v>22766.42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6829.93</v>
          </cell>
          <cell r="K136">
            <v>0</v>
          </cell>
          <cell r="L136">
            <v>29596.35</v>
          </cell>
          <cell r="N136">
            <v>16733.3187</v>
          </cell>
          <cell r="O136">
            <v>2390.4741</v>
          </cell>
          <cell r="P136">
            <v>3946.18</v>
          </cell>
          <cell r="Q136">
            <v>4932.725</v>
          </cell>
          <cell r="R136">
            <v>45532.84</v>
          </cell>
          <cell r="S136">
            <v>0</v>
          </cell>
          <cell r="T136">
            <v>73535.53779999999</v>
          </cell>
        </row>
        <row r="137">
          <cell r="A137">
            <v>4124</v>
          </cell>
          <cell r="B137" t="str">
            <v>Subdirector</v>
          </cell>
          <cell r="C137">
            <v>1</v>
          </cell>
          <cell r="D137" t="str">
            <v>DF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>
            <v>4127</v>
          </cell>
          <cell r="B138" t="str">
            <v>Coordinador General</v>
          </cell>
          <cell r="C138">
            <v>1</v>
          </cell>
          <cell r="D138" t="str">
            <v>DF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>
            <v>4128</v>
          </cell>
          <cell r="B139" t="str">
            <v>Coordinador Administrativo</v>
          </cell>
          <cell r="C139">
            <v>1</v>
          </cell>
          <cell r="D139" t="str">
            <v>DF</v>
          </cell>
          <cell r="E139">
            <v>2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0.6</v>
          </cell>
          <cell r="K139">
            <v>0</v>
          </cell>
          <cell r="L139">
            <v>2.6</v>
          </cell>
          <cell r="N139">
            <v>1.47</v>
          </cell>
          <cell r="O139">
            <v>0.21</v>
          </cell>
          <cell r="P139">
            <v>0.3466666666666667</v>
          </cell>
          <cell r="Q139">
            <v>0.43333333333333335</v>
          </cell>
          <cell r="R139">
            <v>4</v>
          </cell>
          <cell r="S139">
            <v>0</v>
          </cell>
          <cell r="T139">
            <v>6.46</v>
          </cell>
        </row>
        <row r="140">
          <cell r="A140">
            <v>4131</v>
          </cell>
          <cell r="B140" t="str">
            <v>Secretario de Rectoría</v>
          </cell>
          <cell r="C140">
            <v>1</v>
          </cell>
          <cell r="D140" t="str">
            <v>DF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>
            <v>4133</v>
          </cell>
          <cell r="B141" t="str">
            <v>Coord. Académico  Bachillerato</v>
          </cell>
          <cell r="C141">
            <v>1</v>
          </cell>
          <cell r="D141" t="str">
            <v>DF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>
            <v>4135</v>
          </cell>
          <cell r="B142" t="str">
            <v>Ex-Rector</v>
          </cell>
          <cell r="C142">
            <v>1</v>
          </cell>
          <cell r="D142" t="str">
            <v>DF</v>
          </cell>
          <cell r="E142">
            <v>10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3</v>
          </cell>
          <cell r="K142">
            <v>0</v>
          </cell>
          <cell r="L142">
            <v>13</v>
          </cell>
          <cell r="N142">
            <v>7.35</v>
          </cell>
          <cell r="O142">
            <v>1.05</v>
          </cell>
          <cell r="P142">
            <v>1.7333333333333334</v>
          </cell>
          <cell r="Q142">
            <v>2.1666666666666665</v>
          </cell>
          <cell r="R142">
            <v>20</v>
          </cell>
          <cell r="S142">
            <v>0</v>
          </cell>
          <cell r="T142">
            <v>32.3</v>
          </cell>
        </row>
        <row r="143">
          <cell r="A143">
            <v>4137</v>
          </cell>
          <cell r="B143" t="str">
            <v>Ex Auditor Interno</v>
          </cell>
          <cell r="C143">
            <v>1</v>
          </cell>
          <cell r="D143" t="str">
            <v>EF</v>
          </cell>
          <cell r="E143">
            <v>10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3</v>
          </cell>
          <cell r="K143">
            <v>0</v>
          </cell>
          <cell r="L143">
            <v>13</v>
          </cell>
          <cell r="N143">
            <v>7.35</v>
          </cell>
          <cell r="O143">
            <v>1.05</v>
          </cell>
          <cell r="P143">
            <v>1.7333333333333334</v>
          </cell>
          <cell r="Q143">
            <v>2.1666666666666665</v>
          </cell>
          <cell r="R143">
            <v>20</v>
          </cell>
          <cell r="S143">
            <v>0</v>
          </cell>
          <cell r="T143">
            <v>32.3</v>
          </cell>
        </row>
        <row r="144">
          <cell r="A144">
            <v>4139</v>
          </cell>
          <cell r="B144" t="str">
            <v>Ex Secretario General</v>
          </cell>
          <cell r="C144">
            <v>1</v>
          </cell>
          <cell r="D144" t="str">
            <v>EF</v>
          </cell>
          <cell r="E144">
            <v>2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0.6</v>
          </cell>
          <cell r="K144">
            <v>0</v>
          </cell>
          <cell r="L144">
            <v>2.6</v>
          </cell>
          <cell r="N144">
            <v>1.47</v>
          </cell>
          <cell r="O144">
            <v>0.21</v>
          </cell>
          <cell r="P144">
            <v>0.3466666666666667</v>
          </cell>
          <cell r="Q144">
            <v>0.43333333333333335</v>
          </cell>
          <cell r="R144">
            <v>4</v>
          </cell>
          <cell r="S144">
            <v>0</v>
          </cell>
          <cell r="T144">
            <v>6.46</v>
          </cell>
        </row>
        <row r="145">
          <cell r="A145">
            <v>4140</v>
          </cell>
          <cell r="B145" t="str">
            <v>Coordinador Institucional</v>
          </cell>
          <cell r="C145">
            <v>1</v>
          </cell>
          <cell r="D145" t="str">
            <v>DF</v>
          </cell>
          <cell r="E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0.6</v>
          </cell>
          <cell r="K145">
            <v>0</v>
          </cell>
          <cell r="L145">
            <v>2.6</v>
          </cell>
          <cell r="N145">
            <v>1.47</v>
          </cell>
          <cell r="O145">
            <v>0.21</v>
          </cell>
          <cell r="P145">
            <v>0.3466666666666667</v>
          </cell>
          <cell r="Q145">
            <v>0.43333333333333335</v>
          </cell>
          <cell r="R145">
            <v>4</v>
          </cell>
          <cell r="S145">
            <v>0</v>
          </cell>
          <cell r="T145">
            <v>6.46</v>
          </cell>
        </row>
        <row r="146">
          <cell r="A146">
            <v>4142</v>
          </cell>
          <cell r="B146" t="str">
            <v>Coordinador del Sistema</v>
          </cell>
          <cell r="C146">
            <v>1</v>
          </cell>
          <cell r="D146" t="str">
            <v>DF</v>
          </cell>
          <cell r="E146">
            <v>2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0.6</v>
          </cell>
          <cell r="K146">
            <v>0</v>
          </cell>
          <cell r="L146">
            <v>2.6</v>
          </cell>
          <cell r="N146">
            <v>1.47</v>
          </cell>
          <cell r="O146">
            <v>0.21</v>
          </cell>
          <cell r="P146">
            <v>0.3466666666666667</v>
          </cell>
          <cell r="Q146">
            <v>0.43333333333333335</v>
          </cell>
          <cell r="R146">
            <v>4</v>
          </cell>
          <cell r="S146">
            <v>0</v>
          </cell>
          <cell r="T146">
            <v>6.46</v>
          </cell>
        </row>
        <row r="147">
          <cell r="A147">
            <v>4143</v>
          </cell>
          <cell r="B147" t="str">
            <v>Abogado General</v>
          </cell>
          <cell r="C147">
            <v>1</v>
          </cell>
          <cell r="D147" t="str">
            <v>DF</v>
          </cell>
          <cell r="E147">
            <v>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0.6</v>
          </cell>
          <cell r="K147">
            <v>0</v>
          </cell>
          <cell r="L147">
            <v>2.6</v>
          </cell>
          <cell r="N147">
            <v>1.47</v>
          </cell>
          <cell r="O147">
            <v>0.21</v>
          </cell>
          <cell r="P147">
            <v>0.3466666666666667</v>
          </cell>
          <cell r="Q147">
            <v>0.43333333333333335</v>
          </cell>
          <cell r="R147">
            <v>4</v>
          </cell>
          <cell r="S147">
            <v>0</v>
          </cell>
          <cell r="T147">
            <v>6.46</v>
          </cell>
        </row>
        <row r="148">
          <cell r="A148">
            <v>4144</v>
          </cell>
          <cell r="B148" t="str">
            <v>Ex-Coordinador del Sistema</v>
          </cell>
          <cell r="C148">
            <v>1</v>
          </cell>
          <cell r="D148" t="str">
            <v>EF</v>
          </cell>
          <cell r="E148">
            <v>2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0.6</v>
          </cell>
          <cell r="K148">
            <v>0</v>
          </cell>
          <cell r="L148">
            <v>2.6</v>
          </cell>
          <cell r="N148">
            <v>1.47</v>
          </cell>
          <cell r="O148">
            <v>0.21</v>
          </cell>
          <cell r="P148">
            <v>0.3466666666666667</v>
          </cell>
          <cell r="Q148">
            <v>0.43333333333333335</v>
          </cell>
          <cell r="R148">
            <v>4</v>
          </cell>
          <cell r="S148">
            <v>0</v>
          </cell>
          <cell r="T148">
            <v>6.46</v>
          </cell>
        </row>
        <row r="149">
          <cell r="A149">
            <v>4145</v>
          </cell>
          <cell r="B149" t="str">
            <v>Ex- Coordinador General</v>
          </cell>
          <cell r="C149">
            <v>1</v>
          </cell>
          <cell r="D149" t="str">
            <v>EF</v>
          </cell>
          <cell r="E149">
            <v>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0.6</v>
          </cell>
          <cell r="K149">
            <v>0</v>
          </cell>
          <cell r="L149">
            <v>2.6</v>
          </cell>
          <cell r="N149">
            <v>1.47</v>
          </cell>
          <cell r="O149">
            <v>0.21</v>
          </cell>
          <cell r="P149">
            <v>0.3466666666666667</v>
          </cell>
          <cell r="Q149">
            <v>0.43333333333333335</v>
          </cell>
          <cell r="R149">
            <v>4</v>
          </cell>
          <cell r="S149">
            <v>0</v>
          </cell>
          <cell r="T149">
            <v>6.46</v>
          </cell>
        </row>
        <row r="150">
          <cell r="A150">
            <v>4147</v>
          </cell>
          <cell r="B150" t="str">
            <v>Encargado de Despacho</v>
          </cell>
          <cell r="C150">
            <v>1</v>
          </cell>
          <cell r="D150" t="str">
            <v>DF</v>
          </cell>
          <cell r="E150">
            <v>10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3</v>
          </cell>
          <cell r="K150">
            <v>0</v>
          </cell>
          <cell r="L150">
            <v>13</v>
          </cell>
          <cell r="N150">
            <v>7.35</v>
          </cell>
          <cell r="O150">
            <v>1.05</v>
          </cell>
          <cell r="P150">
            <v>1.7333333333333334</v>
          </cell>
          <cell r="Q150">
            <v>2.1666666666666665</v>
          </cell>
          <cell r="R150">
            <v>20</v>
          </cell>
          <cell r="S150">
            <v>0</v>
          </cell>
          <cell r="T150">
            <v>32.3</v>
          </cell>
        </row>
        <row r="151">
          <cell r="A151">
            <v>4149</v>
          </cell>
          <cell r="B151" t="str">
            <v>Ex-Secretario de Rectoría</v>
          </cell>
          <cell r="C151">
            <v>1</v>
          </cell>
          <cell r="D151" t="str">
            <v>EF</v>
          </cell>
          <cell r="E151">
            <v>10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3</v>
          </cell>
          <cell r="K151">
            <v>0</v>
          </cell>
          <cell r="L151">
            <v>13</v>
          </cell>
          <cell r="N151">
            <v>7.35</v>
          </cell>
          <cell r="O151">
            <v>1.05</v>
          </cell>
          <cell r="P151">
            <v>1.7333333333333334</v>
          </cell>
          <cell r="Q151">
            <v>2.1666666666666665</v>
          </cell>
          <cell r="R151">
            <v>20</v>
          </cell>
          <cell r="S151">
            <v>0</v>
          </cell>
          <cell r="T151">
            <v>32.3</v>
          </cell>
        </row>
        <row r="152">
          <cell r="A152">
            <v>4151</v>
          </cell>
          <cell r="B152" t="str">
            <v>Ex-Abogado General</v>
          </cell>
          <cell r="C152">
            <v>1</v>
          </cell>
          <cell r="D152" t="str">
            <v>EF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0.6</v>
          </cell>
          <cell r="K152">
            <v>0</v>
          </cell>
          <cell r="L152">
            <v>2.6</v>
          </cell>
          <cell r="N152">
            <v>1.47</v>
          </cell>
          <cell r="O152">
            <v>0.21</v>
          </cell>
          <cell r="P152">
            <v>0.3466666666666667</v>
          </cell>
          <cell r="Q152">
            <v>0.43333333333333335</v>
          </cell>
          <cell r="R152">
            <v>4</v>
          </cell>
          <cell r="S152">
            <v>0</v>
          </cell>
          <cell r="T152">
            <v>6.46</v>
          </cell>
        </row>
        <row r="153">
          <cell r="A153">
            <v>5100</v>
          </cell>
          <cell r="B153" t="str">
            <v>Administrativo</v>
          </cell>
          <cell r="C153">
            <v>1</v>
          </cell>
          <cell r="D153" t="str">
            <v>EF</v>
          </cell>
          <cell r="E153">
            <v>2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0.6</v>
          </cell>
          <cell r="K153">
            <v>2467.5</v>
          </cell>
          <cell r="L153">
            <v>2470.1</v>
          </cell>
          <cell r="N153">
            <v>1.47</v>
          </cell>
          <cell r="O153">
            <v>0.21</v>
          </cell>
          <cell r="P153">
            <v>0.3466666666666667</v>
          </cell>
          <cell r="Q153">
            <v>0.43333333333333335</v>
          </cell>
          <cell r="R153">
            <v>4</v>
          </cell>
          <cell r="S153">
            <v>4935</v>
          </cell>
          <cell r="T153">
            <v>4941.46</v>
          </cell>
        </row>
        <row r="154">
          <cell r="A154">
            <v>5101</v>
          </cell>
          <cell r="B154" t="str">
            <v>Almacenista</v>
          </cell>
          <cell r="C154">
            <v>1</v>
          </cell>
          <cell r="D154" t="str">
            <v>AD</v>
          </cell>
          <cell r="E154">
            <v>4777.6</v>
          </cell>
          <cell r="F154">
            <v>0</v>
          </cell>
          <cell r="G154">
            <v>0</v>
          </cell>
          <cell r="H154">
            <v>350</v>
          </cell>
          <cell r="I154">
            <v>940</v>
          </cell>
          <cell r="J154">
            <v>1433.28</v>
          </cell>
          <cell r="K154">
            <v>2467.5</v>
          </cell>
          <cell r="L154">
            <v>9968.380000000001</v>
          </cell>
          <cell r="N154">
            <v>3511.5360000000005</v>
          </cell>
          <cell r="O154">
            <v>501.648</v>
          </cell>
          <cell r="P154">
            <v>828.1173333333334</v>
          </cell>
          <cell r="Q154">
            <v>1035.1466666666668</v>
          </cell>
          <cell r="R154">
            <v>9555.2</v>
          </cell>
          <cell r="S154">
            <v>4935</v>
          </cell>
          <cell r="T154">
            <v>20366.648</v>
          </cell>
        </row>
        <row r="155">
          <cell r="A155">
            <v>5103</v>
          </cell>
          <cell r="B155" t="str">
            <v>Archivista</v>
          </cell>
          <cell r="C155">
            <v>1</v>
          </cell>
          <cell r="D155" t="str">
            <v>AD</v>
          </cell>
          <cell r="E155">
            <v>5017.6</v>
          </cell>
          <cell r="F155">
            <v>0</v>
          </cell>
          <cell r="G155">
            <v>0</v>
          </cell>
          <cell r="H155">
            <v>350</v>
          </cell>
          <cell r="I155">
            <v>940</v>
          </cell>
          <cell r="J155">
            <v>1505.28</v>
          </cell>
          <cell r="K155">
            <v>2467.5</v>
          </cell>
          <cell r="L155">
            <v>10280.380000000001</v>
          </cell>
          <cell r="N155">
            <v>3687.9360000000006</v>
          </cell>
          <cell r="O155">
            <v>526.8480000000001</v>
          </cell>
          <cell r="P155">
            <v>869.7173333333334</v>
          </cell>
          <cell r="Q155">
            <v>1087.1466666666668</v>
          </cell>
          <cell r="R155">
            <v>10035.2</v>
          </cell>
          <cell r="S155">
            <v>4935</v>
          </cell>
          <cell r="T155">
            <v>21141.848</v>
          </cell>
        </row>
        <row r="156">
          <cell r="A156">
            <v>5104</v>
          </cell>
          <cell r="B156" t="str">
            <v>Auxiliar Administrativo E</v>
          </cell>
          <cell r="C156">
            <v>1</v>
          </cell>
          <cell r="D156" t="str">
            <v>AD</v>
          </cell>
          <cell r="E156">
            <v>6446.4</v>
          </cell>
          <cell r="F156">
            <v>0</v>
          </cell>
          <cell r="G156">
            <v>0</v>
          </cell>
          <cell r="H156">
            <v>350</v>
          </cell>
          <cell r="I156">
            <v>940</v>
          </cell>
          <cell r="J156">
            <v>1933.92</v>
          </cell>
          <cell r="K156">
            <v>2467.5</v>
          </cell>
          <cell r="L156">
            <v>12137.82</v>
          </cell>
          <cell r="N156">
            <v>4738.104</v>
          </cell>
          <cell r="O156">
            <v>676.872</v>
          </cell>
          <cell r="P156">
            <v>1117.376</v>
          </cell>
          <cell r="Q156">
            <v>1396.72</v>
          </cell>
          <cell r="R156">
            <v>12892.8</v>
          </cell>
          <cell r="S156">
            <v>4935</v>
          </cell>
          <cell r="T156">
            <v>25756.872</v>
          </cell>
        </row>
        <row r="157">
          <cell r="A157">
            <v>5105</v>
          </cell>
          <cell r="B157" t="str">
            <v>Auxiliar Administrativo A</v>
          </cell>
          <cell r="C157">
            <v>1</v>
          </cell>
          <cell r="D157" t="str">
            <v>AD</v>
          </cell>
          <cell r="E157">
            <v>5017.6</v>
          </cell>
          <cell r="F157">
            <v>0</v>
          </cell>
          <cell r="G157">
            <v>0</v>
          </cell>
          <cell r="H157">
            <v>350</v>
          </cell>
          <cell r="I157">
            <v>940</v>
          </cell>
          <cell r="J157">
            <v>1505.28</v>
          </cell>
          <cell r="K157">
            <v>2467.5</v>
          </cell>
          <cell r="L157">
            <v>10280.380000000001</v>
          </cell>
          <cell r="N157">
            <v>3687.9360000000006</v>
          </cell>
          <cell r="O157">
            <v>526.8480000000001</v>
          </cell>
          <cell r="P157">
            <v>869.7173333333334</v>
          </cell>
          <cell r="Q157">
            <v>1087.1466666666668</v>
          </cell>
          <cell r="R157">
            <v>10035.2</v>
          </cell>
          <cell r="S157">
            <v>4935</v>
          </cell>
          <cell r="T157">
            <v>21141.848</v>
          </cell>
        </row>
        <row r="158">
          <cell r="A158">
            <v>5106</v>
          </cell>
          <cell r="B158" t="str">
            <v>Auxiliar Administrativo B</v>
          </cell>
          <cell r="C158">
            <v>1</v>
          </cell>
          <cell r="D158" t="str">
            <v>AD</v>
          </cell>
          <cell r="E158">
            <v>5300.8</v>
          </cell>
          <cell r="F158">
            <v>0</v>
          </cell>
          <cell r="G158">
            <v>0</v>
          </cell>
          <cell r="H158">
            <v>350</v>
          </cell>
          <cell r="I158">
            <v>940</v>
          </cell>
          <cell r="J158">
            <v>1590.24</v>
          </cell>
          <cell r="K158">
            <v>2467.5</v>
          </cell>
          <cell r="L158">
            <v>10648.54</v>
          </cell>
          <cell r="N158">
            <v>3896.0880000000006</v>
          </cell>
          <cell r="O158">
            <v>556.5840000000001</v>
          </cell>
          <cell r="P158">
            <v>918.8053333333334</v>
          </cell>
          <cell r="Q158">
            <v>1148.5066666666667</v>
          </cell>
          <cell r="R158">
            <v>10601.6</v>
          </cell>
          <cell r="S158">
            <v>4935</v>
          </cell>
          <cell r="T158">
            <v>22056.584000000003</v>
          </cell>
        </row>
        <row r="159">
          <cell r="A159">
            <v>5107</v>
          </cell>
          <cell r="B159" t="str">
            <v>Auxiliar Administrativo C</v>
          </cell>
          <cell r="C159">
            <v>1</v>
          </cell>
          <cell r="D159" t="str">
            <v>AD</v>
          </cell>
          <cell r="E159">
            <v>5524.8</v>
          </cell>
          <cell r="F159">
            <v>0</v>
          </cell>
          <cell r="G159">
            <v>0</v>
          </cell>
          <cell r="H159">
            <v>350</v>
          </cell>
          <cell r="I159">
            <v>940</v>
          </cell>
          <cell r="J159">
            <v>1657.44</v>
          </cell>
          <cell r="K159">
            <v>2467.5</v>
          </cell>
          <cell r="L159">
            <v>10939.74</v>
          </cell>
          <cell r="N159">
            <v>4060.7280000000005</v>
          </cell>
          <cell r="O159">
            <v>580.1039999999999</v>
          </cell>
          <cell r="P159">
            <v>957.632</v>
          </cell>
          <cell r="Q159">
            <v>1197.04</v>
          </cell>
          <cell r="R159">
            <v>11049.6</v>
          </cell>
          <cell r="S159">
            <v>4935</v>
          </cell>
          <cell r="T159">
            <v>22780.104</v>
          </cell>
        </row>
        <row r="160">
          <cell r="A160">
            <v>5109</v>
          </cell>
          <cell r="B160" t="str">
            <v>Auxiliar Administrativo D</v>
          </cell>
          <cell r="C160">
            <v>1</v>
          </cell>
          <cell r="D160" t="str">
            <v>AD</v>
          </cell>
          <cell r="E160">
            <v>6236.8</v>
          </cell>
          <cell r="F160">
            <v>0</v>
          </cell>
          <cell r="G160">
            <v>0</v>
          </cell>
          <cell r="H160">
            <v>350</v>
          </cell>
          <cell r="I160">
            <v>940</v>
          </cell>
          <cell r="J160">
            <v>1871.04</v>
          </cell>
          <cell r="K160">
            <v>2467.5</v>
          </cell>
          <cell r="L160">
            <v>11865.34</v>
          </cell>
          <cell r="N160">
            <v>4584.048</v>
          </cell>
          <cell r="O160">
            <v>654.8639999999999</v>
          </cell>
          <cell r="P160">
            <v>1081.0453333333332</v>
          </cell>
          <cell r="Q160">
            <v>1351.3066666666666</v>
          </cell>
          <cell r="R160">
            <v>12473.6</v>
          </cell>
          <cell r="S160">
            <v>4935</v>
          </cell>
          <cell r="T160">
            <v>25079.864</v>
          </cell>
        </row>
        <row r="161">
          <cell r="A161">
            <v>5110</v>
          </cell>
          <cell r="B161" t="str">
            <v>Auxiliar de Contabilidad A</v>
          </cell>
          <cell r="C161">
            <v>1</v>
          </cell>
          <cell r="D161" t="str">
            <v>AD</v>
          </cell>
          <cell r="E161">
            <v>5300.8</v>
          </cell>
          <cell r="F161">
            <v>0</v>
          </cell>
          <cell r="G161">
            <v>0</v>
          </cell>
          <cell r="H161">
            <v>350</v>
          </cell>
          <cell r="I161">
            <v>940</v>
          </cell>
          <cell r="J161">
            <v>1590.24</v>
          </cell>
          <cell r="K161">
            <v>2467.5</v>
          </cell>
          <cell r="L161">
            <v>10648.54</v>
          </cell>
          <cell r="N161">
            <v>3896.0880000000006</v>
          </cell>
          <cell r="O161">
            <v>556.5840000000001</v>
          </cell>
          <cell r="P161">
            <v>918.8053333333334</v>
          </cell>
          <cell r="Q161">
            <v>1148.5066666666667</v>
          </cell>
          <cell r="R161">
            <v>10601.6</v>
          </cell>
          <cell r="S161">
            <v>4935</v>
          </cell>
          <cell r="T161">
            <v>22056.584000000003</v>
          </cell>
        </row>
        <row r="162">
          <cell r="A162">
            <v>5113</v>
          </cell>
          <cell r="B162" t="str">
            <v>Auxiliar de Contabilidad B</v>
          </cell>
          <cell r="C162">
            <v>1</v>
          </cell>
          <cell r="D162" t="str">
            <v>AD</v>
          </cell>
          <cell r="E162">
            <v>5524.8</v>
          </cell>
          <cell r="F162">
            <v>0</v>
          </cell>
          <cell r="G162">
            <v>0</v>
          </cell>
          <cell r="H162">
            <v>350</v>
          </cell>
          <cell r="I162">
            <v>940</v>
          </cell>
          <cell r="J162">
            <v>1657.44</v>
          </cell>
          <cell r="K162">
            <v>2467.5</v>
          </cell>
          <cell r="L162">
            <v>10939.74</v>
          </cell>
          <cell r="N162">
            <v>4060.7280000000005</v>
          </cell>
          <cell r="O162">
            <v>580.1039999999999</v>
          </cell>
          <cell r="P162">
            <v>957.632</v>
          </cell>
          <cell r="Q162">
            <v>1197.04</v>
          </cell>
          <cell r="R162">
            <v>11049.6</v>
          </cell>
          <cell r="S162">
            <v>4935</v>
          </cell>
          <cell r="T162">
            <v>22780.104</v>
          </cell>
        </row>
        <row r="163">
          <cell r="A163">
            <v>5115</v>
          </cell>
          <cell r="B163" t="str">
            <v>Auxiliar de Contabilidad C</v>
          </cell>
          <cell r="C163">
            <v>1</v>
          </cell>
          <cell r="D163" t="str">
            <v>AD</v>
          </cell>
          <cell r="E163">
            <v>6446.4</v>
          </cell>
          <cell r="F163">
            <v>0</v>
          </cell>
          <cell r="G163">
            <v>0</v>
          </cell>
          <cell r="H163">
            <v>350</v>
          </cell>
          <cell r="I163">
            <v>940</v>
          </cell>
          <cell r="J163">
            <v>1933.92</v>
          </cell>
          <cell r="K163">
            <v>2467.5</v>
          </cell>
          <cell r="L163">
            <v>12137.82</v>
          </cell>
          <cell r="N163">
            <v>4738.104</v>
          </cell>
          <cell r="O163">
            <v>676.872</v>
          </cell>
          <cell r="P163">
            <v>1117.376</v>
          </cell>
          <cell r="Q163">
            <v>1396.72</v>
          </cell>
          <cell r="R163">
            <v>12892.8</v>
          </cell>
          <cell r="S163">
            <v>4935</v>
          </cell>
          <cell r="T163">
            <v>25756.872</v>
          </cell>
        </row>
        <row r="164">
          <cell r="A164">
            <v>5117</v>
          </cell>
          <cell r="B164" t="str">
            <v>Encargado del Orden</v>
          </cell>
          <cell r="C164">
            <v>1</v>
          </cell>
          <cell r="D164" t="str">
            <v>AD</v>
          </cell>
          <cell r="E164">
            <v>4745.6</v>
          </cell>
          <cell r="F164">
            <v>0</v>
          </cell>
          <cell r="G164">
            <v>0</v>
          </cell>
          <cell r="H164">
            <v>350</v>
          </cell>
          <cell r="I164">
            <v>940</v>
          </cell>
          <cell r="J164">
            <v>1423.68</v>
          </cell>
          <cell r="K164">
            <v>2467.5</v>
          </cell>
          <cell r="L164">
            <v>9926.78</v>
          </cell>
          <cell r="N164">
            <v>3488.0160000000005</v>
          </cell>
          <cell r="O164">
            <v>498.28800000000007</v>
          </cell>
          <cell r="P164">
            <v>822.5706666666667</v>
          </cell>
          <cell r="Q164">
            <v>1028.2133333333334</v>
          </cell>
          <cell r="R164">
            <v>9491.2</v>
          </cell>
          <cell r="S164">
            <v>4935</v>
          </cell>
          <cell r="T164">
            <v>20263.288</v>
          </cell>
        </row>
        <row r="165">
          <cell r="A165">
            <v>5131</v>
          </cell>
          <cell r="B165" t="str">
            <v>Secretaria A</v>
          </cell>
          <cell r="C165">
            <v>1</v>
          </cell>
          <cell r="D165" t="str">
            <v>AD</v>
          </cell>
          <cell r="E165">
            <v>4764.8</v>
          </cell>
          <cell r="F165">
            <v>0</v>
          </cell>
          <cell r="G165">
            <v>0</v>
          </cell>
          <cell r="H165">
            <v>350</v>
          </cell>
          <cell r="I165">
            <v>940</v>
          </cell>
          <cell r="J165">
            <v>1429.44</v>
          </cell>
          <cell r="K165">
            <v>2467.5</v>
          </cell>
          <cell r="L165">
            <v>9951.74</v>
          </cell>
          <cell r="N165">
            <v>3502.128</v>
          </cell>
          <cell r="O165">
            <v>500.30400000000003</v>
          </cell>
          <cell r="P165">
            <v>825.8986666666666</v>
          </cell>
          <cell r="Q165">
            <v>1032.3733333333332</v>
          </cell>
          <cell r="R165">
            <v>9529.6</v>
          </cell>
          <cell r="S165">
            <v>4935</v>
          </cell>
          <cell r="T165">
            <v>20325.304</v>
          </cell>
        </row>
        <row r="166">
          <cell r="A166">
            <v>5133</v>
          </cell>
          <cell r="B166" t="str">
            <v>Secretaria B</v>
          </cell>
          <cell r="C166">
            <v>1</v>
          </cell>
          <cell r="D166" t="str">
            <v>AD</v>
          </cell>
          <cell r="E166">
            <v>5062.4</v>
          </cell>
          <cell r="F166">
            <v>0</v>
          </cell>
          <cell r="G166">
            <v>0</v>
          </cell>
          <cell r="H166">
            <v>350</v>
          </cell>
          <cell r="I166">
            <v>940</v>
          </cell>
          <cell r="J166">
            <v>1518.72</v>
          </cell>
          <cell r="K166">
            <v>2467.5</v>
          </cell>
          <cell r="L166">
            <v>10338.619999999999</v>
          </cell>
          <cell r="N166">
            <v>3720.864</v>
          </cell>
          <cell r="O166">
            <v>531.5519999999999</v>
          </cell>
          <cell r="P166">
            <v>877.4826666666667</v>
          </cell>
          <cell r="Q166">
            <v>1096.8533333333332</v>
          </cell>
          <cell r="R166">
            <v>10124.8</v>
          </cell>
          <cell r="S166">
            <v>4935</v>
          </cell>
          <cell r="T166">
            <v>21286.552</v>
          </cell>
        </row>
        <row r="167">
          <cell r="A167">
            <v>5135</v>
          </cell>
          <cell r="B167" t="str">
            <v>Secretaria C</v>
          </cell>
          <cell r="C167">
            <v>1</v>
          </cell>
          <cell r="D167" t="str">
            <v>AD</v>
          </cell>
          <cell r="E167">
            <v>5388.8</v>
          </cell>
          <cell r="F167">
            <v>0</v>
          </cell>
          <cell r="G167">
            <v>0</v>
          </cell>
          <cell r="H167">
            <v>350</v>
          </cell>
          <cell r="I167">
            <v>940</v>
          </cell>
          <cell r="J167">
            <v>1616.64</v>
          </cell>
          <cell r="K167">
            <v>2467.5</v>
          </cell>
          <cell r="L167">
            <v>10762.94</v>
          </cell>
          <cell r="N167">
            <v>3960.7680000000005</v>
          </cell>
          <cell r="O167">
            <v>565.8240000000001</v>
          </cell>
          <cell r="P167">
            <v>934.0586666666667</v>
          </cell>
          <cell r="Q167">
            <v>1167.5733333333335</v>
          </cell>
          <cell r="R167">
            <v>10777.6</v>
          </cell>
          <cell r="S167">
            <v>4935</v>
          </cell>
          <cell r="T167">
            <v>22340.824</v>
          </cell>
        </row>
        <row r="168">
          <cell r="A168">
            <v>5137</v>
          </cell>
          <cell r="B168" t="str">
            <v>Secretaria D</v>
          </cell>
          <cell r="C168">
            <v>1</v>
          </cell>
          <cell r="D168" t="str">
            <v>AD</v>
          </cell>
          <cell r="E168">
            <v>5988.8</v>
          </cell>
          <cell r="F168">
            <v>0</v>
          </cell>
          <cell r="G168">
            <v>0</v>
          </cell>
          <cell r="H168">
            <v>350</v>
          </cell>
          <cell r="I168">
            <v>940</v>
          </cell>
          <cell r="J168">
            <v>1796.64</v>
          </cell>
          <cell r="K168">
            <v>2467.5</v>
          </cell>
          <cell r="L168">
            <v>11542.94</v>
          </cell>
          <cell r="N168">
            <v>4401.768</v>
          </cell>
          <cell r="O168">
            <v>628.8240000000001</v>
          </cell>
          <cell r="P168">
            <v>1038.0586666666668</v>
          </cell>
          <cell r="Q168">
            <v>1297.5733333333335</v>
          </cell>
          <cell r="R168">
            <v>11977.6</v>
          </cell>
          <cell r="S168">
            <v>4935</v>
          </cell>
          <cell r="T168">
            <v>24278.824</v>
          </cell>
        </row>
        <row r="169">
          <cell r="A169">
            <v>5142</v>
          </cell>
          <cell r="B169" t="str">
            <v>Jefe de Oficina E</v>
          </cell>
          <cell r="C169">
            <v>1</v>
          </cell>
          <cell r="D169" t="str">
            <v>MM</v>
          </cell>
          <cell r="E169">
            <v>14078.4</v>
          </cell>
          <cell r="F169">
            <v>0</v>
          </cell>
          <cell r="G169">
            <v>0</v>
          </cell>
          <cell r="H169">
            <v>350</v>
          </cell>
          <cell r="I169">
            <v>940</v>
          </cell>
          <cell r="J169">
            <v>4223.52</v>
          </cell>
          <cell r="K169">
            <v>3848.89</v>
          </cell>
          <cell r="L169">
            <v>23440.809999999998</v>
          </cell>
          <cell r="N169">
            <v>10347.624000000002</v>
          </cell>
          <cell r="O169">
            <v>1478.232</v>
          </cell>
          <cell r="P169">
            <v>2440.256</v>
          </cell>
          <cell r="Q169">
            <v>3050.3199999999997</v>
          </cell>
          <cell r="R169">
            <v>28156.8</v>
          </cell>
          <cell r="S169">
            <v>7697.78</v>
          </cell>
          <cell r="T169">
            <v>53171.012</v>
          </cell>
        </row>
        <row r="170">
          <cell r="A170">
            <v>5144</v>
          </cell>
          <cell r="B170" t="str">
            <v>Jefe de Departamento F</v>
          </cell>
          <cell r="C170">
            <v>1</v>
          </cell>
          <cell r="D170" t="str">
            <v>MM</v>
          </cell>
          <cell r="E170">
            <v>33460.8</v>
          </cell>
          <cell r="F170">
            <v>0</v>
          </cell>
          <cell r="G170">
            <v>0</v>
          </cell>
          <cell r="H170">
            <v>350</v>
          </cell>
          <cell r="I170">
            <v>940</v>
          </cell>
          <cell r="J170">
            <v>10038.24</v>
          </cell>
          <cell r="K170">
            <v>7028.36</v>
          </cell>
          <cell r="L170">
            <v>51817.4</v>
          </cell>
          <cell r="N170">
            <v>24593.688000000006</v>
          </cell>
          <cell r="O170">
            <v>3513.384</v>
          </cell>
          <cell r="P170">
            <v>5799.872</v>
          </cell>
          <cell r="Q170">
            <v>7249.84</v>
          </cell>
          <cell r="R170">
            <v>66921.6</v>
          </cell>
          <cell r="S170">
            <v>14056.72</v>
          </cell>
          <cell r="T170">
            <v>122135.10400000002</v>
          </cell>
        </row>
        <row r="171">
          <cell r="A171">
            <v>5146</v>
          </cell>
          <cell r="B171" t="str">
            <v>Ex-Coordinador Admvo. B</v>
          </cell>
          <cell r="C171">
            <v>1</v>
          </cell>
          <cell r="D171" t="str">
            <v>EF</v>
          </cell>
          <cell r="E171">
            <v>16701.3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5010.39</v>
          </cell>
          <cell r="K171">
            <v>0</v>
          </cell>
          <cell r="L171">
            <v>21711.69</v>
          </cell>
          <cell r="N171">
            <v>12275.4555</v>
          </cell>
          <cell r="O171">
            <v>1753.6364999999998</v>
          </cell>
          <cell r="P171">
            <v>2894.892</v>
          </cell>
          <cell r="Q171">
            <v>3618.615</v>
          </cell>
          <cell r="R171">
            <v>33402.6</v>
          </cell>
          <cell r="S171">
            <v>0</v>
          </cell>
          <cell r="T171">
            <v>53945.199</v>
          </cell>
        </row>
        <row r="172">
          <cell r="A172">
            <v>5150</v>
          </cell>
          <cell r="B172" t="str">
            <v>Cajero A</v>
          </cell>
          <cell r="C172">
            <v>1</v>
          </cell>
          <cell r="D172" t="str">
            <v>AD</v>
          </cell>
          <cell r="E172">
            <v>5102.4</v>
          </cell>
          <cell r="F172">
            <v>0</v>
          </cell>
          <cell r="G172">
            <v>0</v>
          </cell>
          <cell r="H172">
            <v>350</v>
          </cell>
          <cell r="I172">
            <v>940</v>
          </cell>
          <cell r="J172">
            <v>1530.72</v>
          </cell>
          <cell r="K172">
            <v>2467.5</v>
          </cell>
          <cell r="L172">
            <v>10390.619999999999</v>
          </cell>
          <cell r="N172">
            <v>3750.264</v>
          </cell>
          <cell r="O172">
            <v>535.752</v>
          </cell>
          <cell r="P172">
            <v>884.4159999999999</v>
          </cell>
          <cell r="Q172">
            <v>1105.52</v>
          </cell>
          <cell r="R172">
            <v>10204.8</v>
          </cell>
          <cell r="S172">
            <v>4935</v>
          </cell>
          <cell r="T172">
            <v>21415.752</v>
          </cell>
        </row>
        <row r="173">
          <cell r="A173">
            <v>5151</v>
          </cell>
          <cell r="B173" t="str">
            <v>Cajero B</v>
          </cell>
          <cell r="C173">
            <v>1</v>
          </cell>
          <cell r="D173" t="str">
            <v>AD</v>
          </cell>
          <cell r="E173">
            <v>5988.8</v>
          </cell>
          <cell r="F173">
            <v>0</v>
          </cell>
          <cell r="G173">
            <v>0</v>
          </cell>
          <cell r="H173">
            <v>350</v>
          </cell>
          <cell r="I173">
            <v>940</v>
          </cell>
          <cell r="J173">
            <v>1796.64</v>
          </cell>
          <cell r="K173">
            <v>2467.5</v>
          </cell>
          <cell r="L173">
            <v>11542.94</v>
          </cell>
          <cell r="N173">
            <v>4401.768</v>
          </cell>
          <cell r="O173">
            <v>628.8240000000001</v>
          </cell>
          <cell r="P173">
            <v>1038.0586666666668</v>
          </cell>
          <cell r="Q173">
            <v>1297.5733333333335</v>
          </cell>
          <cell r="R173">
            <v>11977.6</v>
          </cell>
          <cell r="S173">
            <v>4935</v>
          </cell>
          <cell r="T173">
            <v>24278.824</v>
          </cell>
        </row>
        <row r="174">
          <cell r="A174">
            <v>5152</v>
          </cell>
          <cell r="B174" t="str">
            <v>Cajero C</v>
          </cell>
          <cell r="C174">
            <v>1</v>
          </cell>
          <cell r="D174" t="str">
            <v>AD</v>
          </cell>
          <cell r="E174">
            <v>6446.4</v>
          </cell>
          <cell r="F174">
            <v>0</v>
          </cell>
          <cell r="G174">
            <v>0</v>
          </cell>
          <cell r="H174">
            <v>350</v>
          </cell>
          <cell r="I174">
            <v>940</v>
          </cell>
          <cell r="J174">
            <v>1933.92</v>
          </cell>
          <cell r="K174">
            <v>2467.5</v>
          </cell>
          <cell r="L174">
            <v>12137.82</v>
          </cell>
          <cell r="N174">
            <v>4738.104</v>
          </cell>
          <cell r="O174">
            <v>676.872</v>
          </cell>
          <cell r="P174">
            <v>1117.376</v>
          </cell>
          <cell r="Q174">
            <v>1396.72</v>
          </cell>
          <cell r="R174">
            <v>12892.8</v>
          </cell>
          <cell r="S174">
            <v>4935</v>
          </cell>
          <cell r="T174">
            <v>25756.872</v>
          </cell>
        </row>
        <row r="175">
          <cell r="A175">
            <v>5153</v>
          </cell>
          <cell r="B175" t="str">
            <v>Cajero D</v>
          </cell>
          <cell r="C175">
            <v>1</v>
          </cell>
          <cell r="D175" t="str">
            <v>AD</v>
          </cell>
          <cell r="E175">
            <v>7033.6</v>
          </cell>
          <cell r="F175">
            <v>0</v>
          </cell>
          <cell r="G175">
            <v>0</v>
          </cell>
          <cell r="H175">
            <v>350</v>
          </cell>
          <cell r="I175">
            <v>940</v>
          </cell>
          <cell r="J175">
            <v>2110.08</v>
          </cell>
          <cell r="K175">
            <v>2467.5</v>
          </cell>
          <cell r="L175">
            <v>12901.18</v>
          </cell>
          <cell r="N175">
            <v>5169.696</v>
          </cell>
          <cell r="O175">
            <v>738.528</v>
          </cell>
          <cell r="P175">
            <v>1219.1573333333333</v>
          </cell>
          <cell r="Q175">
            <v>1523.9466666666667</v>
          </cell>
          <cell r="R175">
            <v>14067.2</v>
          </cell>
          <cell r="S175">
            <v>4935</v>
          </cell>
          <cell r="T175">
            <v>27653.528000000002</v>
          </cell>
        </row>
        <row r="176">
          <cell r="A176">
            <v>5155</v>
          </cell>
          <cell r="B176" t="str">
            <v>Administrador Ejecutivo A</v>
          </cell>
          <cell r="C176">
            <v>1</v>
          </cell>
          <cell r="D176" t="str">
            <v>MM</v>
          </cell>
          <cell r="E176">
            <v>13136</v>
          </cell>
          <cell r="F176">
            <v>0</v>
          </cell>
          <cell r="G176">
            <v>0</v>
          </cell>
          <cell r="H176">
            <v>350</v>
          </cell>
          <cell r="I176">
            <v>940</v>
          </cell>
          <cell r="J176">
            <v>3940.8</v>
          </cell>
          <cell r="K176">
            <v>4183.59</v>
          </cell>
          <cell r="L176">
            <v>22550.39</v>
          </cell>
          <cell r="N176">
            <v>9654.96</v>
          </cell>
          <cell r="O176">
            <v>1379.28</v>
          </cell>
          <cell r="P176">
            <v>2276.9066666666668</v>
          </cell>
          <cell r="Q176">
            <v>2846.133333333333</v>
          </cell>
          <cell r="R176">
            <v>26272</v>
          </cell>
          <cell r="S176">
            <v>8367.18</v>
          </cell>
          <cell r="T176">
            <v>50796.46</v>
          </cell>
        </row>
        <row r="177">
          <cell r="A177">
            <v>5156</v>
          </cell>
          <cell r="B177" t="str">
            <v>Administrador Ejecutivo B</v>
          </cell>
          <cell r="C177">
            <v>1</v>
          </cell>
          <cell r="D177" t="str">
            <v>MM</v>
          </cell>
          <cell r="E177">
            <v>16728</v>
          </cell>
          <cell r="F177">
            <v>0</v>
          </cell>
          <cell r="G177">
            <v>0</v>
          </cell>
          <cell r="H177">
            <v>350</v>
          </cell>
          <cell r="I177">
            <v>940</v>
          </cell>
          <cell r="J177">
            <v>5018.4</v>
          </cell>
          <cell r="K177">
            <v>5187.6</v>
          </cell>
          <cell r="L177">
            <v>28224</v>
          </cell>
          <cell r="N177">
            <v>12295.08</v>
          </cell>
          <cell r="O177">
            <v>1756.4399999999998</v>
          </cell>
          <cell r="P177">
            <v>2899.52</v>
          </cell>
          <cell r="Q177">
            <v>3624.4</v>
          </cell>
          <cell r="R177">
            <v>33456</v>
          </cell>
          <cell r="S177">
            <v>10375.2</v>
          </cell>
          <cell r="T177">
            <v>64406.64</v>
          </cell>
        </row>
        <row r="178">
          <cell r="A178">
            <v>5157</v>
          </cell>
          <cell r="B178" t="str">
            <v>Administrador Ejecutivo C</v>
          </cell>
          <cell r="C178">
            <v>1</v>
          </cell>
          <cell r="D178" t="str">
            <v>MM</v>
          </cell>
          <cell r="E178">
            <v>19867.2</v>
          </cell>
          <cell r="F178">
            <v>0</v>
          </cell>
          <cell r="G178">
            <v>0</v>
          </cell>
          <cell r="H178">
            <v>350</v>
          </cell>
          <cell r="I178">
            <v>940</v>
          </cell>
          <cell r="J178">
            <v>5960.16</v>
          </cell>
          <cell r="K178">
            <v>6526.32</v>
          </cell>
          <cell r="L178">
            <v>33643.68</v>
          </cell>
          <cell r="N178">
            <v>14602.392</v>
          </cell>
          <cell r="O178">
            <v>2086.056</v>
          </cell>
          <cell r="P178">
            <v>3443.648</v>
          </cell>
          <cell r="Q178">
            <v>4304.56</v>
          </cell>
          <cell r="R178">
            <v>39734.4</v>
          </cell>
          <cell r="S178">
            <v>13052.64</v>
          </cell>
          <cell r="T178">
            <v>77223.696</v>
          </cell>
        </row>
        <row r="179">
          <cell r="A179">
            <v>5158</v>
          </cell>
          <cell r="B179" t="str">
            <v>Administrador Ejecutivo D</v>
          </cell>
          <cell r="C179">
            <v>1</v>
          </cell>
          <cell r="D179" t="str">
            <v>MM</v>
          </cell>
          <cell r="E179">
            <v>27633.6</v>
          </cell>
          <cell r="F179">
            <v>0</v>
          </cell>
          <cell r="G179">
            <v>0</v>
          </cell>
          <cell r="H179">
            <v>350</v>
          </cell>
          <cell r="I179">
            <v>940</v>
          </cell>
          <cell r="J179">
            <v>8290.08</v>
          </cell>
          <cell r="K179">
            <v>7028.36</v>
          </cell>
          <cell r="L179">
            <v>44242.04</v>
          </cell>
          <cell r="N179">
            <v>20310.696</v>
          </cell>
          <cell r="O179">
            <v>2901.528</v>
          </cell>
          <cell r="P179">
            <v>4789.824</v>
          </cell>
          <cell r="Q179">
            <v>5987.28</v>
          </cell>
          <cell r="R179">
            <v>55267.2</v>
          </cell>
          <cell r="S179">
            <v>14056.72</v>
          </cell>
          <cell r="T179">
            <v>103313.24799999999</v>
          </cell>
        </row>
        <row r="180">
          <cell r="A180">
            <v>5160</v>
          </cell>
          <cell r="B180" t="str">
            <v>Administrador Ejecutivo D Jub.</v>
          </cell>
          <cell r="C180">
            <v>1</v>
          </cell>
          <cell r="D180" t="str">
            <v>MM</v>
          </cell>
          <cell r="E180">
            <v>23756.8</v>
          </cell>
          <cell r="F180">
            <v>0</v>
          </cell>
          <cell r="G180">
            <v>0</v>
          </cell>
          <cell r="H180">
            <v>350</v>
          </cell>
          <cell r="I180">
            <v>940</v>
          </cell>
          <cell r="J180">
            <v>7127.04</v>
          </cell>
          <cell r="K180">
            <v>0</v>
          </cell>
          <cell r="L180">
            <v>32173.84</v>
          </cell>
          <cell r="N180">
            <v>17461.248</v>
          </cell>
          <cell r="O180">
            <v>2494.464</v>
          </cell>
          <cell r="P180">
            <v>4117.845333333334</v>
          </cell>
          <cell r="Q180">
            <v>5147.306666666667</v>
          </cell>
          <cell r="R180">
            <v>47513.6</v>
          </cell>
          <cell r="S180">
            <v>0</v>
          </cell>
          <cell r="T180">
            <v>76734.464</v>
          </cell>
        </row>
        <row r="181">
          <cell r="A181">
            <v>5161</v>
          </cell>
          <cell r="B181" t="str">
            <v>Administrador Operativo A</v>
          </cell>
          <cell r="C181">
            <v>1</v>
          </cell>
          <cell r="D181" t="str">
            <v>MM</v>
          </cell>
          <cell r="E181">
            <v>7923.2</v>
          </cell>
          <cell r="F181">
            <v>0</v>
          </cell>
          <cell r="G181">
            <v>0</v>
          </cell>
          <cell r="H181">
            <v>350</v>
          </cell>
          <cell r="I181">
            <v>940</v>
          </cell>
          <cell r="J181">
            <v>2376.96</v>
          </cell>
          <cell r="K181">
            <v>2467.5</v>
          </cell>
          <cell r="L181">
            <v>14057.66</v>
          </cell>
          <cell r="N181">
            <v>5823.552</v>
          </cell>
          <cell r="O181">
            <v>831.9359999999999</v>
          </cell>
          <cell r="P181">
            <v>1373.3546666666666</v>
          </cell>
          <cell r="Q181">
            <v>1716.6933333333334</v>
          </cell>
          <cell r="R181">
            <v>15846.4</v>
          </cell>
          <cell r="S181">
            <v>4935</v>
          </cell>
          <cell r="T181">
            <v>30526.935999999998</v>
          </cell>
        </row>
        <row r="182">
          <cell r="A182">
            <v>5162</v>
          </cell>
          <cell r="B182" t="str">
            <v>Administrador Operativo B</v>
          </cell>
          <cell r="C182">
            <v>1</v>
          </cell>
          <cell r="D182" t="str">
            <v>MM</v>
          </cell>
          <cell r="E182">
            <v>9252.8</v>
          </cell>
          <cell r="F182">
            <v>0</v>
          </cell>
          <cell r="G182">
            <v>0</v>
          </cell>
          <cell r="H182">
            <v>350</v>
          </cell>
          <cell r="I182">
            <v>940</v>
          </cell>
          <cell r="J182">
            <v>2775.84</v>
          </cell>
          <cell r="K182">
            <v>3012.19</v>
          </cell>
          <cell r="L182">
            <v>16330.83</v>
          </cell>
          <cell r="N182">
            <v>6800.808</v>
          </cell>
          <cell r="O182">
            <v>971.5439999999999</v>
          </cell>
          <cell r="P182">
            <v>1603.8186666666666</v>
          </cell>
          <cell r="Q182">
            <v>2004.7733333333333</v>
          </cell>
          <cell r="R182">
            <v>18505.6</v>
          </cell>
          <cell r="S182">
            <v>6024.38</v>
          </cell>
          <cell r="T182">
            <v>35910.924</v>
          </cell>
        </row>
        <row r="183">
          <cell r="A183">
            <v>5163</v>
          </cell>
          <cell r="B183" t="str">
            <v>Administrador Operativo C</v>
          </cell>
          <cell r="C183">
            <v>1</v>
          </cell>
          <cell r="D183" t="str">
            <v>MM</v>
          </cell>
          <cell r="E183">
            <v>11273.6</v>
          </cell>
          <cell r="F183">
            <v>0</v>
          </cell>
          <cell r="G183">
            <v>0</v>
          </cell>
          <cell r="H183">
            <v>350</v>
          </cell>
          <cell r="I183">
            <v>940</v>
          </cell>
          <cell r="J183">
            <v>3382.08</v>
          </cell>
          <cell r="K183">
            <v>3848.89</v>
          </cell>
          <cell r="L183">
            <v>19794.57</v>
          </cell>
          <cell r="N183">
            <v>8286.096</v>
          </cell>
          <cell r="O183">
            <v>1183.7279999999998</v>
          </cell>
          <cell r="P183">
            <v>1954.0906666666667</v>
          </cell>
          <cell r="Q183">
            <v>2442.6133333333332</v>
          </cell>
          <cell r="R183">
            <v>22547.2</v>
          </cell>
          <cell r="S183">
            <v>7697.78</v>
          </cell>
          <cell r="T183">
            <v>44111.508</v>
          </cell>
        </row>
        <row r="184">
          <cell r="A184">
            <v>5164</v>
          </cell>
          <cell r="B184" t="str">
            <v>Administrador Operativo D</v>
          </cell>
          <cell r="C184">
            <v>1</v>
          </cell>
          <cell r="D184" t="str">
            <v>MM</v>
          </cell>
          <cell r="E184">
            <v>12646.4</v>
          </cell>
          <cell r="F184">
            <v>0</v>
          </cell>
          <cell r="G184">
            <v>0</v>
          </cell>
          <cell r="H184">
            <v>350</v>
          </cell>
          <cell r="I184">
            <v>940</v>
          </cell>
          <cell r="J184">
            <v>3793.92</v>
          </cell>
          <cell r="K184">
            <v>3848.89</v>
          </cell>
          <cell r="L184">
            <v>21579.21</v>
          </cell>
          <cell r="N184">
            <v>9295.104</v>
          </cell>
          <cell r="O184">
            <v>1327.8719999999998</v>
          </cell>
          <cell r="P184">
            <v>2192.0426666666667</v>
          </cell>
          <cell r="Q184">
            <v>2740.0533333333337</v>
          </cell>
          <cell r="R184">
            <v>25292.8</v>
          </cell>
          <cell r="S184">
            <v>7697.78</v>
          </cell>
          <cell r="T184">
            <v>48545.651999999995</v>
          </cell>
        </row>
        <row r="185">
          <cell r="A185">
            <v>5166</v>
          </cell>
          <cell r="B185" t="str">
            <v>Asistente Administrativo A</v>
          </cell>
          <cell r="C185">
            <v>1</v>
          </cell>
          <cell r="D185" t="str">
            <v>AD</v>
          </cell>
          <cell r="E185">
            <v>7584</v>
          </cell>
          <cell r="F185">
            <v>0</v>
          </cell>
          <cell r="G185">
            <v>0</v>
          </cell>
          <cell r="H185">
            <v>350</v>
          </cell>
          <cell r="I185">
            <v>940</v>
          </cell>
          <cell r="J185">
            <v>2275.2</v>
          </cell>
          <cell r="K185">
            <v>2467.5</v>
          </cell>
          <cell r="L185">
            <v>13616.7</v>
          </cell>
          <cell r="N185">
            <v>5574.240000000001</v>
          </cell>
          <cell r="O185">
            <v>796.3199999999999</v>
          </cell>
          <cell r="P185">
            <v>1314.5600000000002</v>
          </cell>
          <cell r="Q185">
            <v>1643.2</v>
          </cell>
          <cell r="R185">
            <v>15168</v>
          </cell>
          <cell r="S185">
            <v>4935</v>
          </cell>
          <cell r="T185">
            <v>29431.32</v>
          </cell>
        </row>
        <row r="186">
          <cell r="A186">
            <v>5167</v>
          </cell>
          <cell r="B186" t="str">
            <v>Asistente Administrativo B</v>
          </cell>
          <cell r="C186">
            <v>1</v>
          </cell>
          <cell r="D186" t="str">
            <v>AD</v>
          </cell>
          <cell r="E186">
            <v>8129.6</v>
          </cell>
          <cell r="F186">
            <v>0</v>
          </cell>
          <cell r="G186">
            <v>0</v>
          </cell>
          <cell r="H186">
            <v>350</v>
          </cell>
          <cell r="I186">
            <v>940</v>
          </cell>
          <cell r="J186">
            <v>2438.88</v>
          </cell>
          <cell r="K186">
            <v>2467.5</v>
          </cell>
          <cell r="L186">
            <v>14325.98</v>
          </cell>
          <cell r="N186">
            <v>5975.256</v>
          </cell>
          <cell r="O186">
            <v>853.6080000000001</v>
          </cell>
          <cell r="P186">
            <v>1409.1306666666667</v>
          </cell>
          <cell r="Q186">
            <v>1761.4133333333332</v>
          </cell>
          <cell r="R186">
            <v>16259.2</v>
          </cell>
          <cell r="S186">
            <v>4935</v>
          </cell>
          <cell r="T186">
            <v>31193.608</v>
          </cell>
        </row>
        <row r="187">
          <cell r="A187">
            <v>5168</v>
          </cell>
          <cell r="B187" t="str">
            <v>Asistente Administrativo C</v>
          </cell>
          <cell r="C187">
            <v>1</v>
          </cell>
          <cell r="D187" t="str">
            <v>AD</v>
          </cell>
          <cell r="E187">
            <v>9320</v>
          </cell>
          <cell r="F187">
            <v>0</v>
          </cell>
          <cell r="G187">
            <v>0</v>
          </cell>
          <cell r="H187">
            <v>350</v>
          </cell>
          <cell r="I187">
            <v>940</v>
          </cell>
          <cell r="J187">
            <v>2796</v>
          </cell>
          <cell r="K187">
            <v>2467.5</v>
          </cell>
          <cell r="L187">
            <v>15873.5</v>
          </cell>
          <cell r="N187">
            <v>6850.2</v>
          </cell>
          <cell r="O187">
            <v>978.6</v>
          </cell>
          <cell r="P187">
            <v>1615.4666666666667</v>
          </cell>
          <cell r="Q187">
            <v>2019.3333333333333</v>
          </cell>
          <cell r="R187">
            <v>18640</v>
          </cell>
          <cell r="S187">
            <v>4935</v>
          </cell>
          <cell r="T187">
            <v>35038.6</v>
          </cell>
        </row>
        <row r="188">
          <cell r="A188">
            <v>5169</v>
          </cell>
          <cell r="B188" t="str">
            <v>Asistente Administrativo D</v>
          </cell>
          <cell r="C188">
            <v>1</v>
          </cell>
          <cell r="D188" t="str">
            <v>AD</v>
          </cell>
          <cell r="E188">
            <v>10502.4</v>
          </cell>
          <cell r="F188">
            <v>0</v>
          </cell>
          <cell r="G188">
            <v>0</v>
          </cell>
          <cell r="H188">
            <v>350</v>
          </cell>
          <cell r="I188">
            <v>940</v>
          </cell>
          <cell r="J188">
            <v>3150.72</v>
          </cell>
          <cell r="K188">
            <v>2467.5</v>
          </cell>
          <cell r="L188">
            <v>17410.62</v>
          </cell>
          <cell r="N188">
            <v>7719.264</v>
          </cell>
          <cell r="O188">
            <v>1102.752</v>
          </cell>
          <cell r="P188">
            <v>1820.416</v>
          </cell>
          <cell r="Q188">
            <v>2275.5199999999995</v>
          </cell>
          <cell r="R188">
            <v>21004.8</v>
          </cell>
          <cell r="S188">
            <v>4935</v>
          </cell>
          <cell r="T188">
            <v>38857.75199999999</v>
          </cell>
        </row>
        <row r="189">
          <cell r="A189">
            <v>5170</v>
          </cell>
          <cell r="B189" t="str">
            <v>Administrador de Carrera A</v>
          </cell>
          <cell r="C189">
            <v>1</v>
          </cell>
          <cell r="D189" t="str">
            <v>MM</v>
          </cell>
          <cell r="E189">
            <v>29280</v>
          </cell>
          <cell r="F189">
            <v>0</v>
          </cell>
          <cell r="G189">
            <v>0</v>
          </cell>
          <cell r="H189">
            <v>350</v>
          </cell>
          <cell r="I189">
            <v>940</v>
          </cell>
          <cell r="J189">
            <v>8784</v>
          </cell>
          <cell r="K189">
            <v>7028.36</v>
          </cell>
          <cell r="L189">
            <v>46382.36</v>
          </cell>
          <cell r="N189">
            <v>21520.8</v>
          </cell>
          <cell r="O189">
            <v>3074.4</v>
          </cell>
          <cell r="P189">
            <v>5075.2</v>
          </cell>
          <cell r="Q189">
            <v>6344</v>
          </cell>
          <cell r="R189">
            <v>58560</v>
          </cell>
          <cell r="S189">
            <v>14056.72</v>
          </cell>
          <cell r="T189">
            <v>108631.12</v>
          </cell>
        </row>
        <row r="190">
          <cell r="A190">
            <v>5172</v>
          </cell>
          <cell r="B190" t="str">
            <v>Administrador de Carrera B</v>
          </cell>
          <cell r="C190">
            <v>1</v>
          </cell>
          <cell r="D190" t="str">
            <v>MM</v>
          </cell>
          <cell r="E190">
            <v>30796.8</v>
          </cell>
          <cell r="F190">
            <v>0</v>
          </cell>
          <cell r="G190">
            <v>0</v>
          </cell>
          <cell r="H190">
            <v>350</v>
          </cell>
          <cell r="I190">
            <v>940</v>
          </cell>
          <cell r="J190">
            <v>9239.04</v>
          </cell>
          <cell r="K190">
            <v>7028.36</v>
          </cell>
          <cell r="L190">
            <v>48354.2</v>
          </cell>
          <cell r="N190">
            <v>22635.648</v>
          </cell>
          <cell r="O190">
            <v>3233.6639999999998</v>
          </cell>
          <cell r="P190">
            <v>5338.111999999999</v>
          </cell>
          <cell r="Q190">
            <v>6672.639999999999</v>
          </cell>
          <cell r="R190">
            <v>61593.6</v>
          </cell>
          <cell r="S190">
            <v>14056.72</v>
          </cell>
          <cell r="T190">
            <v>113530.38399999999</v>
          </cell>
        </row>
        <row r="191">
          <cell r="A191">
            <v>5173</v>
          </cell>
          <cell r="B191" t="str">
            <v>Administrador de Carrera C</v>
          </cell>
          <cell r="C191">
            <v>1</v>
          </cell>
          <cell r="D191" t="str">
            <v>MM</v>
          </cell>
          <cell r="E191">
            <v>32286.4</v>
          </cell>
          <cell r="F191">
            <v>0</v>
          </cell>
          <cell r="G191">
            <v>0</v>
          </cell>
          <cell r="H191">
            <v>350</v>
          </cell>
          <cell r="I191">
            <v>940</v>
          </cell>
          <cell r="J191">
            <v>9685.92</v>
          </cell>
          <cell r="K191">
            <v>7028.36</v>
          </cell>
          <cell r="L191">
            <v>50290.68</v>
          </cell>
          <cell r="N191">
            <v>23730.504000000004</v>
          </cell>
          <cell r="O191">
            <v>3390.072</v>
          </cell>
          <cell r="P191">
            <v>5596.309333333334</v>
          </cell>
          <cell r="Q191">
            <v>6995.386666666667</v>
          </cell>
          <cell r="R191">
            <v>64572.8</v>
          </cell>
          <cell r="S191">
            <v>14056.72</v>
          </cell>
          <cell r="T191">
            <v>118341.79200000002</v>
          </cell>
        </row>
        <row r="192">
          <cell r="A192">
            <v>5174</v>
          </cell>
          <cell r="B192" t="str">
            <v>Administrador de Carrera D</v>
          </cell>
          <cell r="C192">
            <v>1</v>
          </cell>
          <cell r="D192" t="str">
            <v>MM</v>
          </cell>
          <cell r="E192">
            <v>38966.4</v>
          </cell>
          <cell r="F192">
            <v>0</v>
          </cell>
          <cell r="G192">
            <v>0</v>
          </cell>
          <cell r="H192">
            <v>350</v>
          </cell>
          <cell r="I192">
            <v>940</v>
          </cell>
          <cell r="J192">
            <v>11689.92</v>
          </cell>
          <cell r="K192">
            <v>7028.36</v>
          </cell>
          <cell r="L192">
            <v>58974.68</v>
          </cell>
          <cell r="N192">
            <v>28640.304000000004</v>
          </cell>
          <cell r="O192">
            <v>4091.472</v>
          </cell>
          <cell r="P192">
            <v>6754.176</v>
          </cell>
          <cell r="Q192">
            <v>8442.72</v>
          </cell>
          <cell r="R192">
            <v>77932.8</v>
          </cell>
          <cell r="S192">
            <v>14056.72</v>
          </cell>
          <cell r="T192">
            <v>139918.192</v>
          </cell>
        </row>
        <row r="193">
          <cell r="A193">
            <v>5176</v>
          </cell>
          <cell r="B193" t="str">
            <v>Administrador de Serv. Esc. A</v>
          </cell>
          <cell r="C193">
            <v>1</v>
          </cell>
          <cell r="D193" t="str">
            <v>MM</v>
          </cell>
          <cell r="E193">
            <v>12907.2</v>
          </cell>
          <cell r="F193">
            <v>0</v>
          </cell>
          <cell r="G193">
            <v>0</v>
          </cell>
          <cell r="H193">
            <v>350</v>
          </cell>
          <cell r="I193">
            <v>940</v>
          </cell>
          <cell r="J193">
            <v>3872.16</v>
          </cell>
          <cell r="K193">
            <v>3848.89</v>
          </cell>
          <cell r="L193">
            <v>21918.25</v>
          </cell>
          <cell r="N193">
            <v>9486.792</v>
          </cell>
          <cell r="O193">
            <v>1355.256</v>
          </cell>
          <cell r="P193">
            <v>2237.248</v>
          </cell>
          <cell r="Q193">
            <v>2796.56</v>
          </cell>
          <cell r="R193">
            <v>25814.4</v>
          </cell>
          <cell r="S193">
            <v>7697.78</v>
          </cell>
          <cell r="T193">
            <v>49388.036</v>
          </cell>
        </row>
        <row r="194">
          <cell r="A194">
            <v>5177</v>
          </cell>
          <cell r="B194" t="str">
            <v>Administrador de Serv. Esc. B</v>
          </cell>
          <cell r="C194">
            <v>1</v>
          </cell>
          <cell r="D194" t="str">
            <v>MM</v>
          </cell>
          <cell r="E194">
            <v>14078.4</v>
          </cell>
          <cell r="F194">
            <v>0</v>
          </cell>
          <cell r="G194">
            <v>0</v>
          </cell>
          <cell r="H194">
            <v>350</v>
          </cell>
          <cell r="I194">
            <v>940</v>
          </cell>
          <cell r="J194">
            <v>4223.52</v>
          </cell>
          <cell r="K194">
            <v>4518.26</v>
          </cell>
          <cell r="L194">
            <v>24110.18</v>
          </cell>
          <cell r="N194">
            <v>10347.624000000002</v>
          </cell>
          <cell r="O194">
            <v>1478.232</v>
          </cell>
          <cell r="P194">
            <v>2440.256</v>
          </cell>
          <cell r="Q194">
            <v>3050.3199999999997</v>
          </cell>
          <cell r="R194">
            <v>28156.8</v>
          </cell>
          <cell r="S194">
            <v>9036.52</v>
          </cell>
          <cell r="T194">
            <v>54509.75200000001</v>
          </cell>
        </row>
        <row r="195">
          <cell r="A195">
            <v>5178</v>
          </cell>
          <cell r="B195" t="str">
            <v>Administrador de Serv. Esc. C</v>
          </cell>
          <cell r="C195">
            <v>1</v>
          </cell>
          <cell r="D195" t="str">
            <v>MM</v>
          </cell>
          <cell r="E195">
            <v>15275.2</v>
          </cell>
          <cell r="F195">
            <v>0</v>
          </cell>
          <cell r="G195">
            <v>0</v>
          </cell>
          <cell r="H195">
            <v>350</v>
          </cell>
          <cell r="I195">
            <v>940</v>
          </cell>
          <cell r="J195">
            <v>4582.56</v>
          </cell>
          <cell r="K195">
            <v>5187.6</v>
          </cell>
          <cell r="L195">
            <v>26335.36</v>
          </cell>
          <cell r="N195">
            <v>11227.272</v>
          </cell>
          <cell r="O195">
            <v>1603.896</v>
          </cell>
          <cell r="P195">
            <v>2647.7013333333334</v>
          </cell>
          <cell r="Q195">
            <v>3309.6266666666675</v>
          </cell>
          <cell r="R195">
            <v>30550.4</v>
          </cell>
          <cell r="S195">
            <v>10375.2</v>
          </cell>
          <cell r="T195">
            <v>59714.096000000005</v>
          </cell>
        </row>
        <row r="196">
          <cell r="A196">
            <v>5179</v>
          </cell>
          <cell r="B196" t="str">
            <v>Administrador de Serv. Esc. D</v>
          </cell>
          <cell r="C196">
            <v>1</v>
          </cell>
          <cell r="D196" t="str">
            <v>MM</v>
          </cell>
          <cell r="E196">
            <v>16811.2</v>
          </cell>
          <cell r="F196">
            <v>0</v>
          </cell>
          <cell r="G196">
            <v>0</v>
          </cell>
          <cell r="H196">
            <v>350</v>
          </cell>
          <cell r="I196">
            <v>940</v>
          </cell>
          <cell r="J196">
            <v>5043.36</v>
          </cell>
          <cell r="K196">
            <v>5961.3</v>
          </cell>
          <cell r="L196">
            <v>29105.86</v>
          </cell>
          <cell r="N196">
            <v>12356.232</v>
          </cell>
          <cell r="O196">
            <v>1765.176</v>
          </cell>
          <cell r="P196">
            <v>2913.9413333333337</v>
          </cell>
          <cell r="Q196">
            <v>3642.4266666666667</v>
          </cell>
          <cell r="R196">
            <v>33622.4</v>
          </cell>
          <cell r="S196">
            <v>11922.6</v>
          </cell>
          <cell r="T196">
            <v>66222.776</v>
          </cell>
        </row>
        <row r="197">
          <cell r="A197">
            <v>5180</v>
          </cell>
          <cell r="B197" t="str">
            <v>Cajero de Finanzas A</v>
          </cell>
          <cell r="C197">
            <v>1</v>
          </cell>
          <cell r="D197" t="str">
            <v>AD</v>
          </cell>
          <cell r="E197">
            <v>7584</v>
          </cell>
          <cell r="F197">
            <v>0</v>
          </cell>
          <cell r="G197">
            <v>0</v>
          </cell>
          <cell r="H197">
            <v>350</v>
          </cell>
          <cell r="I197">
            <v>940</v>
          </cell>
          <cell r="J197">
            <v>2275.2</v>
          </cell>
          <cell r="K197">
            <v>2467.5</v>
          </cell>
          <cell r="L197">
            <v>13616.7</v>
          </cell>
          <cell r="N197">
            <v>5574.240000000001</v>
          </cell>
          <cell r="O197">
            <v>796.3199999999999</v>
          </cell>
          <cell r="P197">
            <v>1314.5600000000002</v>
          </cell>
          <cell r="Q197">
            <v>1643.2</v>
          </cell>
          <cell r="R197">
            <v>15168</v>
          </cell>
          <cell r="S197">
            <v>4935</v>
          </cell>
          <cell r="T197">
            <v>29431.32</v>
          </cell>
        </row>
        <row r="198">
          <cell r="A198">
            <v>5181</v>
          </cell>
          <cell r="B198" t="str">
            <v>Cajero de Finanzas B</v>
          </cell>
          <cell r="C198">
            <v>1</v>
          </cell>
          <cell r="D198" t="str">
            <v>AD</v>
          </cell>
          <cell r="E198">
            <v>8129.6</v>
          </cell>
          <cell r="F198">
            <v>0</v>
          </cell>
          <cell r="G198">
            <v>0</v>
          </cell>
          <cell r="H198">
            <v>350</v>
          </cell>
          <cell r="I198">
            <v>940</v>
          </cell>
          <cell r="J198">
            <v>2438.88</v>
          </cell>
          <cell r="K198">
            <v>2467.5</v>
          </cell>
          <cell r="L198">
            <v>14325.98</v>
          </cell>
          <cell r="N198">
            <v>5975.256</v>
          </cell>
          <cell r="O198">
            <v>853.6080000000001</v>
          </cell>
          <cell r="P198">
            <v>1409.1306666666667</v>
          </cell>
          <cell r="Q198">
            <v>1761.4133333333332</v>
          </cell>
          <cell r="R198">
            <v>16259.2</v>
          </cell>
          <cell r="S198">
            <v>4935</v>
          </cell>
          <cell r="T198">
            <v>31193.608</v>
          </cell>
        </row>
        <row r="199">
          <cell r="A199">
            <v>5182</v>
          </cell>
          <cell r="B199" t="str">
            <v>Cajero de Finanzas C</v>
          </cell>
          <cell r="C199">
            <v>1</v>
          </cell>
          <cell r="D199" t="str">
            <v>AD</v>
          </cell>
          <cell r="E199">
            <v>9320</v>
          </cell>
          <cell r="F199">
            <v>0</v>
          </cell>
          <cell r="G199">
            <v>0</v>
          </cell>
          <cell r="H199">
            <v>350</v>
          </cell>
          <cell r="I199">
            <v>940</v>
          </cell>
          <cell r="J199">
            <v>2796</v>
          </cell>
          <cell r="K199">
            <v>2467.5</v>
          </cell>
          <cell r="L199">
            <v>15873.5</v>
          </cell>
          <cell r="N199">
            <v>6850.2</v>
          </cell>
          <cell r="O199">
            <v>978.6</v>
          </cell>
          <cell r="P199">
            <v>1615.4666666666667</v>
          </cell>
          <cell r="Q199">
            <v>2019.3333333333333</v>
          </cell>
          <cell r="R199">
            <v>18640</v>
          </cell>
          <cell r="S199">
            <v>4935</v>
          </cell>
          <cell r="T199">
            <v>35038.6</v>
          </cell>
        </row>
        <row r="200">
          <cell r="A200">
            <v>5183</v>
          </cell>
          <cell r="B200" t="str">
            <v>Cajero de Finanzas D</v>
          </cell>
          <cell r="C200">
            <v>1</v>
          </cell>
          <cell r="D200" t="str">
            <v>AD</v>
          </cell>
          <cell r="E200">
            <v>10502.4</v>
          </cell>
          <cell r="F200">
            <v>0</v>
          </cell>
          <cell r="G200">
            <v>0</v>
          </cell>
          <cell r="H200">
            <v>350</v>
          </cell>
          <cell r="I200">
            <v>940</v>
          </cell>
          <cell r="J200">
            <v>3150.72</v>
          </cell>
          <cell r="K200">
            <v>2467.5</v>
          </cell>
          <cell r="L200">
            <v>17410.62</v>
          </cell>
          <cell r="N200">
            <v>7719.264</v>
          </cell>
          <cell r="O200">
            <v>1102.752</v>
          </cell>
          <cell r="P200">
            <v>1820.416</v>
          </cell>
          <cell r="Q200">
            <v>2275.5199999999995</v>
          </cell>
          <cell r="R200">
            <v>21004.8</v>
          </cell>
          <cell r="S200">
            <v>4935</v>
          </cell>
          <cell r="T200">
            <v>38857.75199999999</v>
          </cell>
        </row>
        <row r="201">
          <cell r="A201">
            <v>5184</v>
          </cell>
          <cell r="B201" t="str">
            <v>Recepcionista</v>
          </cell>
          <cell r="C201">
            <v>1</v>
          </cell>
          <cell r="D201" t="str">
            <v>AD</v>
          </cell>
          <cell r="E201">
            <v>4766.4</v>
          </cell>
          <cell r="F201">
            <v>0</v>
          </cell>
          <cell r="G201">
            <v>0</v>
          </cell>
          <cell r="H201">
            <v>350</v>
          </cell>
          <cell r="I201">
            <v>940</v>
          </cell>
          <cell r="J201">
            <v>1429.92</v>
          </cell>
          <cell r="K201">
            <v>2467.5</v>
          </cell>
          <cell r="L201">
            <v>9953.82</v>
          </cell>
          <cell r="N201">
            <v>3503.3039999999996</v>
          </cell>
          <cell r="O201">
            <v>500.4719999999999</v>
          </cell>
          <cell r="P201">
            <v>826.1759999999999</v>
          </cell>
          <cell r="Q201">
            <v>1032.72</v>
          </cell>
          <cell r="R201">
            <v>9532.8</v>
          </cell>
          <cell r="S201">
            <v>4935</v>
          </cell>
          <cell r="T201">
            <v>20330.471999999998</v>
          </cell>
        </row>
        <row r="202">
          <cell r="A202">
            <v>5185</v>
          </cell>
          <cell r="B202" t="str">
            <v>Profesionista de Biblioteca A</v>
          </cell>
          <cell r="C202">
            <v>1</v>
          </cell>
          <cell r="D202" t="str">
            <v>MM</v>
          </cell>
          <cell r="E202">
            <v>12907.2</v>
          </cell>
          <cell r="F202">
            <v>0</v>
          </cell>
          <cell r="G202">
            <v>0</v>
          </cell>
          <cell r="H202">
            <v>350</v>
          </cell>
          <cell r="I202">
            <v>940</v>
          </cell>
          <cell r="J202">
            <v>3872.16</v>
          </cell>
          <cell r="K202">
            <v>3848.89</v>
          </cell>
          <cell r="L202">
            <v>21918.25</v>
          </cell>
          <cell r="N202">
            <v>9486.792</v>
          </cell>
          <cell r="O202">
            <v>1355.256</v>
          </cell>
          <cell r="P202">
            <v>2237.248</v>
          </cell>
          <cell r="Q202">
            <v>2796.56</v>
          </cell>
          <cell r="R202">
            <v>25814.4</v>
          </cell>
          <cell r="S202">
            <v>7697.78</v>
          </cell>
          <cell r="T202">
            <v>49388.036</v>
          </cell>
        </row>
        <row r="203">
          <cell r="A203">
            <v>5186</v>
          </cell>
          <cell r="B203" t="str">
            <v>Profesionista de Biblioteca B</v>
          </cell>
          <cell r="C203">
            <v>1</v>
          </cell>
          <cell r="D203" t="str">
            <v>MM</v>
          </cell>
          <cell r="E203">
            <v>14078.4</v>
          </cell>
          <cell r="F203">
            <v>0</v>
          </cell>
          <cell r="G203">
            <v>0</v>
          </cell>
          <cell r="H203">
            <v>350</v>
          </cell>
          <cell r="I203">
            <v>940</v>
          </cell>
          <cell r="J203">
            <v>4223.52</v>
          </cell>
          <cell r="K203">
            <v>4518.26</v>
          </cell>
          <cell r="L203">
            <v>24110.18</v>
          </cell>
          <cell r="N203">
            <v>10347.624000000002</v>
          </cell>
          <cell r="O203">
            <v>1478.232</v>
          </cell>
          <cell r="P203">
            <v>2440.256</v>
          </cell>
          <cell r="Q203">
            <v>3050.3199999999997</v>
          </cell>
          <cell r="R203">
            <v>28156.8</v>
          </cell>
          <cell r="S203">
            <v>9036.52</v>
          </cell>
          <cell r="T203">
            <v>54509.75200000001</v>
          </cell>
        </row>
        <row r="204">
          <cell r="A204">
            <v>5187</v>
          </cell>
          <cell r="B204" t="str">
            <v>Profesionista de Biblioteca C</v>
          </cell>
          <cell r="C204">
            <v>1</v>
          </cell>
          <cell r="D204" t="str">
            <v>MM</v>
          </cell>
          <cell r="E204">
            <v>15275.2</v>
          </cell>
          <cell r="F204">
            <v>0</v>
          </cell>
          <cell r="G204">
            <v>0</v>
          </cell>
          <cell r="H204">
            <v>350</v>
          </cell>
          <cell r="I204">
            <v>940</v>
          </cell>
          <cell r="J204">
            <v>4582.56</v>
          </cell>
          <cell r="K204">
            <v>5187.6</v>
          </cell>
          <cell r="L204">
            <v>26335.36</v>
          </cell>
          <cell r="N204">
            <v>11227.272</v>
          </cell>
          <cell r="O204">
            <v>1603.896</v>
          </cell>
          <cell r="P204">
            <v>2647.7013333333334</v>
          </cell>
          <cell r="Q204">
            <v>3309.6266666666675</v>
          </cell>
          <cell r="R204">
            <v>30550.4</v>
          </cell>
          <cell r="S204">
            <v>10375.2</v>
          </cell>
          <cell r="T204">
            <v>59714.096000000005</v>
          </cell>
        </row>
        <row r="205">
          <cell r="A205">
            <v>5188</v>
          </cell>
          <cell r="B205" t="str">
            <v>Profesionista de Biblioteca D</v>
          </cell>
          <cell r="C205">
            <v>1</v>
          </cell>
          <cell r="D205" t="str">
            <v>MM</v>
          </cell>
          <cell r="E205">
            <v>16811.2</v>
          </cell>
          <cell r="F205">
            <v>0</v>
          </cell>
          <cell r="G205">
            <v>0</v>
          </cell>
          <cell r="H205">
            <v>350</v>
          </cell>
          <cell r="I205">
            <v>940</v>
          </cell>
          <cell r="J205">
            <v>5043.36</v>
          </cell>
          <cell r="K205">
            <v>5961.3</v>
          </cell>
          <cell r="L205">
            <v>29105.86</v>
          </cell>
          <cell r="N205">
            <v>12356.232</v>
          </cell>
          <cell r="O205">
            <v>1765.176</v>
          </cell>
          <cell r="P205">
            <v>2913.9413333333337</v>
          </cell>
          <cell r="Q205">
            <v>3642.4266666666667</v>
          </cell>
          <cell r="R205">
            <v>33622.4</v>
          </cell>
          <cell r="S205">
            <v>11922.6</v>
          </cell>
          <cell r="T205">
            <v>66222.776</v>
          </cell>
        </row>
        <row r="206">
          <cell r="A206">
            <v>5192</v>
          </cell>
          <cell r="B206" t="str">
            <v>Auditor A</v>
          </cell>
          <cell r="C206">
            <v>1</v>
          </cell>
          <cell r="D206" t="str">
            <v>AD</v>
          </cell>
          <cell r="E206">
            <v>12907.2</v>
          </cell>
          <cell r="F206">
            <v>0</v>
          </cell>
          <cell r="G206">
            <v>0</v>
          </cell>
          <cell r="H206">
            <v>350</v>
          </cell>
          <cell r="I206">
            <v>940</v>
          </cell>
          <cell r="J206">
            <v>3872.16</v>
          </cell>
          <cell r="K206">
            <v>3848.89</v>
          </cell>
          <cell r="L206">
            <v>21918.25</v>
          </cell>
          <cell r="N206">
            <v>9486.792</v>
          </cell>
          <cell r="O206">
            <v>1355.256</v>
          </cell>
          <cell r="P206">
            <v>2237.248</v>
          </cell>
          <cell r="Q206">
            <v>2796.56</v>
          </cell>
          <cell r="R206">
            <v>25814.4</v>
          </cell>
          <cell r="S206">
            <v>7697.78</v>
          </cell>
          <cell r="T206">
            <v>49388.036</v>
          </cell>
        </row>
        <row r="207">
          <cell r="A207">
            <v>5195</v>
          </cell>
          <cell r="B207" t="str">
            <v>Auditor D</v>
          </cell>
          <cell r="C207">
            <v>1</v>
          </cell>
          <cell r="D207" t="str">
            <v>AD</v>
          </cell>
          <cell r="E207">
            <v>17420.8</v>
          </cell>
          <cell r="F207">
            <v>0</v>
          </cell>
          <cell r="G207">
            <v>0</v>
          </cell>
          <cell r="H207">
            <v>350</v>
          </cell>
          <cell r="I207">
            <v>940</v>
          </cell>
          <cell r="J207">
            <v>5226.24</v>
          </cell>
          <cell r="K207">
            <v>4518.26</v>
          </cell>
          <cell r="L207">
            <v>28455.300000000003</v>
          </cell>
          <cell r="N207">
            <v>12804.288</v>
          </cell>
          <cell r="O207">
            <v>1829.184</v>
          </cell>
          <cell r="P207">
            <v>3019.6053333333334</v>
          </cell>
          <cell r="Q207">
            <v>3774.506666666667</v>
          </cell>
          <cell r="R207">
            <v>34841.6</v>
          </cell>
          <cell r="S207">
            <v>9036.52</v>
          </cell>
          <cell r="T207">
            <v>65305.704</v>
          </cell>
        </row>
        <row r="208">
          <cell r="A208">
            <v>5198</v>
          </cell>
          <cell r="B208" t="str">
            <v>Auditor B</v>
          </cell>
          <cell r="C208">
            <v>1</v>
          </cell>
          <cell r="D208" t="str">
            <v>AD</v>
          </cell>
          <cell r="E208">
            <v>14078.4</v>
          </cell>
          <cell r="F208">
            <v>0</v>
          </cell>
          <cell r="G208">
            <v>0</v>
          </cell>
          <cell r="H208">
            <v>350</v>
          </cell>
          <cell r="I208">
            <v>940</v>
          </cell>
          <cell r="J208">
            <v>4223.52</v>
          </cell>
          <cell r="K208">
            <v>4518.26</v>
          </cell>
          <cell r="L208">
            <v>24110.18</v>
          </cell>
          <cell r="N208">
            <v>10347.624000000002</v>
          </cell>
          <cell r="O208">
            <v>1478.232</v>
          </cell>
          <cell r="P208">
            <v>2440.256</v>
          </cell>
          <cell r="Q208">
            <v>3050.3199999999997</v>
          </cell>
          <cell r="R208">
            <v>28156.8</v>
          </cell>
          <cell r="S208">
            <v>9036.52</v>
          </cell>
          <cell r="T208">
            <v>54509.75200000001</v>
          </cell>
        </row>
        <row r="209">
          <cell r="A209">
            <v>5199</v>
          </cell>
          <cell r="B209" t="str">
            <v>Auditor C</v>
          </cell>
          <cell r="C209">
            <v>1</v>
          </cell>
          <cell r="D209" t="str">
            <v>AD</v>
          </cell>
          <cell r="E209">
            <v>15275.2</v>
          </cell>
          <cell r="F209">
            <v>0</v>
          </cell>
          <cell r="G209">
            <v>0</v>
          </cell>
          <cell r="H209">
            <v>350</v>
          </cell>
          <cell r="I209">
            <v>940</v>
          </cell>
          <cell r="J209">
            <v>4582.56</v>
          </cell>
          <cell r="K209">
            <v>5187.6</v>
          </cell>
          <cell r="L209">
            <v>26335.36</v>
          </cell>
          <cell r="N209">
            <v>11227.272</v>
          </cell>
          <cell r="O209">
            <v>1603.896</v>
          </cell>
          <cell r="P209">
            <v>2647.7013333333334</v>
          </cell>
          <cell r="Q209">
            <v>3309.6266666666675</v>
          </cell>
          <cell r="R209">
            <v>30550.4</v>
          </cell>
          <cell r="S209">
            <v>10375.2</v>
          </cell>
          <cell r="T209">
            <v>59714.096000000005</v>
          </cell>
        </row>
        <row r="210">
          <cell r="A210">
            <v>5204</v>
          </cell>
          <cell r="B210" t="str">
            <v>Supervisor Escolar A</v>
          </cell>
          <cell r="C210">
            <v>1</v>
          </cell>
          <cell r="D210" t="str">
            <v>AD</v>
          </cell>
          <cell r="E210">
            <v>10918.4</v>
          </cell>
          <cell r="F210">
            <v>0</v>
          </cell>
          <cell r="G210">
            <v>0</v>
          </cell>
          <cell r="H210">
            <v>350</v>
          </cell>
          <cell r="I210">
            <v>940</v>
          </cell>
          <cell r="J210">
            <v>3275.52</v>
          </cell>
          <cell r="K210">
            <v>2467.5</v>
          </cell>
          <cell r="L210">
            <v>17951.42</v>
          </cell>
          <cell r="N210">
            <v>8025.024</v>
          </cell>
          <cell r="O210">
            <v>1146.432</v>
          </cell>
          <cell r="P210">
            <v>1892.5226666666667</v>
          </cell>
          <cell r="Q210">
            <v>2365.6533333333336</v>
          </cell>
          <cell r="R210">
            <v>21836.8</v>
          </cell>
          <cell r="S210">
            <v>4935</v>
          </cell>
          <cell r="T210">
            <v>40201.432</v>
          </cell>
        </row>
        <row r="211">
          <cell r="A211">
            <v>5205</v>
          </cell>
          <cell r="B211" t="str">
            <v>Supervisor Escolar B</v>
          </cell>
          <cell r="C211">
            <v>1</v>
          </cell>
          <cell r="D211" t="str">
            <v>AD</v>
          </cell>
          <cell r="E211">
            <v>12152</v>
          </cell>
          <cell r="F211">
            <v>0</v>
          </cell>
          <cell r="G211">
            <v>0</v>
          </cell>
          <cell r="H211">
            <v>350</v>
          </cell>
          <cell r="I211">
            <v>940</v>
          </cell>
          <cell r="J211">
            <v>3645.6</v>
          </cell>
          <cell r="K211">
            <v>2467.5</v>
          </cell>
          <cell r="L211">
            <v>19555.1</v>
          </cell>
          <cell r="N211">
            <v>8931.720000000001</v>
          </cell>
          <cell r="O211">
            <v>1275.9599999999998</v>
          </cell>
          <cell r="P211">
            <v>2106.346666666667</v>
          </cell>
          <cell r="Q211">
            <v>2632.9333333333334</v>
          </cell>
          <cell r="R211">
            <v>24304</v>
          </cell>
          <cell r="S211">
            <v>4935</v>
          </cell>
          <cell r="T211">
            <v>44185.96</v>
          </cell>
        </row>
        <row r="212">
          <cell r="A212">
            <v>5206</v>
          </cell>
          <cell r="B212" t="str">
            <v>Supervisor Escolar C</v>
          </cell>
          <cell r="C212">
            <v>1</v>
          </cell>
          <cell r="D212" t="str">
            <v>AD</v>
          </cell>
          <cell r="E212">
            <v>13395.2</v>
          </cell>
          <cell r="F212">
            <v>0</v>
          </cell>
          <cell r="G212">
            <v>0</v>
          </cell>
          <cell r="H212">
            <v>350</v>
          </cell>
          <cell r="I212">
            <v>940</v>
          </cell>
          <cell r="J212">
            <v>4018.56</v>
          </cell>
          <cell r="K212">
            <v>2467.5</v>
          </cell>
          <cell r="L212">
            <v>21171.260000000002</v>
          </cell>
          <cell r="N212">
            <v>9845.472000000002</v>
          </cell>
          <cell r="O212">
            <v>1406.496</v>
          </cell>
          <cell r="P212">
            <v>2321.834666666667</v>
          </cell>
          <cell r="Q212">
            <v>2902.293333333334</v>
          </cell>
          <cell r="R212">
            <v>26790.4</v>
          </cell>
          <cell r="S212">
            <v>4935</v>
          </cell>
          <cell r="T212">
            <v>48201.496</v>
          </cell>
        </row>
        <row r="213">
          <cell r="A213">
            <v>5207</v>
          </cell>
          <cell r="B213" t="str">
            <v>Supervisor Escolar D</v>
          </cell>
          <cell r="C213">
            <v>1</v>
          </cell>
          <cell r="D213" t="str">
            <v>AD</v>
          </cell>
          <cell r="E213">
            <v>14745.6</v>
          </cell>
          <cell r="F213">
            <v>0</v>
          </cell>
          <cell r="G213">
            <v>0</v>
          </cell>
          <cell r="H213">
            <v>350</v>
          </cell>
          <cell r="I213">
            <v>940</v>
          </cell>
          <cell r="J213">
            <v>4423.68</v>
          </cell>
          <cell r="K213">
            <v>2467.5</v>
          </cell>
          <cell r="L213">
            <v>22926.78</v>
          </cell>
          <cell r="N213">
            <v>10838.016000000001</v>
          </cell>
          <cell r="O213">
            <v>1548.288</v>
          </cell>
          <cell r="P213">
            <v>2555.904</v>
          </cell>
          <cell r="Q213">
            <v>3194.8799999999997</v>
          </cell>
          <cell r="R213">
            <v>29491.2</v>
          </cell>
          <cell r="S213">
            <v>4935</v>
          </cell>
          <cell r="T213">
            <v>52563.288</v>
          </cell>
        </row>
        <row r="214">
          <cell r="A214">
            <v>5210</v>
          </cell>
          <cell r="B214" t="str">
            <v>Inspector Escolar A</v>
          </cell>
          <cell r="C214">
            <v>1</v>
          </cell>
          <cell r="D214" t="str">
            <v>AD</v>
          </cell>
          <cell r="E214">
            <v>10918.4</v>
          </cell>
          <cell r="F214">
            <v>0</v>
          </cell>
          <cell r="G214">
            <v>0</v>
          </cell>
          <cell r="H214">
            <v>350</v>
          </cell>
          <cell r="I214">
            <v>940</v>
          </cell>
          <cell r="J214">
            <v>3275.52</v>
          </cell>
          <cell r="K214">
            <v>2467.5</v>
          </cell>
          <cell r="L214">
            <v>17951.42</v>
          </cell>
          <cell r="N214">
            <v>8025.024</v>
          </cell>
          <cell r="O214">
            <v>1146.432</v>
          </cell>
          <cell r="P214">
            <v>1892.5226666666667</v>
          </cell>
          <cell r="Q214">
            <v>2365.6533333333336</v>
          </cell>
          <cell r="R214">
            <v>21836.8</v>
          </cell>
          <cell r="S214">
            <v>4935</v>
          </cell>
          <cell r="T214">
            <v>40201.432</v>
          </cell>
        </row>
        <row r="215">
          <cell r="A215">
            <v>5211</v>
          </cell>
          <cell r="B215" t="str">
            <v>Inspector Escolar B</v>
          </cell>
          <cell r="C215">
            <v>1</v>
          </cell>
          <cell r="D215" t="str">
            <v>AD</v>
          </cell>
          <cell r="E215">
            <v>12152</v>
          </cell>
          <cell r="F215">
            <v>0</v>
          </cell>
          <cell r="G215">
            <v>0</v>
          </cell>
          <cell r="H215">
            <v>350</v>
          </cell>
          <cell r="I215">
            <v>940</v>
          </cell>
          <cell r="J215">
            <v>3645.6</v>
          </cell>
          <cell r="K215">
            <v>2467.5</v>
          </cell>
          <cell r="L215">
            <v>19555.1</v>
          </cell>
          <cell r="N215">
            <v>8931.720000000001</v>
          </cell>
          <cell r="O215">
            <v>1275.9599999999998</v>
          </cell>
          <cell r="P215">
            <v>2106.346666666667</v>
          </cell>
          <cell r="Q215">
            <v>2632.9333333333334</v>
          </cell>
          <cell r="R215">
            <v>24304</v>
          </cell>
          <cell r="S215">
            <v>4935</v>
          </cell>
          <cell r="T215">
            <v>44185.96</v>
          </cell>
        </row>
        <row r="216">
          <cell r="A216">
            <v>5212</v>
          </cell>
          <cell r="B216" t="str">
            <v>Inspector Escolar C</v>
          </cell>
          <cell r="C216">
            <v>1</v>
          </cell>
          <cell r="D216" t="str">
            <v>AD</v>
          </cell>
          <cell r="E216">
            <v>13395.2</v>
          </cell>
          <cell r="F216">
            <v>0</v>
          </cell>
          <cell r="G216">
            <v>0</v>
          </cell>
          <cell r="H216">
            <v>350</v>
          </cell>
          <cell r="I216">
            <v>940</v>
          </cell>
          <cell r="J216">
            <v>4018.56</v>
          </cell>
          <cell r="K216">
            <v>2467.5</v>
          </cell>
          <cell r="L216">
            <v>21171.260000000002</v>
          </cell>
          <cell r="N216">
            <v>9845.472000000002</v>
          </cell>
          <cell r="O216">
            <v>1406.496</v>
          </cell>
          <cell r="P216">
            <v>2321.834666666667</v>
          </cell>
          <cell r="Q216">
            <v>2902.293333333334</v>
          </cell>
          <cell r="R216">
            <v>26790.4</v>
          </cell>
          <cell r="S216">
            <v>4935</v>
          </cell>
          <cell r="T216">
            <v>48201.496</v>
          </cell>
        </row>
        <row r="217">
          <cell r="A217">
            <v>5213</v>
          </cell>
          <cell r="B217" t="str">
            <v>Inspector Escolar D</v>
          </cell>
          <cell r="C217">
            <v>1</v>
          </cell>
          <cell r="D217" t="str">
            <v>AD</v>
          </cell>
          <cell r="E217">
            <v>14745.6</v>
          </cell>
          <cell r="F217">
            <v>0</v>
          </cell>
          <cell r="G217">
            <v>0</v>
          </cell>
          <cell r="H217">
            <v>350</v>
          </cell>
          <cell r="I217">
            <v>940</v>
          </cell>
          <cell r="J217">
            <v>4423.68</v>
          </cell>
          <cell r="K217">
            <v>2467.5</v>
          </cell>
          <cell r="L217">
            <v>22926.78</v>
          </cell>
          <cell r="N217">
            <v>10838.016000000001</v>
          </cell>
          <cell r="O217">
            <v>1548.288</v>
          </cell>
          <cell r="P217">
            <v>2555.904</v>
          </cell>
          <cell r="Q217">
            <v>3194.8799999999997</v>
          </cell>
          <cell r="R217">
            <v>29491.2</v>
          </cell>
          <cell r="S217">
            <v>4935</v>
          </cell>
          <cell r="T217">
            <v>52563.288</v>
          </cell>
        </row>
        <row r="218">
          <cell r="A218">
            <v>5215</v>
          </cell>
          <cell r="B218" t="str">
            <v>Entrenador Deportivo A</v>
          </cell>
          <cell r="C218">
            <v>1</v>
          </cell>
          <cell r="D218" t="str">
            <v>AD</v>
          </cell>
          <cell r="E218">
            <v>7584</v>
          </cell>
          <cell r="F218">
            <v>0</v>
          </cell>
          <cell r="G218">
            <v>0</v>
          </cell>
          <cell r="H218">
            <v>350</v>
          </cell>
          <cell r="I218">
            <v>940</v>
          </cell>
          <cell r="J218">
            <v>2275.2</v>
          </cell>
          <cell r="K218">
            <v>2467.5</v>
          </cell>
          <cell r="L218">
            <v>13616.7</v>
          </cell>
          <cell r="N218">
            <v>5574.240000000001</v>
          </cell>
          <cell r="O218">
            <v>796.3199999999999</v>
          </cell>
          <cell r="P218">
            <v>1314.5600000000002</v>
          </cell>
          <cell r="Q218">
            <v>1643.2</v>
          </cell>
          <cell r="R218">
            <v>15168</v>
          </cell>
          <cell r="S218">
            <v>4935</v>
          </cell>
          <cell r="T218">
            <v>29431.32</v>
          </cell>
        </row>
        <row r="219">
          <cell r="A219">
            <v>5216</v>
          </cell>
          <cell r="B219" t="str">
            <v>Entrenador Deportivo B</v>
          </cell>
          <cell r="C219">
            <v>1</v>
          </cell>
          <cell r="D219" t="str">
            <v>AD</v>
          </cell>
          <cell r="E219">
            <v>8129.6</v>
          </cell>
          <cell r="F219">
            <v>0</v>
          </cell>
          <cell r="G219">
            <v>0</v>
          </cell>
          <cell r="H219">
            <v>350</v>
          </cell>
          <cell r="I219">
            <v>940</v>
          </cell>
          <cell r="J219">
            <v>2438.88</v>
          </cell>
          <cell r="K219">
            <v>2467.5</v>
          </cell>
          <cell r="L219">
            <v>14325.98</v>
          </cell>
          <cell r="N219">
            <v>5975.256</v>
          </cell>
          <cell r="O219">
            <v>853.6080000000001</v>
          </cell>
          <cell r="P219">
            <v>1409.1306666666667</v>
          </cell>
          <cell r="Q219">
            <v>1761.4133333333332</v>
          </cell>
          <cell r="R219">
            <v>16259.2</v>
          </cell>
          <cell r="S219">
            <v>4935</v>
          </cell>
          <cell r="T219">
            <v>31193.608</v>
          </cell>
        </row>
        <row r="220">
          <cell r="A220">
            <v>5217</v>
          </cell>
          <cell r="B220" t="str">
            <v>Entrenador Deportivo C</v>
          </cell>
          <cell r="C220">
            <v>1</v>
          </cell>
          <cell r="D220" t="str">
            <v>AD</v>
          </cell>
          <cell r="E220">
            <v>9320</v>
          </cell>
          <cell r="F220">
            <v>0</v>
          </cell>
          <cell r="G220">
            <v>0</v>
          </cell>
          <cell r="H220">
            <v>350</v>
          </cell>
          <cell r="I220">
            <v>940</v>
          </cell>
          <cell r="J220">
            <v>2796</v>
          </cell>
          <cell r="K220">
            <v>2467.5</v>
          </cell>
          <cell r="L220">
            <v>15873.5</v>
          </cell>
          <cell r="N220">
            <v>6850.2</v>
          </cell>
          <cell r="O220">
            <v>978.6</v>
          </cell>
          <cell r="P220">
            <v>1615.4666666666667</v>
          </cell>
          <cell r="Q220">
            <v>2019.3333333333333</v>
          </cell>
          <cell r="R220">
            <v>18640</v>
          </cell>
          <cell r="S220">
            <v>4935</v>
          </cell>
          <cell r="T220">
            <v>35038.6</v>
          </cell>
        </row>
        <row r="221">
          <cell r="A221">
            <v>5218</v>
          </cell>
          <cell r="B221" t="str">
            <v>Entrenador Deportivo D</v>
          </cell>
          <cell r="C221">
            <v>1</v>
          </cell>
          <cell r="D221" t="str">
            <v>AD</v>
          </cell>
          <cell r="E221">
            <v>10502.4</v>
          </cell>
          <cell r="F221">
            <v>0</v>
          </cell>
          <cell r="G221">
            <v>0</v>
          </cell>
          <cell r="H221">
            <v>350</v>
          </cell>
          <cell r="I221">
            <v>940</v>
          </cell>
          <cell r="J221">
            <v>3150.72</v>
          </cell>
          <cell r="K221">
            <v>2467.5</v>
          </cell>
          <cell r="L221">
            <v>17410.62</v>
          </cell>
          <cell r="N221">
            <v>7719.264</v>
          </cell>
          <cell r="O221">
            <v>1102.752</v>
          </cell>
          <cell r="P221">
            <v>1820.416</v>
          </cell>
          <cell r="Q221">
            <v>2275.5199999999995</v>
          </cell>
          <cell r="R221">
            <v>21004.8</v>
          </cell>
          <cell r="S221">
            <v>4935</v>
          </cell>
          <cell r="T221">
            <v>38857.75199999999</v>
          </cell>
        </row>
        <row r="222">
          <cell r="A222">
            <v>5223</v>
          </cell>
          <cell r="B222" t="str">
            <v>Admr. de Recursos Humanos A</v>
          </cell>
          <cell r="C222">
            <v>1</v>
          </cell>
          <cell r="D222" t="str">
            <v>MM</v>
          </cell>
          <cell r="E222">
            <v>7923.2</v>
          </cell>
          <cell r="F222">
            <v>0</v>
          </cell>
          <cell r="G222">
            <v>0</v>
          </cell>
          <cell r="H222">
            <v>350</v>
          </cell>
          <cell r="I222">
            <v>940</v>
          </cell>
          <cell r="J222">
            <v>2376.96</v>
          </cell>
          <cell r="K222">
            <v>2467.5</v>
          </cell>
          <cell r="L222">
            <v>14057.66</v>
          </cell>
          <cell r="N222">
            <v>5823.552</v>
          </cell>
          <cell r="O222">
            <v>831.9359999999999</v>
          </cell>
          <cell r="P222">
            <v>1373.3546666666666</v>
          </cell>
          <cell r="Q222">
            <v>1716.6933333333334</v>
          </cell>
          <cell r="R222">
            <v>15846.4</v>
          </cell>
          <cell r="S222">
            <v>4935</v>
          </cell>
          <cell r="T222">
            <v>30526.935999999998</v>
          </cell>
        </row>
        <row r="223">
          <cell r="A223">
            <v>5224</v>
          </cell>
          <cell r="B223" t="str">
            <v>Admr. de Recursos Humanos B</v>
          </cell>
          <cell r="C223">
            <v>1</v>
          </cell>
          <cell r="D223" t="str">
            <v>MM</v>
          </cell>
          <cell r="E223">
            <v>9252.8</v>
          </cell>
          <cell r="F223">
            <v>0</v>
          </cell>
          <cell r="G223">
            <v>0</v>
          </cell>
          <cell r="H223">
            <v>350</v>
          </cell>
          <cell r="I223">
            <v>940</v>
          </cell>
          <cell r="J223">
            <v>2775.84</v>
          </cell>
          <cell r="K223">
            <v>2467.5</v>
          </cell>
          <cell r="L223">
            <v>15786.14</v>
          </cell>
          <cell r="N223">
            <v>6800.808</v>
          </cell>
          <cell r="O223">
            <v>971.5439999999999</v>
          </cell>
          <cell r="P223">
            <v>1603.8186666666666</v>
          </cell>
          <cell r="Q223">
            <v>2004.7733333333333</v>
          </cell>
          <cell r="R223">
            <v>18505.6</v>
          </cell>
          <cell r="S223">
            <v>4935</v>
          </cell>
          <cell r="T223">
            <v>34821.543999999994</v>
          </cell>
        </row>
        <row r="224">
          <cell r="A224">
            <v>5226</v>
          </cell>
          <cell r="B224" t="str">
            <v>Admr. de Recursos Humanos C</v>
          </cell>
          <cell r="C224">
            <v>1</v>
          </cell>
          <cell r="D224" t="str">
            <v>MM</v>
          </cell>
          <cell r="E224">
            <v>11273.6</v>
          </cell>
          <cell r="F224">
            <v>0</v>
          </cell>
          <cell r="G224">
            <v>0</v>
          </cell>
          <cell r="H224">
            <v>350</v>
          </cell>
          <cell r="I224">
            <v>940</v>
          </cell>
          <cell r="J224">
            <v>3382.08</v>
          </cell>
          <cell r="K224">
            <v>2467.5</v>
          </cell>
          <cell r="L224">
            <v>18413.18</v>
          </cell>
          <cell r="N224">
            <v>8286.096</v>
          </cell>
          <cell r="O224">
            <v>1183.7279999999998</v>
          </cell>
          <cell r="P224">
            <v>1954.0906666666667</v>
          </cell>
          <cell r="Q224">
            <v>2442.6133333333332</v>
          </cell>
          <cell r="R224">
            <v>22547.2</v>
          </cell>
          <cell r="S224">
            <v>4935</v>
          </cell>
          <cell r="T224">
            <v>41348.728</v>
          </cell>
        </row>
        <row r="225">
          <cell r="A225">
            <v>5227</v>
          </cell>
          <cell r="B225" t="str">
            <v>Admr. de Recursos Humanos D</v>
          </cell>
          <cell r="C225">
            <v>1</v>
          </cell>
          <cell r="D225" t="str">
            <v>MM</v>
          </cell>
          <cell r="E225">
            <v>12646.4</v>
          </cell>
          <cell r="F225">
            <v>0</v>
          </cell>
          <cell r="G225">
            <v>0</v>
          </cell>
          <cell r="H225">
            <v>350</v>
          </cell>
          <cell r="I225">
            <v>940</v>
          </cell>
          <cell r="J225">
            <v>3793.92</v>
          </cell>
          <cell r="K225">
            <v>2467.5</v>
          </cell>
          <cell r="L225">
            <v>20197.82</v>
          </cell>
          <cell r="N225">
            <v>9295.104</v>
          </cell>
          <cell r="O225">
            <v>1327.8719999999998</v>
          </cell>
          <cell r="P225">
            <v>2192.0426666666667</v>
          </cell>
          <cell r="Q225">
            <v>2740.0533333333337</v>
          </cell>
          <cell r="R225">
            <v>25292.8</v>
          </cell>
          <cell r="S225">
            <v>4935</v>
          </cell>
          <cell r="T225">
            <v>45782.871999999996</v>
          </cell>
        </row>
        <row r="226">
          <cell r="A226">
            <v>5229</v>
          </cell>
          <cell r="B226" t="str">
            <v>Admr. de Servicios Gen. A</v>
          </cell>
          <cell r="C226">
            <v>1</v>
          </cell>
          <cell r="D226" t="str">
            <v>MM</v>
          </cell>
          <cell r="E226">
            <v>12907.2</v>
          </cell>
          <cell r="F226">
            <v>0</v>
          </cell>
          <cell r="G226">
            <v>0</v>
          </cell>
          <cell r="H226">
            <v>350</v>
          </cell>
          <cell r="I226">
            <v>940</v>
          </cell>
          <cell r="J226">
            <v>3872.16</v>
          </cell>
          <cell r="K226">
            <v>2467.5</v>
          </cell>
          <cell r="L226">
            <v>20536.86</v>
          </cell>
          <cell r="N226">
            <v>9486.792</v>
          </cell>
          <cell r="O226">
            <v>1355.256</v>
          </cell>
          <cell r="P226">
            <v>2237.248</v>
          </cell>
          <cell r="Q226">
            <v>2796.56</v>
          </cell>
          <cell r="R226">
            <v>25814.4</v>
          </cell>
          <cell r="S226">
            <v>4935</v>
          </cell>
          <cell r="T226">
            <v>46625.256</v>
          </cell>
        </row>
        <row r="227">
          <cell r="A227">
            <v>5230</v>
          </cell>
          <cell r="B227" t="str">
            <v>Admr. de Servicios Gen. B</v>
          </cell>
          <cell r="C227">
            <v>1</v>
          </cell>
          <cell r="D227" t="str">
            <v>MM</v>
          </cell>
          <cell r="E227">
            <v>14078.4</v>
          </cell>
          <cell r="F227">
            <v>0</v>
          </cell>
          <cell r="G227">
            <v>0</v>
          </cell>
          <cell r="H227">
            <v>350</v>
          </cell>
          <cell r="I227">
            <v>940</v>
          </cell>
          <cell r="J227">
            <v>4223.52</v>
          </cell>
          <cell r="K227">
            <v>2467.5</v>
          </cell>
          <cell r="L227">
            <v>22059.42</v>
          </cell>
          <cell r="N227">
            <v>10347.624000000002</v>
          </cell>
          <cell r="O227">
            <v>1478.232</v>
          </cell>
          <cell r="P227">
            <v>2440.256</v>
          </cell>
          <cell r="Q227">
            <v>3050.3199999999997</v>
          </cell>
          <cell r="R227">
            <v>28156.8</v>
          </cell>
          <cell r="S227">
            <v>4935</v>
          </cell>
          <cell r="T227">
            <v>50408.232</v>
          </cell>
        </row>
        <row r="228">
          <cell r="A228">
            <v>5231</v>
          </cell>
          <cell r="B228" t="str">
            <v>Admr. de Servicios Gen. C</v>
          </cell>
          <cell r="C228">
            <v>1</v>
          </cell>
          <cell r="D228" t="str">
            <v>MM</v>
          </cell>
          <cell r="E228">
            <v>15275.2</v>
          </cell>
          <cell r="F228">
            <v>0</v>
          </cell>
          <cell r="G228">
            <v>0</v>
          </cell>
          <cell r="H228">
            <v>350</v>
          </cell>
          <cell r="I228">
            <v>940</v>
          </cell>
          <cell r="J228">
            <v>4582.56</v>
          </cell>
          <cell r="K228">
            <v>2467.5</v>
          </cell>
          <cell r="L228">
            <v>23615.260000000002</v>
          </cell>
          <cell r="N228">
            <v>11227.272</v>
          </cell>
          <cell r="O228">
            <v>1603.896</v>
          </cell>
          <cell r="P228">
            <v>2647.7013333333334</v>
          </cell>
          <cell r="Q228">
            <v>3309.6266666666675</v>
          </cell>
          <cell r="R228">
            <v>30550.4</v>
          </cell>
          <cell r="S228">
            <v>4935</v>
          </cell>
          <cell r="T228">
            <v>54273.89600000001</v>
          </cell>
        </row>
        <row r="229">
          <cell r="A229">
            <v>5232</v>
          </cell>
          <cell r="B229" t="str">
            <v>Admr. de Servicios Gen. D</v>
          </cell>
          <cell r="C229">
            <v>1</v>
          </cell>
          <cell r="D229" t="str">
            <v>MM</v>
          </cell>
          <cell r="E229">
            <v>16811.2</v>
          </cell>
          <cell r="F229">
            <v>0</v>
          </cell>
          <cell r="G229">
            <v>0</v>
          </cell>
          <cell r="H229">
            <v>350</v>
          </cell>
          <cell r="I229">
            <v>940</v>
          </cell>
          <cell r="J229">
            <v>5043.36</v>
          </cell>
          <cell r="K229">
            <v>2467.5</v>
          </cell>
          <cell r="L229">
            <v>25612.06</v>
          </cell>
          <cell r="N229">
            <v>12356.232</v>
          </cell>
          <cell r="O229">
            <v>1765.176</v>
          </cell>
          <cell r="P229">
            <v>2913.9413333333337</v>
          </cell>
          <cell r="Q229">
            <v>3642.4266666666667</v>
          </cell>
          <cell r="R229">
            <v>33622.4</v>
          </cell>
          <cell r="S229">
            <v>4935</v>
          </cell>
          <cell r="T229">
            <v>59235.176</v>
          </cell>
        </row>
        <row r="230">
          <cell r="A230">
            <v>7102</v>
          </cell>
          <cell r="B230" t="str">
            <v>Auxiliar Actividades Agrop. A</v>
          </cell>
          <cell r="C230">
            <v>1</v>
          </cell>
          <cell r="D230" t="str">
            <v>AD</v>
          </cell>
          <cell r="E230">
            <v>4300.8</v>
          </cell>
          <cell r="F230">
            <v>0</v>
          </cell>
          <cell r="G230">
            <v>0</v>
          </cell>
          <cell r="H230">
            <v>350</v>
          </cell>
          <cell r="I230">
            <v>940</v>
          </cell>
          <cell r="J230">
            <v>1290.24</v>
          </cell>
          <cell r="K230">
            <v>2467.5</v>
          </cell>
          <cell r="L230">
            <v>9348.54</v>
          </cell>
          <cell r="N230">
            <v>3161.0880000000006</v>
          </cell>
          <cell r="O230">
            <v>451.584</v>
          </cell>
          <cell r="P230">
            <v>745.472</v>
          </cell>
          <cell r="Q230">
            <v>931.84</v>
          </cell>
          <cell r="R230">
            <v>8601.6</v>
          </cell>
          <cell r="S230">
            <v>4935</v>
          </cell>
          <cell r="T230">
            <v>18826.584000000003</v>
          </cell>
        </row>
        <row r="231">
          <cell r="A231">
            <v>7103</v>
          </cell>
          <cell r="B231" t="str">
            <v>Auxiliar Forense</v>
          </cell>
          <cell r="C231">
            <v>1</v>
          </cell>
          <cell r="D231" t="str">
            <v>AD</v>
          </cell>
          <cell r="E231">
            <v>5300.8</v>
          </cell>
          <cell r="F231">
            <v>0</v>
          </cell>
          <cell r="G231">
            <v>0</v>
          </cell>
          <cell r="H231">
            <v>350</v>
          </cell>
          <cell r="I231">
            <v>940</v>
          </cell>
          <cell r="J231">
            <v>1590.24</v>
          </cell>
          <cell r="K231">
            <v>2467.5</v>
          </cell>
          <cell r="L231">
            <v>10648.54</v>
          </cell>
          <cell r="N231">
            <v>3896.0880000000006</v>
          </cell>
          <cell r="O231">
            <v>556.5840000000001</v>
          </cell>
          <cell r="P231">
            <v>918.8053333333334</v>
          </cell>
          <cell r="Q231">
            <v>1148.5066666666667</v>
          </cell>
          <cell r="R231">
            <v>10601.6</v>
          </cell>
          <cell r="S231">
            <v>4935</v>
          </cell>
          <cell r="T231">
            <v>22056.584000000003</v>
          </cell>
        </row>
        <row r="232">
          <cell r="A232">
            <v>7104</v>
          </cell>
          <cell r="B232" t="str">
            <v>Auxiliar de Intendencia B</v>
          </cell>
          <cell r="C232">
            <v>1</v>
          </cell>
          <cell r="D232" t="str">
            <v>AD</v>
          </cell>
          <cell r="E232">
            <v>4300.8</v>
          </cell>
          <cell r="F232">
            <v>0</v>
          </cell>
          <cell r="G232">
            <v>0</v>
          </cell>
          <cell r="H232">
            <v>350</v>
          </cell>
          <cell r="I232">
            <v>940</v>
          </cell>
          <cell r="J232">
            <v>1290.24</v>
          </cell>
          <cell r="K232">
            <v>2467.5</v>
          </cell>
          <cell r="L232">
            <v>9348.54</v>
          </cell>
          <cell r="N232">
            <v>3161.0880000000006</v>
          </cell>
          <cell r="O232">
            <v>451.584</v>
          </cell>
          <cell r="P232">
            <v>745.472</v>
          </cell>
          <cell r="Q232">
            <v>931.84</v>
          </cell>
          <cell r="R232">
            <v>8601.6</v>
          </cell>
          <cell r="S232">
            <v>4935</v>
          </cell>
          <cell r="T232">
            <v>18826.584000000003</v>
          </cell>
        </row>
        <row r="233">
          <cell r="A233">
            <v>7105</v>
          </cell>
          <cell r="B233" t="str">
            <v>Velador C</v>
          </cell>
          <cell r="C233">
            <v>1</v>
          </cell>
          <cell r="D233" t="str">
            <v>AD</v>
          </cell>
          <cell r="E233">
            <v>4612.8</v>
          </cell>
          <cell r="F233">
            <v>0</v>
          </cell>
          <cell r="G233">
            <v>0</v>
          </cell>
          <cell r="H233">
            <v>350</v>
          </cell>
          <cell r="I233">
            <v>940</v>
          </cell>
          <cell r="J233">
            <v>1383.84</v>
          </cell>
          <cell r="K233">
            <v>2467.5</v>
          </cell>
          <cell r="L233">
            <v>9754.14</v>
          </cell>
          <cell r="N233">
            <v>3390.4080000000004</v>
          </cell>
          <cell r="O233">
            <v>484.344</v>
          </cell>
          <cell r="P233">
            <v>799.552</v>
          </cell>
          <cell r="Q233">
            <v>999.44</v>
          </cell>
          <cell r="R233">
            <v>9225.6</v>
          </cell>
          <cell r="S233">
            <v>4935</v>
          </cell>
          <cell r="T233">
            <v>19834.344</v>
          </cell>
        </row>
        <row r="234">
          <cell r="A234">
            <v>7106</v>
          </cell>
          <cell r="B234" t="str">
            <v>Auxiliar de Intendencia A</v>
          </cell>
          <cell r="C234">
            <v>1</v>
          </cell>
          <cell r="D234" t="str">
            <v>AD</v>
          </cell>
          <cell r="E234">
            <v>3585.6</v>
          </cell>
          <cell r="F234">
            <v>0</v>
          </cell>
          <cell r="G234">
            <v>0</v>
          </cell>
          <cell r="H234">
            <v>350</v>
          </cell>
          <cell r="I234">
            <v>940</v>
          </cell>
          <cell r="J234">
            <v>1075.68</v>
          </cell>
          <cell r="K234">
            <v>2467.5</v>
          </cell>
          <cell r="L234">
            <v>8418.78</v>
          </cell>
          <cell r="N234">
            <v>2635.4159999999997</v>
          </cell>
          <cell r="O234">
            <v>376.488</v>
          </cell>
          <cell r="P234">
            <v>621.504</v>
          </cell>
          <cell r="Q234">
            <v>776.8799999999999</v>
          </cell>
          <cell r="R234">
            <v>7171.2</v>
          </cell>
          <cell r="S234">
            <v>4935</v>
          </cell>
          <cell r="T234">
            <v>16516.487999999998</v>
          </cell>
        </row>
        <row r="235">
          <cell r="A235">
            <v>7107</v>
          </cell>
          <cell r="B235" t="str">
            <v>Auxiliar de Intendencia C</v>
          </cell>
          <cell r="C235">
            <v>1</v>
          </cell>
          <cell r="D235" t="str">
            <v>AD</v>
          </cell>
          <cell r="E235">
            <v>4467.2</v>
          </cell>
          <cell r="F235">
            <v>0</v>
          </cell>
          <cell r="G235">
            <v>0</v>
          </cell>
          <cell r="H235">
            <v>350</v>
          </cell>
          <cell r="I235">
            <v>940</v>
          </cell>
          <cell r="J235">
            <v>1340.16</v>
          </cell>
          <cell r="K235">
            <v>2467.5</v>
          </cell>
          <cell r="L235">
            <v>9564.86</v>
          </cell>
          <cell r="N235">
            <v>3283.392</v>
          </cell>
          <cell r="O235">
            <v>469.0559999999999</v>
          </cell>
          <cell r="P235">
            <v>774.3146666666667</v>
          </cell>
          <cell r="Q235">
            <v>967.8933333333333</v>
          </cell>
          <cell r="R235">
            <v>8934.4</v>
          </cell>
          <cell r="S235">
            <v>4935</v>
          </cell>
          <cell r="T235">
            <v>19364.056</v>
          </cell>
        </row>
        <row r="236">
          <cell r="A236">
            <v>7108</v>
          </cell>
          <cell r="B236" t="str">
            <v>Chofer Mensajero A</v>
          </cell>
          <cell r="C236">
            <v>1</v>
          </cell>
          <cell r="D236" t="str">
            <v>AD</v>
          </cell>
          <cell r="E236">
            <v>4836.8</v>
          </cell>
          <cell r="F236">
            <v>0</v>
          </cell>
          <cell r="G236">
            <v>0</v>
          </cell>
          <cell r="H236">
            <v>350</v>
          </cell>
          <cell r="I236">
            <v>940</v>
          </cell>
          <cell r="J236">
            <v>1451.04</v>
          </cell>
          <cell r="K236">
            <v>2467.5</v>
          </cell>
          <cell r="L236">
            <v>10045.34</v>
          </cell>
          <cell r="N236">
            <v>3555.0480000000002</v>
          </cell>
          <cell r="O236">
            <v>507.864</v>
          </cell>
          <cell r="P236">
            <v>838.3786666666667</v>
          </cell>
          <cell r="Q236">
            <v>1047.9733333333334</v>
          </cell>
          <cell r="R236">
            <v>9673.6</v>
          </cell>
          <cell r="S236">
            <v>4935</v>
          </cell>
          <cell r="T236">
            <v>20557.864</v>
          </cell>
        </row>
        <row r="237">
          <cell r="A237">
            <v>7110</v>
          </cell>
          <cell r="B237" t="str">
            <v>Operador de Transporte Esp.</v>
          </cell>
          <cell r="C237">
            <v>1</v>
          </cell>
          <cell r="D237" t="str">
            <v>AD</v>
          </cell>
          <cell r="E237">
            <v>5017.6</v>
          </cell>
          <cell r="F237">
            <v>0</v>
          </cell>
          <cell r="G237">
            <v>0</v>
          </cell>
          <cell r="H237">
            <v>350</v>
          </cell>
          <cell r="I237">
            <v>940</v>
          </cell>
          <cell r="J237">
            <v>1505.28</v>
          </cell>
          <cell r="K237">
            <v>2467.5</v>
          </cell>
          <cell r="L237">
            <v>10280.380000000001</v>
          </cell>
          <cell r="N237">
            <v>3687.9360000000006</v>
          </cell>
          <cell r="O237">
            <v>526.8480000000001</v>
          </cell>
          <cell r="P237">
            <v>869.7173333333334</v>
          </cell>
          <cell r="Q237">
            <v>1087.1466666666668</v>
          </cell>
          <cell r="R237">
            <v>10035.2</v>
          </cell>
          <cell r="S237">
            <v>4935</v>
          </cell>
          <cell r="T237">
            <v>21141.848</v>
          </cell>
        </row>
        <row r="238">
          <cell r="A238">
            <v>7111</v>
          </cell>
          <cell r="B238" t="str">
            <v>Auxiliar Actividades Agrop. B</v>
          </cell>
          <cell r="C238">
            <v>1</v>
          </cell>
          <cell r="D238" t="str">
            <v>AD</v>
          </cell>
          <cell r="E238">
            <v>4467.2</v>
          </cell>
          <cell r="F238">
            <v>0</v>
          </cell>
          <cell r="G238">
            <v>0</v>
          </cell>
          <cell r="H238">
            <v>350</v>
          </cell>
          <cell r="I238">
            <v>940</v>
          </cell>
          <cell r="J238">
            <v>1340.16</v>
          </cell>
          <cell r="K238">
            <v>2467.5</v>
          </cell>
          <cell r="L238">
            <v>9564.86</v>
          </cell>
          <cell r="N238">
            <v>3283.392</v>
          </cell>
          <cell r="O238">
            <v>469.0559999999999</v>
          </cell>
          <cell r="P238">
            <v>774.3146666666667</v>
          </cell>
          <cell r="Q238">
            <v>967.8933333333333</v>
          </cell>
          <cell r="R238">
            <v>8934.4</v>
          </cell>
          <cell r="S238">
            <v>4935</v>
          </cell>
          <cell r="T238">
            <v>19364.056</v>
          </cell>
        </row>
        <row r="239">
          <cell r="A239">
            <v>7112</v>
          </cell>
          <cell r="B239" t="str">
            <v>Chofer Mensajero B</v>
          </cell>
          <cell r="C239">
            <v>1</v>
          </cell>
          <cell r="D239" t="str">
            <v>AD</v>
          </cell>
          <cell r="E239">
            <v>5102.4</v>
          </cell>
          <cell r="F239">
            <v>0</v>
          </cell>
          <cell r="G239">
            <v>0</v>
          </cell>
          <cell r="H239">
            <v>350</v>
          </cell>
          <cell r="I239">
            <v>940</v>
          </cell>
          <cell r="J239">
            <v>1530.72</v>
          </cell>
          <cell r="K239">
            <v>2467.5</v>
          </cell>
          <cell r="L239">
            <v>10390.619999999999</v>
          </cell>
          <cell r="N239">
            <v>3750.264</v>
          </cell>
          <cell r="O239">
            <v>535.752</v>
          </cell>
          <cell r="P239">
            <v>884.4159999999999</v>
          </cell>
          <cell r="Q239">
            <v>1105.52</v>
          </cell>
          <cell r="R239">
            <v>10204.8</v>
          </cell>
          <cell r="S239">
            <v>4935</v>
          </cell>
          <cell r="T239">
            <v>21415.752</v>
          </cell>
        </row>
        <row r="240">
          <cell r="A240">
            <v>7120</v>
          </cell>
          <cell r="B240" t="str">
            <v>Profesionista A</v>
          </cell>
          <cell r="C240">
            <v>1</v>
          </cell>
          <cell r="D240" t="str">
            <v>MM</v>
          </cell>
          <cell r="E240">
            <v>12907.2</v>
          </cell>
          <cell r="F240">
            <v>0</v>
          </cell>
          <cell r="G240">
            <v>0</v>
          </cell>
          <cell r="H240">
            <v>350</v>
          </cell>
          <cell r="I240">
            <v>940</v>
          </cell>
          <cell r="J240">
            <v>3872.16</v>
          </cell>
          <cell r="K240">
            <v>3848.89</v>
          </cell>
          <cell r="L240">
            <v>21918.25</v>
          </cell>
          <cell r="N240">
            <v>9486.792</v>
          </cell>
          <cell r="O240">
            <v>1355.256</v>
          </cell>
          <cell r="P240">
            <v>2237.248</v>
          </cell>
          <cell r="Q240">
            <v>2796.56</v>
          </cell>
          <cell r="R240">
            <v>25814.4</v>
          </cell>
          <cell r="S240">
            <v>7697.78</v>
          </cell>
          <cell r="T240">
            <v>49388.036</v>
          </cell>
        </row>
        <row r="241">
          <cell r="A241">
            <v>7121</v>
          </cell>
          <cell r="B241" t="str">
            <v>Profesionista B</v>
          </cell>
          <cell r="C241">
            <v>1</v>
          </cell>
          <cell r="D241" t="str">
            <v>MM</v>
          </cell>
          <cell r="E241">
            <v>14078.4</v>
          </cell>
          <cell r="F241">
            <v>0</v>
          </cell>
          <cell r="G241">
            <v>0</v>
          </cell>
          <cell r="H241">
            <v>350</v>
          </cell>
          <cell r="I241">
            <v>940</v>
          </cell>
          <cell r="J241">
            <v>4223.52</v>
          </cell>
          <cell r="K241">
            <v>4518.26</v>
          </cell>
          <cell r="L241">
            <v>24110.18</v>
          </cell>
          <cell r="N241">
            <v>10347.624000000002</v>
          </cell>
          <cell r="O241">
            <v>1478.232</v>
          </cell>
          <cell r="P241">
            <v>2440.256</v>
          </cell>
          <cell r="Q241">
            <v>3050.3199999999997</v>
          </cell>
          <cell r="R241">
            <v>28156.8</v>
          </cell>
          <cell r="S241">
            <v>9036.52</v>
          </cell>
          <cell r="T241">
            <v>54509.75200000001</v>
          </cell>
        </row>
        <row r="242">
          <cell r="A242">
            <v>7122</v>
          </cell>
          <cell r="B242" t="str">
            <v>Profesionista C</v>
          </cell>
          <cell r="C242">
            <v>1</v>
          </cell>
          <cell r="D242" t="str">
            <v>MM</v>
          </cell>
          <cell r="E242">
            <v>15275.2</v>
          </cell>
          <cell r="F242">
            <v>0</v>
          </cell>
          <cell r="G242">
            <v>0</v>
          </cell>
          <cell r="H242">
            <v>350</v>
          </cell>
          <cell r="I242">
            <v>940</v>
          </cell>
          <cell r="J242">
            <v>4582.56</v>
          </cell>
          <cell r="K242">
            <v>5187.6</v>
          </cell>
          <cell r="L242">
            <v>26335.36</v>
          </cell>
          <cell r="N242">
            <v>11227.272</v>
          </cell>
          <cell r="O242">
            <v>1603.896</v>
          </cell>
          <cell r="P242">
            <v>2647.7013333333334</v>
          </cell>
          <cell r="Q242">
            <v>3309.6266666666675</v>
          </cell>
          <cell r="R242">
            <v>30550.4</v>
          </cell>
          <cell r="S242">
            <v>10375.2</v>
          </cell>
          <cell r="T242">
            <v>59714.096000000005</v>
          </cell>
        </row>
        <row r="243">
          <cell r="A243">
            <v>7123</v>
          </cell>
          <cell r="B243" t="str">
            <v>Profesionista D</v>
          </cell>
          <cell r="C243">
            <v>1</v>
          </cell>
          <cell r="D243" t="str">
            <v>MM</v>
          </cell>
          <cell r="E243">
            <v>16811.2</v>
          </cell>
          <cell r="F243">
            <v>0</v>
          </cell>
          <cell r="G243">
            <v>0</v>
          </cell>
          <cell r="H243">
            <v>350</v>
          </cell>
          <cell r="I243">
            <v>940</v>
          </cell>
          <cell r="J243">
            <v>5043.36</v>
          </cell>
          <cell r="K243">
            <v>5961.3</v>
          </cell>
          <cell r="L243">
            <v>29105.86</v>
          </cell>
          <cell r="N243">
            <v>12356.232</v>
          </cell>
          <cell r="O243">
            <v>1765.176</v>
          </cell>
          <cell r="P243">
            <v>2913.9413333333337</v>
          </cell>
          <cell r="Q243">
            <v>3642.4266666666667</v>
          </cell>
          <cell r="R243">
            <v>33622.4</v>
          </cell>
          <cell r="S243">
            <v>11922.6</v>
          </cell>
          <cell r="T243">
            <v>66222.776</v>
          </cell>
        </row>
        <row r="244">
          <cell r="A244">
            <v>7125</v>
          </cell>
          <cell r="B244" t="str">
            <v>Contador A</v>
          </cell>
          <cell r="C244">
            <v>1</v>
          </cell>
          <cell r="D244" t="str">
            <v>MM</v>
          </cell>
          <cell r="E244">
            <v>12907.2</v>
          </cell>
          <cell r="F244">
            <v>0</v>
          </cell>
          <cell r="G244">
            <v>0</v>
          </cell>
          <cell r="H244">
            <v>350</v>
          </cell>
          <cell r="I244">
            <v>940</v>
          </cell>
          <cell r="J244">
            <v>3872.16</v>
          </cell>
          <cell r="K244">
            <v>3848.89</v>
          </cell>
          <cell r="L244">
            <v>21918.25</v>
          </cell>
          <cell r="N244">
            <v>9486.792</v>
          </cell>
          <cell r="O244">
            <v>1355.256</v>
          </cell>
          <cell r="P244">
            <v>2237.248</v>
          </cell>
          <cell r="Q244">
            <v>2796.56</v>
          </cell>
          <cell r="R244">
            <v>25814.4</v>
          </cell>
          <cell r="S244">
            <v>7697.78</v>
          </cell>
          <cell r="T244">
            <v>49388.036</v>
          </cell>
        </row>
        <row r="245">
          <cell r="A245">
            <v>7126</v>
          </cell>
          <cell r="B245" t="str">
            <v>Contador B</v>
          </cell>
          <cell r="C245">
            <v>1</v>
          </cell>
          <cell r="D245" t="str">
            <v>MM</v>
          </cell>
          <cell r="E245">
            <v>14078.4</v>
          </cell>
          <cell r="F245">
            <v>0</v>
          </cell>
          <cell r="G245">
            <v>0</v>
          </cell>
          <cell r="H245">
            <v>350</v>
          </cell>
          <cell r="I245">
            <v>940</v>
          </cell>
          <cell r="J245">
            <v>4223.52</v>
          </cell>
          <cell r="K245">
            <v>4518.26</v>
          </cell>
          <cell r="L245">
            <v>24110.18</v>
          </cell>
          <cell r="N245">
            <v>10347.624000000002</v>
          </cell>
          <cell r="O245">
            <v>1478.232</v>
          </cell>
          <cell r="P245">
            <v>2440.256</v>
          </cell>
          <cell r="Q245">
            <v>3050.3199999999997</v>
          </cell>
          <cell r="R245">
            <v>28156.8</v>
          </cell>
          <cell r="S245">
            <v>9036.52</v>
          </cell>
          <cell r="T245">
            <v>54509.75200000001</v>
          </cell>
        </row>
        <row r="246">
          <cell r="A246">
            <v>7127</v>
          </cell>
          <cell r="B246" t="str">
            <v>Contador C</v>
          </cell>
          <cell r="C246">
            <v>1</v>
          </cell>
          <cell r="D246" t="str">
            <v>MM</v>
          </cell>
          <cell r="E246">
            <v>15275.2</v>
          </cell>
          <cell r="F246">
            <v>0</v>
          </cell>
          <cell r="G246">
            <v>0</v>
          </cell>
          <cell r="H246">
            <v>350</v>
          </cell>
          <cell r="I246">
            <v>940</v>
          </cell>
          <cell r="J246">
            <v>4582.56</v>
          </cell>
          <cell r="K246">
            <v>5187.6</v>
          </cell>
          <cell r="L246">
            <v>26335.36</v>
          </cell>
          <cell r="N246">
            <v>11227.272</v>
          </cell>
          <cell r="O246">
            <v>1603.896</v>
          </cell>
          <cell r="P246">
            <v>2647.7013333333334</v>
          </cell>
          <cell r="Q246">
            <v>3309.6266666666675</v>
          </cell>
          <cell r="R246">
            <v>30550.4</v>
          </cell>
          <cell r="S246">
            <v>10375.2</v>
          </cell>
          <cell r="T246">
            <v>59714.096000000005</v>
          </cell>
        </row>
        <row r="247">
          <cell r="A247">
            <v>7128</v>
          </cell>
          <cell r="B247" t="str">
            <v>Contador D</v>
          </cell>
          <cell r="C247">
            <v>1</v>
          </cell>
          <cell r="D247" t="str">
            <v>MM</v>
          </cell>
          <cell r="E247">
            <v>16811.2</v>
          </cell>
          <cell r="F247">
            <v>0</v>
          </cell>
          <cell r="G247">
            <v>0</v>
          </cell>
          <cell r="H247">
            <v>350</v>
          </cell>
          <cell r="I247">
            <v>940</v>
          </cell>
          <cell r="J247">
            <v>5043.36</v>
          </cell>
          <cell r="K247">
            <v>5961.3</v>
          </cell>
          <cell r="L247">
            <v>29105.86</v>
          </cell>
          <cell r="N247">
            <v>12356.232</v>
          </cell>
          <cell r="O247">
            <v>1765.176</v>
          </cell>
          <cell r="P247">
            <v>2913.9413333333337</v>
          </cell>
          <cell r="Q247">
            <v>3642.4266666666667</v>
          </cell>
          <cell r="R247">
            <v>33622.4</v>
          </cell>
          <cell r="S247">
            <v>11922.6</v>
          </cell>
          <cell r="T247">
            <v>66222.776</v>
          </cell>
        </row>
        <row r="248">
          <cell r="A248">
            <v>7135</v>
          </cell>
          <cell r="B248" t="str">
            <v>Administrador de Seguridad A</v>
          </cell>
          <cell r="C248">
            <v>1</v>
          </cell>
          <cell r="D248" t="str">
            <v>MM</v>
          </cell>
          <cell r="E248">
            <v>12907.2</v>
          </cell>
          <cell r="F248">
            <v>0</v>
          </cell>
          <cell r="G248">
            <v>0</v>
          </cell>
          <cell r="H248">
            <v>350</v>
          </cell>
          <cell r="I248">
            <v>940</v>
          </cell>
          <cell r="J248">
            <v>3872.16</v>
          </cell>
          <cell r="K248">
            <v>3848.89</v>
          </cell>
          <cell r="L248">
            <v>21918.25</v>
          </cell>
          <cell r="N248">
            <v>9486.792</v>
          </cell>
          <cell r="O248">
            <v>1355.256</v>
          </cell>
          <cell r="P248">
            <v>2237.248</v>
          </cell>
          <cell r="Q248">
            <v>2796.56</v>
          </cell>
          <cell r="R248">
            <v>25814.4</v>
          </cell>
          <cell r="S248">
            <v>7697.78</v>
          </cell>
          <cell r="T248">
            <v>49388.036</v>
          </cell>
        </row>
        <row r="249">
          <cell r="A249">
            <v>7136</v>
          </cell>
          <cell r="B249" t="str">
            <v>Administrador de Seguridad B</v>
          </cell>
          <cell r="C249">
            <v>1</v>
          </cell>
          <cell r="D249" t="str">
            <v>MM</v>
          </cell>
          <cell r="E249">
            <v>14078.4</v>
          </cell>
          <cell r="F249">
            <v>0</v>
          </cell>
          <cell r="G249">
            <v>0</v>
          </cell>
          <cell r="H249">
            <v>350</v>
          </cell>
          <cell r="I249">
            <v>940</v>
          </cell>
          <cell r="J249">
            <v>4223.52</v>
          </cell>
          <cell r="K249">
            <v>4518.26</v>
          </cell>
          <cell r="L249">
            <v>24110.18</v>
          </cell>
          <cell r="N249">
            <v>10347.624000000002</v>
          </cell>
          <cell r="O249">
            <v>1478.232</v>
          </cell>
          <cell r="P249">
            <v>2440.256</v>
          </cell>
          <cell r="Q249">
            <v>3050.3199999999997</v>
          </cell>
          <cell r="R249">
            <v>28156.8</v>
          </cell>
          <cell r="S249">
            <v>9036.52</v>
          </cell>
          <cell r="T249">
            <v>54509.75200000001</v>
          </cell>
        </row>
        <row r="250">
          <cell r="A250">
            <v>7137</v>
          </cell>
          <cell r="B250" t="str">
            <v>Administrador de Seguridad C</v>
          </cell>
          <cell r="C250">
            <v>1</v>
          </cell>
          <cell r="D250" t="str">
            <v>MM</v>
          </cell>
          <cell r="E250">
            <v>15275.2</v>
          </cell>
          <cell r="F250">
            <v>0</v>
          </cell>
          <cell r="G250">
            <v>0</v>
          </cell>
          <cell r="H250">
            <v>350</v>
          </cell>
          <cell r="I250">
            <v>940</v>
          </cell>
          <cell r="J250">
            <v>4582.56</v>
          </cell>
          <cell r="K250">
            <v>5187.6</v>
          </cell>
          <cell r="L250">
            <v>26335.36</v>
          </cell>
          <cell r="N250">
            <v>11227.272</v>
          </cell>
          <cell r="O250">
            <v>1603.896</v>
          </cell>
          <cell r="P250">
            <v>2647.7013333333334</v>
          </cell>
          <cell r="Q250">
            <v>3309.6266666666675</v>
          </cell>
          <cell r="R250">
            <v>30550.4</v>
          </cell>
          <cell r="S250">
            <v>10375.2</v>
          </cell>
          <cell r="T250">
            <v>59714.096000000005</v>
          </cell>
        </row>
        <row r="251">
          <cell r="A251">
            <v>7138</v>
          </cell>
          <cell r="B251" t="str">
            <v>Administrador de Seguridad D</v>
          </cell>
          <cell r="C251">
            <v>1</v>
          </cell>
          <cell r="D251" t="str">
            <v>MM</v>
          </cell>
          <cell r="E251">
            <v>16811.2</v>
          </cell>
          <cell r="F251">
            <v>0</v>
          </cell>
          <cell r="G251">
            <v>0</v>
          </cell>
          <cell r="H251">
            <v>350</v>
          </cell>
          <cell r="I251">
            <v>940</v>
          </cell>
          <cell r="J251">
            <v>5043.36</v>
          </cell>
          <cell r="K251">
            <v>5961.3</v>
          </cell>
          <cell r="L251">
            <v>29105.86</v>
          </cell>
          <cell r="N251">
            <v>12356.232</v>
          </cell>
          <cell r="O251">
            <v>1765.176</v>
          </cell>
          <cell r="P251">
            <v>2913.9413333333337</v>
          </cell>
          <cell r="Q251">
            <v>3642.4266666666667</v>
          </cell>
          <cell r="R251">
            <v>33622.4</v>
          </cell>
          <cell r="S251">
            <v>11922.6</v>
          </cell>
          <cell r="T251">
            <v>66222.776</v>
          </cell>
        </row>
        <row r="252">
          <cell r="A252">
            <v>7141</v>
          </cell>
          <cell r="B252" t="str">
            <v>Intendente</v>
          </cell>
          <cell r="C252">
            <v>1</v>
          </cell>
          <cell r="D252" t="str">
            <v>AD</v>
          </cell>
          <cell r="E252">
            <v>4745.6</v>
          </cell>
          <cell r="F252">
            <v>0</v>
          </cell>
          <cell r="G252">
            <v>0</v>
          </cell>
          <cell r="H252">
            <v>350</v>
          </cell>
          <cell r="I252">
            <v>940</v>
          </cell>
          <cell r="J252">
            <v>1423.68</v>
          </cell>
          <cell r="K252">
            <v>2467.5</v>
          </cell>
          <cell r="L252">
            <v>9926.78</v>
          </cell>
          <cell r="N252">
            <v>3488.0160000000005</v>
          </cell>
          <cell r="O252">
            <v>498.28800000000007</v>
          </cell>
          <cell r="P252">
            <v>822.5706666666667</v>
          </cell>
          <cell r="Q252">
            <v>1028.2133333333334</v>
          </cell>
          <cell r="R252">
            <v>9491.2</v>
          </cell>
          <cell r="S252">
            <v>4935</v>
          </cell>
          <cell r="T252">
            <v>20263.288</v>
          </cell>
        </row>
        <row r="253">
          <cell r="A253">
            <v>7143</v>
          </cell>
          <cell r="B253" t="str">
            <v>Peón</v>
          </cell>
          <cell r="C253">
            <v>1</v>
          </cell>
          <cell r="D253" t="str">
            <v>AD</v>
          </cell>
          <cell r="E253">
            <v>3198.4</v>
          </cell>
          <cell r="F253">
            <v>0</v>
          </cell>
          <cell r="G253">
            <v>0</v>
          </cell>
          <cell r="H253">
            <v>350</v>
          </cell>
          <cell r="I253">
            <v>940</v>
          </cell>
          <cell r="J253">
            <v>959.52</v>
          </cell>
          <cell r="K253">
            <v>2467.5</v>
          </cell>
          <cell r="L253">
            <v>7915.42</v>
          </cell>
          <cell r="N253">
            <v>2350.824</v>
          </cell>
          <cell r="O253">
            <v>335.832</v>
          </cell>
          <cell r="P253">
            <v>554.3893333333333</v>
          </cell>
          <cell r="Q253">
            <v>692.9866666666666</v>
          </cell>
          <cell r="R253">
            <v>6396.8</v>
          </cell>
          <cell r="S253">
            <v>4935</v>
          </cell>
          <cell r="T253">
            <v>15265.832</v>
          </cell>
        </row>
        <row r="254">
          <cell r="A254">
            <v>7150</v>
          </cell>
          <cell r="B254" t="str">
            <v>Velador A</v>
          </cell>
          <cell r="C254">
            <v>1</v>
          </cell>
          <cell r="D254" t="str">
            <v>AD</v>
          </cell>
          <cell r="E254">
            <v>3648</v>
          </cell>
          <cell r="F254">
            <v>0</v>
          </cell>
          <cell r="G254">
            <v>0</v>
          </cell>
          <cell r="H254">
            <v>350</v>
          </cell>
          <cell r="I254">
            <v>940</v>
          </cell>
          <cell r="J254">
            <v>1094.4</v>
          </cell>
          <cell r="K254">
            <v>2467.5</v>
          </cell>
          <cell r="L254">
            <v>8499.9</v>
          </cell>
          <cell r="N254">
            <v>2681.28</v>
          </cell>
          <cell r="O254">
            <v>383.03999999999996</v>
          </cell>
          <cell r="P254">
            <v>632.3199999999999</v>
          </cell>
          <cell r="Q254">
            <v>790.4</v>
          </cell>
          <cell r="R254">
            <v>7296</v>
          </cell>
          <cell r="S254">
            <v>4935</v>
          </cell>
          <cell r="T254">
            <v>16718.04</v>
          </cell>
        </row>
        <row r="255">
          <cell r="A255">
            <v>7151</v>
          </cell>
          <cell r="B255" t="str">
            <v>Velador B</v>
          </cell>
          <cell r="C255">
            <v>1</v>
          </cell>
          <cell r="D255" t="str">
            <v>AD</v>
          </cell>
          <cell r="E255">
            <v>4328</v>
          </cell>
          <cell r="F255">
            <v>0</v>
          </cell>
          <cell r="G255">
            <v>0</v>
          </cell>
          <cell r="H255">
            <v>350</v>
          </cell>
          <cell r="I255">
            <v>940</v>
          </cell>
          <cell r="J255">
            <v>1298.4</v>
          </cell>
          <cell r="K255">
            <v>2467.5</v>
          </cell>
          <cell r="L255">
            <v>9383.9</v>
          </cell>
          <cell r="N255">
            <v>3181.0800000000004</v>
          </cell>
          <cell r="O255">
            <v>454.43999999999994</v>
          </cell>
          <cell r="P255">
            <v>750.1866666666666</v>
          </cell>
          <cell r="Q255">
            <v>937.7333333333333</v>
          </cell>
          <cell r="R255">
            <v>8656</v>
          </cell>
          <cell r="S255">
            <v>4935</v>
          </cell>
          <cell r="T255">
            <v>18914.440000000002</v>
          </cell>
        </row>
        <row r="256">
          <cell r="A256">
            <v>7152</v>
          </cell>
          <cell r="B256" t="str">
            <v>Médico A</v>
          </cell>
          <cell r="C256">
            <v>1</v>
          </cell>
          <cell r="D256" t="str">
            <v>AD</v>
          </cell>
          <cell r="E256">
            <v>14078.4</v>
          </cell>
          <cell r="F256">
            <v>0</v>
          </cell>
          <cell r="G256">
            <v>0</v>
          </cell>
          <cell r="H256">
            <v>350</v>
          </cell>
          <cell r="I256">
            <v>940</v>
          </cell>
          <cell r="J256">
            <v>4223.52</v>
          </cell>
          <cell r="K256">
            <v>3848.89</v>
          </cell>
          <cell r="L256">
            <v>23440.809999999998</v>
          </cell>
          <cell r="N256">
            <v>10347.624000000002</v>
          </cell>
          <cell r="O256">
            <v>1478.232</v>
          </cell>
          <cell r="P256">
            <v>2440.256</v>
          </cell>
          <cell r="Q256">
            <v>3050.3199999999997</v>
          </cell>
          <cell r="R256">
            <v>28156.8</v>
          </cell>
          <cell r="S256">
            <v>7697.78</v>
          </cell>
          <cell r="T256">
            <v>53171.012</v>
          </cell>
        </row>
        <row r="257">
          <cell r="A257">
            <v>7153</v>
          </cell>
          <cell r="B257" t="str">
            <v>Médico B</v>
          </cell>
          <cell r="C257">
            <v>1</v>
          </cell>
          <cell r="D257" t="str">
            <v>AD</v>
          </cell>
          <cell r="E257">
            <v>15569.6</v>
          </cell>
          <cell r="F257">
            <v>0</v>
          </cell>
          <cell r="G257">
            <v>0</v>
          </cell>
          <cell r="H257">
            <v>350</v>
          </cell>
          <cell r="I257">
            <v>940</v>
          </cell>
          <cell r="J257">
            <v>4670.88</v>
          </cell>
          <cell r="K257">
            <v>3848.89</v>
          </cell>
          <cell r="L257">
            <v>25379.37</v>
          </cell>
          <cell r="N257">
            <v>11443.655999999999</v>
          </cell>
          <cell r="O257">
            <v>1634.808</v>
          </cell>
          <cell r="P257">
            <v>2698.730666666667</v>
          </cell>
          <cell r="Q257">
            <v>3373.413333333333</v>
          </cell>
          <cell r="R257">
            <v>31139.2</v>
          </cell>
          <cell r="S257">
            <v>7697.78</v>
          </cell>
          <cell r="T257">
            <v>57987.588</v>
          </cell>
        </row>
        <row r="258">
          <cell r="A258">
            <v>7154</v>
          </cell>
          <cell r="B258" t="str">
            <v>Médico C</v>
          </cell>
          <cell r="C258">
            <v>1</v>
          </cell>
          <cell r="D258" t="str">
            <v>AD</v>
          </cell>
          <cell r="E258">
            <v>17134.4</v>
          </cell>
          <cell r="F258">
            <v>0</v>
          </cell>
          <cell r="G258">
            <v>0</v>
          </cell>
          <cell r="H258">
            <v>350</v>
          </cell>
          <cell r="I258">
            <v>940</v>
          </cell>
          <cell r="J258">
            <v>5140.32</v>
          </cell>
          <cell r="K258">
            <v>4518.26</v>
          </cell>
          <cell r="L258">
            <v>28082.980000000003</v>
          </cell>
          <cell r="N258">
            <v>12593.784000000001</v>
          </cell>
          <cell r="O258">
            <v>1799.112</v>
          </cell>
          <cell r="P258">
            <v>2969.962666666667</v>
          </cell>
          <cell r="Q258">
            <v>3712.4533333333334</v>
          </cell>
          <cell r="R258">
            <v>34268.8</v>
          </cell>
          <cell r="S258">
            <v>9036.52</v>
          </cell>
          <cell r="T258">
            <v>64380.63200000001</v>
          </cell>
        </row>
        <row r="259">
          <cell r="A259">
            <v>7155</v>
          </cell>
          <cell r="B259" t="str">
            <v>Médico D</v>
          </cell>
          <cell r="C259">
            <v>1</v>
          </cell>
          <cell r="D259" t="str">
            <v>AD</v>
          </cell>
          <cell r="E259">
            <v>18852.8</v>
          </cell>
          <cell r="F259">
            <v>0</v>
          </cell>
          <cell r="G259">
            <v>0</v>
          </cell>
          <cell r="H259">
            <v>350</v>
          </cell>
          <cell r="I259">
            <v>940</v>
          </cell>
          <cell r="J259">
            <v>5655.84</v>
          </cell>
          <cell r="K259">
            <v>5187.6</v>
          </cell>
          <cell r="L259">
            <v>30986.239999999998</v>
          </cell>
          <cell r="N259">
            <v>13856.807999999999</v>
          </cell>
          <cell r="O259">
            <v>1979.5439999999996</v>
          </cell>
          <cell r="P259">
            <v>3267.8186666666666</v>
          </cell>
          <cell r="Q259">
            <v>4084.773333333333</v>
          </cell>
          <cell r="R259">
            <v>37705.6</v>
          </cell>
          <cell r="S259">
            <v>10375.2</v>
          </cell>
          <cell r="T259">
            <v>71269.74399999999</v>
          </cell>
        </row>
        <row r="260">
          <cell r="A260">
            <v>7156</v>
          </cell>
          <cell r="B260" t="str">
            <v>Asistente de Editor A</v>
          </cell>
          <cell r="C260">
            <v>1</v>
          </cell>
          <cell r="D260" t="str">
            <v>MM</v>
          </cell>
          <cell r="E260">
            <v>12907.2</v>
          </cell>
          <cell r="F260">
            <v>0</v>
          </cell>
          <cell r="G260">
            <v>0</v>
          </cell>
          <cell r="H260">
            <v>350</v>
          </cell>
          <cell r="I260">
            <v>940</v>
          </cell>
          <cell r="J260">
            <v>3872.16</v>
          </cell>
          <cell r="K260">
            <v>3848.89</v>
          </cell>
          <cell r="L260">
            <v>21918.25</v>
          </cell>
          <cell r="N260">
            <v>9486.792</v>
          </cell>
          <cell r="O260">
            <v>1355.256</v>
          </cell>
          <cell r="P260">
            <v>2237.248</v>
          </cell>
          <cell r="Q260">
            <v>2796.56</v>
          </cell>
          <cell r="R260">
            <v>25814.4</v>
          </cell>
          <cell r="S260">
            <v>7697.78</v>
          </cell>
          <cell r="T260">
            <v>49388.036</v>
          </cell>
        </row>
        <row r="261">
          <cell r="A261">
            <v>7157</v>
          </cell>
          <cell r="B261" t="str">
            <v>Asistente de Editor B</v>
          </cell>
          <cell r="C261">
            <v>1</v>
          </cell>
          <cell r="D261" t="str">
            <v>MM</v>
          </cell>
          <cell r="E261">
            <v>14078.4</v>
          </cell>
          <cell r="F261">
            <v>0</v>
          </cell>
          <cell r="G261">
            <v>0</v>
          </cell>
          <cell r="H261">
            <v>350</v>
          </cell>
          <cell r="I261">
            <v>940</v>
          </cell>
          <cell r="J261">
            <v>4223.52</v>
          </cell>
          <cell r="K261">
            <v>4518.26</v>
          </cell>
          <cell r="L261">
            <v>24110.18</v>
          </cell>
          <cell r="N261">
            <v>10347.624000000002</v>
          </cell>
          <cell r="O261">
            <v>1478.232</v>
          </cell>
          <cell r="P261">
            <v>2440.256</v>
          </cell>
          <cell r="Q261">
            <v>3050.3199999999997</v>
          </cell>
          <cell r="R261">
            <v>28156.8</v>
          </cell>
          <cell r="S261">
            <v>9036.52</v>
          </cell>
          <cell r="T261">
            <v>54509.75200000001</v>
          </cell>
        </row>
        <row r="262">
          <cell r="A262">
            <v>7158</v>
          </cell>
          <cell r="B262" t="str">
            <v>Asistente de Editor C</v>
          </cell>
          <cell r="C262">
            <v>1</v>
          </cell>
          <cell r="D262" t="str">
            <v>MM</v>
          </cell>
          <cell r="E262">
            <v>15275.2</v>
          </cell>
          <cell r="F262">
            <v>0</v>
          </cell>
          <cell r="G262">
            <v>0</v>
          </cell>
          <cell r="H262">
            <v>350</v>
          </cell>
          <cell r="I262">
            <v>940</v>
          </cell>
          <cell r="J262">
            <v>4582.56</v>
          </cell>
          <cell r="K262">
            <v>5187.6</v>
          </cell>
          <cell r="L262">
            <v>26335.36</v>
          </cell>
          <cell r="N262">
            <v>11227.272</v>
          </cell>
          <cell r="O262">
            <v>1603.896</v>
          </cell>
          <cell r="P262">
            <v>2647.7013333333334</v>
          </cell>
          <cell r="Q262">
            <v>3309.6266666666675</v>
          </cell>
          <cell r="R262">
            <v>30550.4</v>
          </cell>
          <cell r="S262">
            <v>10375.2</v>
          </cell>
          <cell r="T262">
            <v>59714.096000000005</v>
          </cell>
        </row>
        <row r="263">
          <cell r="A263">
            <v>7159</v>
          </cell>
          <cell r="B263" t="str">
            <v>Asistente de Editor D</v>
          </cell>
          <cell r="C263">
            <v>1</v>
          </cell>
          <cell r="D263" t="str">
            <v>MM</v>
          </cell>
          <cell r="E263">
            <v>16811.2</v>
          </cell>
          <cell r="F263">
            <v>0</v>
          </cell>
          <cell r="G263">
            <v>0</v>
          </cell>
          <cell r="H263">
            <v>350</v>
          </cell>
          <cell r="I263">
            <v>940</v>
          </cell>
          <cell r="J263">
            <v>5043.36</v>
          </cell>
          <cell r="K263">
            <v>5961.3</v>
          </cell>
          <cell r="L263">
            <v>29105.86</v>
          </cell>
          <cell r="N263">
            <v>12356.232</v>
          </cell>
          <cell r="O263">
            <v>1765.176</v>
          </cell>
          <cell r="P263">
            <v>2913.9413333333337</v>
          </cell>
          <cell r="Q263">
            <v>3642.4266666666667</v>
          </cell>
          <cell r="R263">
            <v>33622.4</v>
          </cell>
          <cell r="S263">
            <v>11922.6</v>
          </cell>
          <cell r="T263">
            <v>66222.776</v>
          </cell>
        </row>
        <row r="264">
          <cell r="A264">
            <v>7160</v>
          </cell>
          <cell r="B264" t="str">
            <v>Médico Internista A</v>
          </cell>
          <cell r="C264">
            <v>1</v>
          </cell>
          <cell r="D264" t="str">
            <v>AD</v>
          </cell>
          <cell r="E264">
            <v>17134.4</v>
          </cell>
          <cell r="F264">
            <v>0</v>
          </cell>
          <cell r="G264">
            <v>0</v>
          </cell>
          <cell r="H264">
            <v>350</v>
          </cell>
          <cell r="I264">
            <v>940</v>
          </cell>
          <cell r="J264">
            <v>5140.32</v>
          </cell>
          <cell r="K264">
            <v>4518.26</v>
          </cell>
          <cell r="L264">
            <v>28082.980000000003</v>
          </cell>
          <cell r="N264">
            <v>12593.784000000001</v>
          </cell>
          <cell r="O264">
            <v>1799.112</v>
          </cell>
          <cell r="P264">
            <v>2969.962666666667</v>
          </cell>
          <cell r="Q264">
            <v>3712.4533333333334</v>
          </cell>
          <cell r="R264">
            <v>34268.8</v>
          </cell>
          <cell r="S264">
            <v>9036.52</v>
          </cell>
          <cell r="T264">
            <v>64380.63200000001</v>
          </cell>
        </row>
        <row r="265">
          <cell r="A265">
            <v>7161</v>
          </cell>
          <cell r="B265" t="str">
            <v>Médico Internista B</v>
          </cell>
          <cell r="C265">
            <v>1</v>
          </cell>
          <cell r="D265" t="str">
            <v>AD</v>
          </cell>
          <cell r="E265">
            <v>18852.8</v>
          </cell>
          <cell r="F265">
            <v>0</v>
          </cell>
          <cell r="G265">
            <v>0</v>
          </cell>
          <cell r="H265">
            <v>350</v>
          </cell>
          <cell r="I265">
            <v>940</v>
          </cell>
          <cell r="J265">
            <v>5655.84</v>
          </cell>
          <cell r="K265">
            <v>5187.6</v>
          </cell>
          <cell r="L265">
            <v>30986.239999999998</v>
          </cell>
          <cell r="N265">
            <v>13856.807999999999</v>
          </cell>
          <cell r="O265">
            <v>1979.5439999999996</v>
          </cell>
          <cell r="P265">
            <v>3267.8186666666666</v>
          </cell>
          <cell r="Q265">
            <v>4084.773333333333</v>
          </cell>
          <cell r="R265">
            <v>37705.6</v>
          </cell>
          <cell r="S265">
            <v>10375.2</v>
          </cell>
          <cell r="T265">
            <v>71269.74399999999</v>
          </cell>
        </row>
        <row r="266">
          <cell r="A266">
            <v>7162</v>
          </cell>
          <cell r="B266" t="str">
            <v>Médico Internista C</v>
          </cell>
          <cell r="C266">
            <v>1</v>
          </cell>
          <cell r="D266" t="str">
            <v>AD</v>
          </cell>
          <cell r="E266">
            <v>20740.8</v>
          </cell>
          <cell r="F266">
            <v>0</v>
          </cell>
          <cell r="G266">
            <v>0</v>
          </cell>
          <cell r="H266">
            <v>350</v>
          </cell>
          <cell r="I266">
            <v>940</v>
          </cell>
          <cell r="J266">
            <v>6222.24</v>
          </cell>
          <cell r="K266">
            <v>5187.6</v>
          </cell>
          <cell r="L266">
            <v>33440.64</v>
          </cell>
          <cell r="N266">
            <v>15244.488000000001</v>
          </cell>
          <cell r="O266">
            <v>2177.784</v>
          </cell>
          <cell r="P266">
            <v>3595.072</v>
          </cell>
          <cell r="Q266">
            <v>4493.84</v>
          </cell>
          <cell r="R266">
            <v>41481.6</v>
          </cell>
          <cell r="S266">
            <v>10375.2</v>
          </cell>
          <cell r="T266">
            <v>77367.984</v>
          </cell>
        </row>
        <row r="267">
          <cell r="A267">
            <v>7163</v>
          </cell>
          <cell r="B267" t="str">
            <v>Médico Internista D</v>
          </cell>
          <cell r="C267">
            <v>1</v>
          </cell>
          <cell r="D267" t="str">
            <v>AD</v>
          </cell>
          <cell r="E267">
            <v>22814.4</v>
          </cell>
          <cell r="F267">
            <v>0</v>
          </cell>
          <cell r="G267">
            <v>0</v>
          </cell>
          <cell r="H267">
            <v>350</v>
          </cell>
          <cell r="I267">
            <v>940</v>
          </cell>
          <cell r="J267">
            <v>6844.32</v>
          </cell>
          <cell r="K267">
            <v>5187.6</v>
          </cell>
          <cell r="L267">
            <v>36136.32</v>
          </cell>
          <cell r="N267">
            <v>16768.584000000003</v>
          </cell>
          <cell r="O267">
            <v>2395.512</v>
          </cell>
          <cell r="P267">
            <v>3954.496</v>
          </cell>
          <cell r="Q267">
            <v>4943.12</v>
          </cell>
          <cell r="R267">
            <v>45628.8</v>
          </cell>
          <cell r="S267">
            <v>10375.2</v>
          </cell>
          <cell r="T267">
            <v>84065.712</v>
          </cell>
        </row>
        <row r="268">
          <cell r="A268">
            <v>7165</v>
          </cell>
          <cell r="B268" t="str">
            <v>Psiquiatra A</v>
          </cell>
          <cell r="C268">
            <v>1</v>
          </cell>
          <cell r="D268" t="str">
            <v>AD</v>
          </cell>
          <cell r="E268">
            <v>22814.4</v>
          </cell>
          <cell r="F268">
            <v>0</v>
          </cell>
          <cell r="G268">
            <v>0</v>
          </cell>
          <cell r="H268">
            <v>350</v>
          </cell>
          <cell r="I268">
            <v>940</v>
          </cell>
          <cell r="J268">
            <v>6844.32</v>
          </cell>
          <cell r="K268">
            <v>5187.6</v>
          </cell>
          <cell r="L268">
            <v>36136.32</v>
          </cell>
          <cell r="N268">
            <v>16768.584000000003</v>
          </cell>
          <cell r="O268">
            <v>2395.512</v>
          </cell>
          <cell r="P268">
            <v>3954.496</v>
          </cell>
          <cell r="Q268">
            <v>4943.12</v>
          </cell>
          <cell r="R268">
            <v>45628.8</v>
          </cell>
          <cell r="S268">
            <v>10375.2</v>
          </cell>
          <cell r="T268">
            <v>84065.712</v>
          </cell>
        </row>
        <row r="269">
          <cell r="A269">
            <v>7166</v>
          </cell>
          <cell r="B269" t="str">
            <v>Psiquiatra B</v>
          </cell>
          <cell r="C269">
            <v>1</v>
          </cell>
          <cell r="D269" t="str">
            <v>AD</v>
          </cell>
          <cell r="E269">
            <v>25094.4</v>
          </cell>
          <cell r="F269">
            <v>0</v>
          </cell>
          <cell r="G269">
            <v>0</v>
          </cell>
          <cell r="H269">
            <v>350</v>
          </cell>
          <cell r="I269">
            <v>940</v>
          </cell>
          <cell r="J269">
            <v>7528.32</v>
          </cell>
          <cell r="K269">
            <v>5187.6</v>
          </cell>
          <cell r="L269">
            <v>39100.32</v>
          </cell>
          <cell r="N269">
            <v>18444.384000000002</v>
          </cell>
          <cell r="O269">
            <v>2634.912</v>
          </cell>
          <cell r="P269">
            <v>4349.696</v>
          </cell>
          <cell r="Q269">
            <v>5437.12</v>
          </cell>
          <cell r="R269">
            <v>50188.8</v>
          </cell>
          <cell r="S269">
            <v>10375.2</v>
          </cell>
          <cell r="T269">
            <v>91430.11200000001</v>
          </cell>
        </row>
        <row r="270">
          <cell r="A270">
            <v>7167</v>
          </cell>
          <cell r="B270" t="str">
            <v>Psiquiatra C</v>
          </cell>
          <cell r="C270">
            <v>1</v>
          </cell>
          <cell r="D270" t="str">
            <v>AD</v>
          </cell>
          <cell r="E270">
            <v>27604.8</v>
          </cell>
          <cell r="F270">
            <v>0</v>
          </cell>
          <cell r="G270">
            <v>0</v>
          </cell>
          <cell r="H270">
            <v>350</v>
          </cell>
          <cell r="I270">
            <v>940</v>
          </cell>
          <cell r="J270">
            <v>8281.44</v>
          </cell>
          <cell r="K270">
            <v>5187.6</v>
          </cell>
          <cell r="L270">
            <v>42363.84</v>
          </cell>
          <cell r="N270">
            <v>20289.528</v>
          </cell>
          <cell r="O270">
            <v>2898.504</v>
          </cell>
          <cell r="P270">
            <v>4784.831999999999</v>
          </cell>
          <cell r="Q270">
            <v>5981.039999999999</v>
          </cell>
          <cell r="R270">
            <v>55209.6</v>
          </cell>
          <cell r="S270">
            <v>10375.2</v>
          </cell>
          <cell r="T270">
            <v>99538.70399999998</v>
          </cell>
        </row>
        <row r="271">
          <cell r="A271">
            <v>7168</v>
          </cell>
          <cell r="B271" t="str">
            <v>Psiquiatra D</v>
          </cell>
          <cell r="C271">
            <v>1</v>
          </cell>
          <cell r="D271" t="str">
            <v>AD</v>
          </cell>
          <cell r="E271">
            <v>30364.8</v>
          </cell>
          <cell r="F271">
            <v>0</v>
          </cell>
          <cell r="G271">
            <v>0</v>
          </cell>
          <cell r="H271">
            <v>350</v>
          </cell>
          <cell r="I271">
            <v>940</v>
          </cell>
          <cell r="J271">
            <v>9109.44</v>
          </cell>
          <cell r="K271">
            <v>5187.6</v>
          </cell>
          <cell r="L271">
            <v>45951.84</v>
          </cell>
          <cell r="N271">
            <v>22318.128</v>
          </cell>
          <cell r="O271">
            <v>3188.3039999999996</v>
          </cell>
          <cell r="P271">
            <v>5263.232</v>
          </cell>
          <cell r="Q271">
            <v>6579.039999999999</v>
          </cell>
          <cell r="R271">
            <v>60729.6</v>
          </cell>
          <cell r="S271">
            <v>10375.2</v>
          </cell>
          <cell r="T271">
            <v>108453.504</v>
          </cell>
        </row>
        <row r="272">
          <cell r="A272">
            <v>7170</v>
          </cell>
          <cell r="B272" t="str">
            <v>Chofer de Rectoría A</v>
          </cell>
          <cell r="C272">
            <v>1</v>
          </cell>
          <cell r="D272" t="str">
            <v>AD</v>
          </cell>
          <cell r="E272">
            <v>7923.2</v>
          </cell>
          <cell r="F272">
            <v>0</v>
          </cell>
          <cell r="G272">
            <v>0</v>
          </cell>
          <cell r="H272">
            <v>350</v>
          </cell>
          <cell r="I272">
            <v>940</v>
          </cell>
          <cell r="J272">
            <v>2376.96</v>
          </cell>
          <cell r="K272">
            <v>2467.5</v>
          </cell>
          <cell r="L272">
            <v>14057.66</v>
          </cell>
          <cell r="N272">
            <v>5823.552</v>
          </cell>
          <cell r="O272">
            <v>831.9359999999999</v>
          </cell>
          <cell r="P272">
            <v>1373.3546666666666</v>
          </cell>
          <cell r="Q272">
            <v>1716.6933333333334</v>
          </cell>
          <cell r="R272">
            <v>15846.4</v>
          </cell>
          <cell r="S272">
            <v>4935</v>
          </cell>
          <cell r="T272">
            <v>30526.935999999998</v>
          </cell>
        </row>
        <row r="273">
          <cell r="A273">
            <v>7171</v>
          </cell>
          <cell r="B273" t="str">
            <v>Chofer de Rectoría B</v>
          </cell>
          <cell r="C273">
            <v>1</v>
          </cell>
          <cell r="D273" t="str">
            <v>AD</v>
          </cell>
          <cell r="E273">
            <v>9252.8</v>
          </cell>
          <cell r="F273">
            <v>0</v>
          </cell>
          <cell r="G273">
            <v>0</v>
          </cell>
          <cell r="H273">
            <v>350</v>
          </cell>
          <cell r="I273">
            <v>940</v>
          </cell>
          <cell r="J273">
            <v>2775.84</v>
          </cell>
          <cell r="K273">
            <v>3012.19</v>
          </cell>
          <cell r="L273">
            <v>16330.83</v>
          </cell>
          <cell r="N273">
            <v>6800.808</v>
          </cell>
          <cell r="O273">
            <v>971.5439999999999</v>
          </cell>
          <cell r="P273">
            <v>1603.8186666666666</v>
          </cell>
          <cell r="Q273">
            <v>2004.7733333333333</v>
          </cell>
          <cell r="R273">
            <v>18505.6</v>
          </cell>
          <cell r="S273">
            <v>6024.38</v>
          </cell>
          <cell r="T273">
            <v>35910.924</v>
          </cell>
        </row>
        <row r="274">
          <cell r="A274">
            <v>7172</v>
          </cell>
          <cell r="B274" t="str">
            <v>Chofer de Rectoría C</v>
          </cell>
          <cell r="C274">
            <v>1</v>
          </cell>
          <cell r="D274" t="str">
            <v>AD</v>
          </cell>
          <cell r="E274">
            <v>11273.6</v>
          </cell>
          <cell r="F274">
            <v>0</v>
          </cell>
          <cell r="G274">
            <v>0</v>
          </cell>
          <cell r="H274">
            <v>350</v>
          </cell>
          <cell r="I274">
            <v>940</v>
          </cell>
          <cell r="J274">
            <v>3382.08</v>
          </cell>
          <cell r="K274">
            <v>3848.89</v>
          </cell>
          <cell r="L274">
            <v>19794.57</v>
          </cell>
          <cell r="N274">
            <v>8286.096</v>
          </cell>
          <cell r="O274">
            <v>1183.7279999999998</v>
          </cell>
          <cell r="P274">
            <v>1954.0906666666667</v>
          </cell>
          <cell r="Q274">
            <v>2442.6133333333332</v>
          </cell>
          <cell r="R274">
            <v>22547.2</v>
          </cell>
          <cell r="S274">
            <v>7697.78</v>
          </cell>
          <cell r="T274">
            <v>44111.508</v>
          </cell>
        </row>
        <row r="275">
          <cell r="A275">
            <v>7173</v>
          </cell>
          <cell r="B275" t="str">
            <v>Chofer de Rectoría D</v>
          </cell>
          <cell r="C275">
            <v>1</v>
          </cell>
          <cell r="D275" t="str">
            <v>AD</v>
          </cell>
          <cell r="E275">
            <v>12646.4</v>
          </cell>
          <cell r="F275">
            <v>0</v>
          </cell>
          <cell r="G275">
            <v>0</v>
          </cell>
          <cell r="H275">
            <v>350</v>
          </cell>
          <cell r="I275">
            <v>940</v>
          </cell>
          <cell r="J275">
            <v>3793.92</v>
          </cell>
          <cell r="K275">
            <v>3848.89</v>
          </cell>
          <cell r="L275">
            <v>21579.21</v>
          </cell>
          <cell r="N275">
            <v>9295.104</v>
          </cell>
          <cell r="O275">
            <v>1327.8719999999998</v>
          </cell>
          <cell r="P275">
            <v>2192.0426666666667</v>
          </cell>
          <cell r="Q275">
            <v>2740.0533333333337</v>
          </cell>
          <cell r="R275">
            <v>25292.8</v>
          </cell>
          <cell r="S275">
            <v>7697.78</v>
          </cell>
          <cell r="T275">
            <v>48545.651999999995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0"/>
  <sheetViews>
    <sheetView showGridLines="0" showOutlineSymbols="0" zoomScalePageLayoutView="0" workbookViewId="0" topLeftCell="A1">
      <pane ySplit="5" topLeftCell="A6" activePane="bottomLeft" state="frozen"/>
      <selection pane="topLeft" activeCell="A1" sqref="A1"/>
      <selection pane="bottomLeft" activeCell="A1" sqref="A1:IV4"/>
    </sheetView>
  </sheetViews>
  <sheetFormatPr defaultColWidth="6.8515625" defaultRowHeight="12.75"/>
  <cols>
    <col min="1" max="1" width="5.421875" style="0" customWidth="1"/>
    <col min="2" max="2" width="5.00390625" style="0" bestFit="1" customWidth="1"/>
    <col min="3" max="3" width="61.8515625" style="0" customWidth="1"/>
    <col min="4" max="4" width="14.28125" style="0" customWidth="1"/>
  </cols>
  <sheetData>
    <row r="2" ht="15.75">
      <c r="C2" s="323" t="s">
        <v>1</v>
      </c>
    </row>
    <row r="3" ht="15.75">
      <c r="C3" s="323" t="s">
        <v>1000</v>
      </c>
    </row>
    <row r="5" spans="3:4" ht="12.75" customHeight="1">
      <c r="C5" s="29" t="s">
        <v>23</v>
      </c>
      <c r="D5" s="28" t="s">
        <v>0</v>
      </c>
    </row>
    <row r="7" spans="2:6" ht="12.75">
      <c r="B7" s="26">
        <v>1000</v>
      </c>
      <c r="C7" s="25" t="s">
        <v>25</v>
      </c>
      <c r="D7" s="22">
        <v>186822532</v>
      </c>
      <c r="E7" s="21"/>
      <c r="F7" s="21"/>
    </row>
    <row r="8" spans="2:6" ht="12.75">
      <c r="B8" s="26">
        <v>1100</v>
      </c>
      <c r="C8" s="25" t="s">
        <v>26</v>
      </c>
      <c r="D8" s="22">
        <v>109718181</v>
      </c>
      <c r="E8" s="21"/>
      <c r="F8" s="21"/>
    </row>
    <row r="9" spans="2:4" ht="12.75">
      <c r="B9" s="27">
        <v>1110</v>
      </c>
      <c r="C9" s="20" t="s">
        <v>27</v>
      </c>
      <c r="D9" s="23">
        <v>13464000</v>
      </c>
    </row>
    <row r="10" spans="2:3" ht="12.75" customHeight="1">
      <c r="B10" s="27">
        <v>1130</v>
      </c>
      <c r="C10" s="20" t="s">
        <v>28</v>
      </c>
    </row>
    <row r="11" spans="2:6" ht="12.75">
      <c r="B11" s="19"/>
      <c r="C11" s="20"/>
      <c r="E11" s="23"/>
      <c r="F11" s="23"/>
    </row>
    <row r="12" spans="2:6" ht="12.75">
      <c r="B12" s="26">
        <v>1200</v>
      </c>
      <c r="C12" s="25" t="s">
        <v>29</v>
      </c>
      <c r="D12" s="22">
        <v>261803</v>
      </c>
      <c r="E12" s="22"/>
      <c r="F12" s="22"/>
    </row>
    <row r="13" spans="2:4" ht="12.75">
      <c r="B13" s="27">
        <v>1210</v>
      </c>
      <c r="C13" s="20" t="s">
        <v>30</v>
      </c>
      <c r="D13" s="23">
        <v>161009</v>
      </c>
    </row>
    <row r="14" spans="2:4" ht="12.75" customHeight="1">
      <c r="B14" s="27">
        <v>1230</v>
      </c>
      <c r="C14" s="20" t="s">
        <v>31</v>
      </c>
      <c r="D14" s="23">
        <v>100794</v>
      </c>
    </row>
    <row r="15" spans="2:6" ht="12.75">
      <c r="B15" s="19"/>
      <c r="C15" s="20"/>
      <c r="E15" s="23"/>
      <c r="F15" s="23"/>
    </row>
    <row r="16" spans="2:6" ht="12.75">
      <c r="B16" s="26">
        <v>1300</v>
      </c>
      <c r="C16" s="25" t="s">
        <v>32</v>
      </c>
      <c r="D16" s="22">
        <v>44799421</v>
      </c>
      <c r="E16" s="22"/>
      <c r="F16" s="22"/>
    </row>
    <row r="17" spans="2:4" ht="12.75" customHeight="1">
      <c r="B17" s="27">
        <v>1310</v>
      </c>
      <c r="C17" s="20" t="s">
        <v>33</v>
      </c>
      <c r="D17" s="23">
        <v>325873</v>
      </c>
    </row>
    <row r="18" spans="2:4" ht="12.75" customHeight="1">
      <c r="B18" s="27">
        <v>1320</v>
      </c>
      <c r="C18" s="20" t="s">
        <v>34</v>
      </c>
      <c r="D18" s="23">
        <v>18079750</v>
      </c>
    </row>
    <row r="19" spans="2:4" ht="12.75">
      <c r="B19" s="27">
        <v>1340</v>
      </c>
      <c r="C19" s="20" t="s">
        <v>35</v>
      </c>
      <c r="D19" s="23">
        <v>26393798</v>
      </c>
    </row>
    <row r="20" spans="2:6" ht="12.75">
      <c r="B20" s="19"/>
      <c r="C20" s="20"/>
      <c r="E20" s="23"/>
      <c r="F20" s="23"/>
    </row>
    <row r="21" spans="2:6" ht="12.75">
      <c r="B21" s="26">
        <v>1400</v>
      </c>
      <c r="C21" s="25" t="s">
        <v>36</v>
      </c>
      <c r="D21" s="22">
        <v>13916864</v>
      </c>
      <c r="E21" s="22"/>
      <c r="F21" s="22"/>
    </row>
    <row r="22" spans="2:4" ht="12.75">
      <c r="B22" s="27">
        <v>1410</v>
      </c>
      <c r="C22" s="20" t="s">
        <v>37</v>
      </c>
      <c r="D22" s="23">
        <v>12965791</v>
      </c>
    </row>
    <row r="23" spans="2:4" ht="12.75">
      <c r="B23" s="27">
        <v>1440</v>
      </c>
      <c r="C23" s="20" t="s">
        <v>38</v>
      </c>
      <c r="D23" s="23">
        <v>951073</v>
      </c>
    </row>
    <row r="24" spans="2:6" ht="12.75">
      <c r="B24" s="19"/>
      <c r="C24" s="20"/>
      <c r="E24" s="23"/>
      <c r="F24" s="23"/>
    </row>
    <row r="25" spans="2:6" ht="12.75">
      <c r="B25" s="26">
        <v>1500</v>
      </c>
      <c r="C25" s="25" t="s">
        <v>39</v>
      </c>
      <c r="D25" s="22">
        <v>15298502</v>
      </c>
      <c r="E25" s="22"/>
      <c r="F25" s="22"/>
    </row>
    <row r="26" spans="2:4" ht="12.75">
      <c r="B26" s="27">
        <v>1520</v>
      </c>
      <c r="C26" s="20" t="s">
        <v>40</v>
      </c>
      <c r="D26" s="23">
        <v>9478</v>
      </c>
    </row>
    <row r="27" spans="2:4" ht="12.75">
      <c r="B27" s="27">
        <v>1540</v>
      </c>
      <c r="C27" s="20" t="s">
        <v>41</v>
      </c>
      <c r="D27" s="23">
        <v>4358378</v>
      </c>
    </row>
    <row r="28" spans="2:4" ht="12.75" customHeight="1">
      <c r="B28" s="27">
        <v>1550</v>
      </c>
      <c r="C28" s="20" t="s">
        <v>42</v>
      </c>
      <c r="D28" s="23">
        <v>515355</v>
      </c>
    </row>
    <row r="29" spans="2:4" ht="12.75" customHeight="1">
      <c r="B29" s="27">
        <v>1590</v>
      </c>
      <c r="C29" s="20" t="s">
        <v>39</v>
      </c>
      <c r="D29" s="23">
        <v>10415291</v>
      </c>
    </row>
    <row r="30" spans="2:6" ht="12.75">
      <c r="B30" s="19"/>
      <c r="C30" s="20"/>
      <c r="E30" s="23"/>
      <c r="F30" s="23"/>
    </row>
    <row r="31" spans="2:6" ht="12.75">
      <c r="B31" s="26">
        <v>1600</v>
      </c>
      <c r="C31" s="25" t="s">
        <v>43</v>
      </c>
      <c r="D31" s="22">
        <v>309191</v>
      </c>
      <c r="E31" s="22"/>
      <c r="F31" s="22"/>
    </row>
    <row r="32" spans="2:7" ht="12.75" customHeight="1">
      <c r="B32" s="27">
        <v>1610</v>
      </c>
      <c r="C32" s="20" t="s">
        <v>44</v>
      </c>
      <c r="D32" s="23">
        <v>309191</v>
      </c>
      <c r="E32" s="22"/>
      <c r="F32" s="22"/>
      <c r="G32" s="22"/>
    </row>
    <row r="33" spans="2:6" ht="12.75">
      <c r="B33" s="19"/>
      <c r="C33" s="20"/>
      <c r="E33" s="23"/>
      <c r="F33" s="23"/>
    </row>
    <row r="34" spans="2:6" ht="12.75">
      <c r="B34" s="26">
        <v>1700</v>
      </c>
      <c r="C34" s="25" t="s">
        <v>45</v>
      </c>
      <c r="D34" s="22">
        <v>2518570</v>
      </c>
      <c r="E34" s="22"/>
      <c r="F34" s="22"/>
    </row>
    <row r="35" spans="2:4" ht="12.75">
      <c r="B35" s="27">
        <v>1710</v>
      </c>
      <c r="C35" s="20" t="s">
        <v>46</v>
      </c>
      <c r="D35" s="23">
        <v>2518570</v>
      </c>
    </row>
    <row r="36" spans="2:6" ht="12.75">
      <c r="B36" s="19"/>
      <c r="C36" s="20"/>
      <c r="E36" s="23"/>
      <c r="F36" s="23"/>
    </row>
    <row r="37" spans="2:6" ht="12.75">
      <c r="B37" s="19"/>
      <c r="C37" s="20"/>
      <c r="E37" s="23"/>
      <c r="F37" s="23"/>
    </row>
    <row r="38" spans="2:6" ht="12.75">
      <c r="B38" s="26">
        <v>2000</v>
      </c>
      <c r="C38" s="25" t="s">
        <v>47</v>
      </c>
      <c r="D38" s="22">
        <v>14467657</v>
      </c>
      <c r="E38" s="22"/>
      <c r="F38" s="22"/>
    </row>
    <row r="39" spans="2:6" ht="12.75" customHeight="1">
      <c r="B39" s="26">
        <v>2100</v>
      </c>
      <c r="C39" s="24" t="s">
        <v>48</v>
      </c>
      <c r="D39" s="22">
        <v>8716223</v>
      </c>
      <c r="E39" s="22"/>
      <c r="F39" s="22"/>
    </row>
    <row r="40" spans="2:4" ht="12.75" customHeight="1">
      <c r="B40" s="27">
        <v>2110</v>
      </c>
      <c r="C40" s="20" t="s">
        <v>49</v>
      </c>
      <c r="D40" s="23">
        <v>8569207</v>
      </c>
    </row>
    <row r="41" spans="2:4" ht="12.75" customHeight="1">
      <c r="B41" s="27">
        <v>2140</v>
      </c>
      <c r="C41" s="20" t="s">
        <v>50</v>
      </c>
      <c r="D41" s="23">
        <v>103420</v>
      </c>
    </row>
    <row r="42" spans="2:4" ht="12.75">
      <c r="B42" s="27">
        <v>2150</v>
      </c>
      <c r="C42" s="20" t="s">
        <v>51</v>
      </c>
      <c r="D42" s="23">
        <v>10996</v>
      </c>
    </row>
    <row r="43" spans="2:4" ht="12.75">
      <c r="B43" s="27">
        <v>2160</v>
      </c>
      <c r="C43" s="20" t="s">
        <v>52</v>
      </c>
      <c r="D43" s="23">
        <v>32600</v>
      </c>
    </row>
    <row r="44" spans="2:6" ht="12.75">
      <c r="B44" s="19"/>
      <c r="C44" s="20"/>
      <c r="E44" s="23"/>
      <c r="F44" s="23"/>
    </row>
    <row r="45" spans="2:6" ht="12.75">
      <c r="B45" s="26">
        <v>2200</v>
      </c>
      <c r="C45" s="25" t="s">
        <v>53</v>
      </c>
      <c r="D45" s="22">
        <v>2438824</v>
      </c>
      <c r="E45" s="22"/>
      <c r="F45" s="22"/>
    </row>
    <row r="46" spans="2:4" ht="12.75" customHeight="1">
      <c r="B46" s="27">
        <v>2210</v>
      </c>
      <c r="C46" s="20" t="s">
        <v>54</v>
      </c>
      <c r="D46" s="23">
        <v>2428824</v>
      </c>
    </row>
    <row r="47" spans="2:4" ht="12.75" customHeight="1">
      <c r="B47" s="27">
        <v>2230</v>
      </c>
      <c r="C47" s="20" t="s">
        <v>55</v>
      </c>
      <c r="D47" s="23">
        <v>10000</v>
      </c>
    </row>
    <row r="48" spans="2:6" ht="12.75">
      <c r="B48" s="19"/>
      <c r="C48" s="20"/>
      <c r="E48" s="23"/>
      <c r="F48" s="23"/>
    </row>
    <row r="49" spans="2:6" ht="25.5">
      <c r="B49" s="26">
        <v>2400</v>
      </c>
      <c r="C49" s="25" t="s">
        <v>56</v>
      </c>
      <c r="D49" s="22">
        <v>401053</v>
      </c>
      <c r="E49" s="22"/>
      <c r="F49" s="22"/>
    </row>
    <row r="50" spans="2:4" ht="12.75">
      <c r="B50" s="27">
        <v>2480</v>
      </c>
      <c r="C50" s="20" t="s">
        <v>57</v>
      </c>
      <c r="D50" s="23">
        <v>401053</v>
      </c>
    </row>
    <row r="51" spans="2:6" ht="12.75">
      <c r="B51" s="19"/>
      <c r="C51" s="20"/>
      <c r="E51" s="23"/>
      <c r="F51" s="23"/>
    </row>
    <row r="52" spans="2:6" ht="12.75">
      <c r="B52" s="26">
        <v>2500</v>
      </c>
      <c r="C52" s="25" t="s">
        <v>58</v>
      </c>
      <c r="D52" s="22">
        <v>3060</v>
      </c>
      <c r="E52" s="22"/>
      <c r="F52" s="22"/>
    </row>
    <row r="53" spans="2:4" ht="12.75">
      <c r="B53" s="27">
        <v>2530</v>
      </c>
      <c r="C53" s="20" t="s">
        <v>59</v>
      </c>
      <c r="D53" s="23">
        <v>3060</v>
      </c>
    </row>
    <row r="54" spans="2:6" ht="12.75">
      <c r="B54" s="19"/>
      <c r="C54" s="20"/>
      <c r="E54" s="23"/>
      <c r="F54" s="23"/>
    </row>
    <row r="55" spans="2:6" ht="12.75">
      <c r="B55" s="26">
        <v>2600</v>
      </c>
      <c r="C55" s="25" t="s">
        <v>60</v>
      </c>
      <c r="D55" s="22">
        <v>2290271</v>
      </c>
      <c r="E55" s="22"/>
      <c r="F55" s="22"/>
    </row>
    <row r="56" spans="2:4" ht="12.75">
      <c r="B56" s="27">
        <v>2610</v>
      </c>
      <c r="C56" s="20" t="s">
        <v>60</v>
      </c>
      <c r="D56" s="23">
        <v>2290271</v>
      </c>
    </row>
    <row r="57" spans="2:6" ht="12.75">
      <c r="B57" s="19"/>
      <c r="C57" s="20"/>
      <c r="E57" s="23"/>
      <c r="F57" s="23"/>
    </row>
    <row r="58" spans="2:6" ht="12.75" customHeight="1">
      <c r="B58" s="26">
        <v>2700</v>
      </c>
      <c r="C58" s="24" t="s">
        <v>61</v>
      </c>
      <c r="D58" s="22">
        <v>563515</v>
      </c>
      <c r="E58" s="22"/>
      <c r="F58" s="22"/>
    </row>
    <row r="59" spans="2:4" ht="12.75">
      <c r="B59" s="27">
        <v>2710</v>
      </c>
      <c r="C59" s="20" t="s">
        <v>62</v>
      </c>
      <c r="D59" s="23">
        <v>563515</v>
      </c>
    </row>
    <row r="60" spans="2:6" ht="12.75">
      <c r="B60" s="19"/>
      <c r="C60" s="20"/>
      <c r="E60" s="23"/>
      <c r="F60" s="23"/>
    </row>
    <row r="61" spans="2:6" ht="12.75">
      <c r="B61" s="26">
        <v>2900</v>
      </c>
      <c r="C61" s="25" t="s">
        <v>63</v>
      </c>
      <c r="D61" s="22">
        <v>54711</v>
      </c>
      <c r="E61" s="22"/>
      <c r="F61" s="22"/>
    </row>
    <row r="62" spans="2:4" ht="12.75">
      <c r="B62" s="27">
        <v>2910</v>
      </c>
      <c r="C62" s="20" t="s">
        <v>64</v>
      </c>
      <c r="D62" s="23">
        <v>46153</v>
      </c>
    </row>
    <row r="63" spans="2:4" ht="12.75" customHeight="1">
      <c r="B63" s="27">
        <v>2960</v>
      </c>
      <c r="C63" s="20" t="s">
        <v>65</v>
      </c>
      <c r="D63" s="23">
        <v>8558</v>
      </c>
    </row>
    <row r="64" spans="2:6" ht="12.75">
      <c r="B64" s="19"/>
      <c r="C64" s="20"/>
      <c r="E64" s="23"/>
      <c r="F64" s="23"/>
    </row>
    <row r="65" spans="2:6" ht="12.75">
      <c r="B65" s="19"/>
      <c r="C65" s="20"/>
      <c r="E65" s="23"/>
      <c r="F65" s="23"/>
    </row>
    <row r="66" spans="2:6" ht="12.75">
      <c r="B66" s="26">
        <v>3000</v>
      </c>
      <c r="C66" s="25" t="s">
        <v>66</v>
      </c>
      <c r="D66" s="22">
        <v>17579408</v>
      </c>
      <c r="E66" s="22"/>
      <c r="F66" s="22"/>
    </row>
    <row r="67" spans="2:6" ht="12.75">
      <c r="B67" s="26">
        <v>3100</v>
      </c>
      <c r="C67" s="25" t="s">
        <v>67</v>
      </c>
      <c r="D67" s="22">
        <v>2479493</v>
      </c>
      <c r="E67" s="22"/>
      <c r="F67" s="22"/>
    </row>
    <row r="68" spans="2:4" ht="12.75">
      <c r="B68" s="27">
        <v>3110</v>
      </c>
      <c r="C68" s="20" t="s">
        <v>68</v>
      </c>
      <c r="D68" s="23">
        <v>711344</v>
      </c>
    </row>
    <row r="69" spans="2:4" ht="12.75">
      <c r="B69" s="27">
        <v>3130</v>
      </c>
      <c r="C69" s="20" t="s">
        <v>69</v>
      </c>
      <c r="D69" s="23">
        <v>5503</v>
      </c>
    </row>
    <row r="70" spans="2:4" ht="12.75">
      <c r="B70" s="27">
        <v>3140</v>
      </c>
      <c r="C70" s="20" t="s">
        <v>70</v>
      </c>
      <c r="D70" s="23">
        <v>1714922</v>
      </c>
    </row>
    <row r="71" spans="2:4" ht="12.75">
      <c r="B71" s="27">
        <v>3150</v>
      </c>
      <c r="C71" s="20" t="s">
        <v>71</v>
      </c>
      <c r="D71" s="23">
        <v>4888</v>
      </c>
    </row>
    <row r="72" spans="2:4" ht="12.75" customHeight="1">
      <c r="B72" s="27">
        <v>3170</v>
      </c>
      <c r="C72" s="20" t="s">
        <v>72</v>
      </c>
      <c r="D72" s="23">
        <v>36718</v>
      </c>
    </row>
    <row r="73" spans="2:4" ht="12.75">
      <c r="B73" s="27">
        <v>3180</v>
      </c>
      <c r="C73" s="20" t="s">
        <v>73</v>
      </c>
      <c r="D73" s="23">
        <v>6118</v>
      </c>
    </row>
    <row r="74" spans="2:6" ht="12.75">
      <c r="B74" s="19"/>
      <c r="C74" s="20"/>
      <c r="E74" s="23"/>
      <c r="F74" s="23"/>
    </row>
    <row r="75" spans="2:6" ht="12.75">
      <c r="B75" s="26">
        <v>3200</v>
      </c>
      <c r="C75" s="25" t="s">
        <v>74</v>
      </c>
      <c r="D75" s="22">
        <v>2090163</v>
      </c>
      <c r="E75" s="22"/>
      <c r="F75" s="22"/>
    </row>
    <row r="76" spans="2:4" ht="12.75">
      <c r="B76" s="27">
        <v>3210</v>
      </c>
      <c r="C76" s="20" t="s">
        <v>75</v>
      </c>
      <c r="D76" s="23">
        <v>100103</v>
      </c>
    </row>
    <row r="77" spans="2:4" ht="12.75">
      <c r="B77" s="27">
        <v>3220</v>
      </c>
      <c r="C77" s="20" t="s">
        <v>76</v>
      </c>
      <c r="D77" s="23">
        <v>1959460</v>
      </c>
    </row>
    <row r="78" spans="2:4" ht="12.75" customHeight="1">
      <c r="B78" s="27">
        <v>3230</v>
      </c>
      <c r="C78" s="20" t="s">
        <v>77</v>
      </c>
      <c r="D78" s="23">
        <v>30600</v>
      </c>
    </row>
    <row r="79" spans="2:6" ht="12.75">
      <c r="B79" s="19"/>
      <c r="C79" s="20"/>
      <c r="E79" s="23"/>
      <c r="F79" s="23"/>
    </row>
    <row r="80" spans="2:6" ht="12.75" customHeight="1">
      <c r="B80" s="26">
        <v>3300</v>
      </c>
      <c r="C80" s="24" t="s">
        <v>78</v>
      </c>
      <c r="D80" s="22">
        <v>3756995</v>
      </c>
      <c r="E80" s="22"/>
      <c r="F80" s="22"/>
    </row>
    <row r="81" spans="2:4" ht="12.75" customHeight="1">
      <c r="B81" s="27">
        <v>3310</v>
      </c>
      <c r="C81" s="20" t="s">
        <v>79</v>
      </c>
      <c r="D81" s="23">
        <v>3530571</v>
      </c>
    </row>
    <row r="82" spans="2:4" ht="12.75" customHeight="1">
      <c r="B82" s="27">
        <v>3330</v>
      </c>
      <c r="C82" s="20" t="s">
        <v>80</v>
      </c>
      <c r="D82" s="23">
        <v>28555</v>
      </c>
    </row>
    <row r="83" spans="2:4" ht="12.75" customHeight="1">
      <c r="B83" s="27">
        <v>3340</v>
      </c>
      <c r="C83" s="20" t="s">
        <v>81</v>
      </c>
      <c r="D83" s="23">
        <v>134636</v>
      </c>
    </row>
    <row r="84" spans="2:4" ht="12.75" customHeight="1">
      <c r="B84" s="27">
        <v>3360</v>
      </c>
      <c r="C84" s="20" t="s">
        <v>82</v>
      </c>
      <c r="D84" s="23">
        <v>8160</v>
      </c>
    </row>
    <row r="85" spans="2:4" ht="12.75">
      <c r="B85" s="27">
        <v>3380</v>
      </c>
      <c r="C85" s="20" t="s">
        <v>83</v>
      </c>
      <c r="D85" s="23">
        <v>55073</v>
      </c>
    </row>
    <row r="86" spans="2:6" ht="12.75">
      <c r="B86" s="19"/>
      <c r="C86" s="20"/>
      <c r="E86" s="23"/>
      <c r="F86" s="23"/>
    </row>
    <row r="87" spans="2:6" ht="12.75">
      <c r="B87" s="26">
        <v>3400</v>
      </c>
      <c r="C87" s="25" t="s">
        <v>84</v>
      </c>
      <c r="D87" s="22">
        <v>129403</v>
      </c>
      <c r="E87" s="22"/>
      <c r="F87" s="22"/>
    </row>
    <row r="88" spans="2:4" ht="12.75">
      <c r="B88" s="27">
        <v>3410</v>
      </c>
      <c r="C88" s="20" t="s">
        <v>85</v>
      </c>
      <c r="D88" s="23">
        <v>80455</v>
      </c>
    </row>
    <row r="89" spans="2:4" ht="12.75">
      <c r="B89" s="27">
        <v>3450</v>
      </c>
      <c r="C89" s="20" t="s">
        <v>86</v>
      </c>
      <c r="D89" s="23">
        <v>45948</v>
      </c>
    </row>
    <row r="90" spans="2:4" ht="12.75">
      <c r="B90" s="27">
        <v>3480</v>
      </c>
      <c r="C90" s="20" t="s">
        <v>87</v>
      </c>
      <c r="D90" s="23">
        <v>3000</v>
      </c>
    </row>
    <row r="91" spans="2:6" ht="12.75">
      <c r="B91" s="19"/>
      <c r="C91" s="20"/>
      <c r="E91" s="23"/>
      <c r="F91" s="23"/>
    </row>
    <row r="92" spans="2:6" ht="12.75" customHeight="1">
      <c r="B92" s="26">
        <v>3500</v>
      </c>
      <c r="C92" s="24" t="s">
        <v>88</v>
      </c>
      <c r="D92" s="22">
        <v>3879534</v>
      </c>
      <c r="E92" s="22"/>
      <c r="F92" s="22"/>
    </row>
    <row r="93" spans="2:4" ht="12.75" customHeight="1">
      <c r="B93" s="27">
        <v>3510</v>
      </c>
      <c r="C93" s="20" t="s">
        <v>89</v>
      </c>
      <c r="D93" s="23">
        <v>3730782</v>
      </c>
    </row>
    <row r="94" spans="2:4" ht="12.75" customHeight="1">
      <c r="B94" s="27">
        <v>3530</v>
      </c>
      <c r="C94" s="20" t="s">
        <v>90</v>
      </c>
      <c r="D94" s="23">
        <v>61200</v>
      </c>
    </row>
    <row r="95" spans="2:4" ht="12.75" customHeight="1">
      <c r="B95" s="27">
        <v>3550</v>
      </c>
      <c r="C95" s="20" t="s">
        <v>91</v>
      </c>
      <c r="D95" s="23">
        <v>53288</v>
      </c>
    </row>
    <row r="96" spans="2:4" ht="12.75" customHeight="1">
      <c r="B96" s="27">
        <v>3580</v>
      </c>
      <c r="C96" s="20" t="s">
        <v>92</v>
      </c>
      <c r="D96" s="23">
        <v>1224</v>
      </c>
    </row>
    <row r="97" spans="2:4" ht="12.75">
      <c r="B97" s="27">
        <v>3590</v>
      </c>
      <c r="C97" s="20" t="s">
        <v>93</v>
      </c>
      <c r="D97" s="23">
        <v>33040</v>
      </c>
    </row>
    <row r="98" spans="2:6" ht="12.75">
      <c r="B98" s="19"/>
      <c r="C98" s="20"/>
      <c r="E98" s="23"/>
      <c r="F98" s="23"/>
    </row>
    <row r="99" spans="2:6" ht="12.75">
      <c r="B99" s="26">
        <v>3600</v>
      </c>
      <c r="C99" s="25" t="s">
        <v>94</v>
      </c>
      <c r="D99" s="22">
        <v>3088067</v>
      </c>
      <c r="E99" s="22"/>
      <c r="F99" s="22"/>
    </row>
    <row r="100" spans="2:4" ht="12.75" customHeight="1">
      <c r="B100" s="27">
        <v>3610</v>
      </c>
      <c r="C100" s="20" t="s">
        <v>95</v>
      </c>
      <c r="D100" s="23">
        <v>3088067</v>
      </c>
    </row>
    <row r="101" spans="2:4" ht="12.75" customHeight="1">
      <c r="B101" s="19"/>
      <c r="C101" s="20"/>
      <c r="D101" s="23"/>
    </row>
    <row r="102" spans="2:6" ht="12.75">
      <c r="B102" s="26">
        <v>3700</v>
      </c>
      <c r="C102" s="25" t="s">
        <v>96</v>
      </c>
      <c r="D102" s="22">
        <v>468643</v>
      </c>
      <c r="E102" s="22"/>
      <c r="F102" s="22"/>
    </row>
    <row r="103" spans="2:4" ht="12.75">
      <c r="B103" s="27">
        <v>3710</v>
      </c>
      <c r="C103" s="20" t="s">
        <v>97</v>
      </c>
      <c r="D103" s="23">
        <v>43945</v>
      </c>
    </row>
    <row r="104" spans="2:4" ht="12.75">
      <c r="B104" s="27">
        <v>3720</v>
      </c>
      <c r="C104" s="20" t="s">
        <v>98</v>
      </c>
      <c r="D104" s="23">
        <v>43044</v>
      </c>
    </row>
    <row r="105" spans="2:4" ht="12.75">
      <c r="B105" s="27">
        <v>3750</v>
      </c>
      <c r="C105" s="20" t="s">
        <v>99</v>
      </c>
      <c r="D105" s="23">
        <v>381654</v>
      </c>
    </row>
    <row r="106" spans="2:6" ht="12.75">
      <c r="B106" s="19"/>
      <c r="C106" s="20"/>
      <c r="E106" s="23"/>
      <c r="F106" s="23"/>
    </row>
    <row r="107" spans="2:6" ht="12.75">
      <c r="B107" s="26">
        <v>3800</v>
      </c>
      <c r="C107" s="25" t="s">
        <v>100</v>
      </c>
      <c r="D107" s="22">
        <v>1022094</v>
      </c>
      <c r="E107" s="22"/>
      <c r="F107" s="22"/>
    </row>
    <row r="108" spans="2:4" ht="12.75">
      <c r="B108" s="27">
        <v>3810</v>
      </c>
      <c r="C108" s="20" t="s">
        <v>101</v>
      </c>
      <c r="D108" s="23">
        <v>1020714</v>
      </c>
    </row>
    <row r="109" spans="2:4" ht="12.75">
      <c r="B109" s="27">
        <v>3820</v>
      </c>
      <c r="C109" s="20" t="s">
        <v>102</v>
      </c>
      <c r="D109" s="23">
        <v>1380</v>
      </c>
    </row>
    <row r="110" spans="2:6" ht="12.75">
      <c r="B110" s="19"/>
      <c r="C110" s="20"/>
      <c r="E110" s="23"/>
      <c r="F110" s="23"/>
    </row>
    <row r="111" spans="2:6" ht="12.75">
      <c r="B111" s="26">
        <v>3900</v>
      </c>
      <c r="C111" s="25" t="s">
        <v>103</v>
      </c>
      <c r="D111" s="22">
        <v>665016</v>
      </c>
      <c r="E111" s="22"/>
      <c r="F111" s="22"/>
    </row>
    <row r="112" spans="2:4" ht="12.75">
      <c r="B112" s="27">
        <v>3960</v>
      </c>
      <c r="C112" s="20" t="s">
        <v>104</v>
      </c>
      <c r="D112" s="23">
        <v>78386</v>
      </c>
    </row>
    <row r="113" spans="2:4" ht="12.75" customHeight="1">
      <c r="B113" s="27">
        <v>3980</v>
      </c>
      <c r="C113" s="20" t="s">
        <v>105</v>
      </c>
      <c r="D113" s="23">
        <v>574392</v>
      </c>
    </row>
    <row r="114" spans="2:4" ht="12.75">
      <c r="B114" s="27">
        <v>3990</v>
      </c>
      <c r="C114" s="20" t="s">
        <v>103</v>
      </c>
      <c r="D114" s="23">
        <v>12238</v>
      </c>
    </row>
    <row r="115" spans="2:6" ht="12.75">
      <c r="B115" s="19"/>
      <c r="C115" s="20"/>
      <c r="E115" s="23"/>
      <c r="F115" s="23"/>
    </row>
    <row r="116" spans="4:6" ht="12.75">
      <c r="D116" s="23"/>
      <c r="E116" s="23"/>
      <c r="F116" s="23"/>
    </row>
    <row r="117" spans="2:6" ht="12.75">
      <c r="B117" s="26">
        <v>5000</v>
      </c>
      <c r="C117" s="25" t="s">
        <v>106</v>
      </c>
      <c r="D117" s="22">
        <v>488637</v>
      </c>
      <c r="E117" s="22"/>
      <c r="F117" s="22"/>
    </row>
    <row r="118" spans="2:6" ht="12.75">
      <c r="B118" s="26">
        <v>5100</v>
      </c>
      <c r="C118" s="25" t="s">
        <v>107</v>
      </c>
      <c r="D118" s="22">
        <v>471807</v>
      </c>
      <c r="E118" s="22"/>
      <c r="F118" s="22"/>
    </row>
    <row r="119" spans="2:4" ht="12.75">
      <c r="B119" s="27">
        <v>5110</v>
      </c>
      <c r="C119" s="20" t="s">
        <v>108</v>
      </c>
      <c r="D119" s="23">
        <v>282378</v>
      </c>
    </row>
    <row r="120" spans="2:4" ht="12.75" customHeight="1">
      <c r="B120" s="27">
        <v>5150</v>
      </c>
      <c r="C120" s="20" t="s">
        <v>109</v>
      </c>
      <c r="D120" s="23">
        <v>189429</v>
      </c>
    </row>
    <row r="121" spans="2:6" ht="12.75">
      <c r="B121" s="19"/>
      <c r="C121" s="20"/>
      <c r="E121" s="23"/>
      <c r="F121" s="23"/>
    </row>
    <row r="122" spans="2:6" ht="12.75">
      <c r="B122" s="26">
        <v>5900</v>
      </c>
      <c r="C122" s="25" t="s">
        <v>110</v>
      </c>
      <c r="D122" s="22">
        <v>16830</v>
      </c>
      <c r="E122" s="22"/>
      <c r="F122" s="22"/>
    </row>
    <row r="123" spans="2:4" ht="12.75">
      <c r="B123" s="27">
        <v>5910</v>
      </c>
      <c r="C123" s="20" t="s">
        <v>111</v>
      </c>
      <c r="D123" s="23">
        <v>16830</v>
      </c>
    </row>
    <row r="124" spans="2:6" ht="12.75">
      <c r="B124" s="19"/>
      <c r="C124" s="20"/>
      <c r="E124" s="23"/>
      <c r="F124" s="23"/>
    </row>
    <row r="125" spans="3:5" ht="12.75">
      <c r="C125" s="36" t="s">
        <v>22</v>
      </c>
      <c r="D125" s="75">
        <v>219358234</v>
      </c>
      <c r="E125" s="22"/>
    </row>
    <row r="130" ht="12.75">
      <c r="D130" s="214"/>
    </row>
  </sheetData>
  <sheetProtection/>
  <printOptions/>
  <pageMargins left="0" right="0" top="0" bottom="0" header="0" footer="0"/>
  <pageSetup fitToHeight="0" fitToWidth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9"/>
  <sheetViews>
    <sheetView showGridLines="0" showOutlineSymbols="0"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6.8515625" defaultRowHeight="12.75"/>
  <cols>
    <col min="1" max="1" width="11.421875" style="12" customWidth="1"/>
    <col min="2" max="2" width="48.140625" style="10" customWidth="1"/>
    <col min="3" max="4" width="15.8515625" style="11" customWidth="1"/>
    <col min="5" max="5" width="15.8515625" style="12" customWidth="1"/>
    <col min="6" max="16384" width="6.8515625" style="12" customWidth="1"/>
  </cols>
  <sheetData>
    <row r="2" spans="2:5" ht="16.5">
      <c r="B2" s="323" t="s">
        <v>999</v>
      </c>
      <c r="E2" s="13"/>
    </row>
    <row r="3" spans="2:5" ht="16.5">
      <c r="B3" s="323" t="s">
        <v>998</v>
      </c>
      <c r="E3" s="13"/>
    </row>
    <row r="4" ht="16.5">
      <c r="E4" s="13"/>
    </row>
    <row r="5" spans="2:5" s="51" customFormat="1" ht="25.5">
      <c r="B5" s="50" t="s">
        <v>173</v>
      </c>
      <c r="C5" s="52" t="s">
        <v>20</v>
      </c>
      <c r="D5" s="52" t="s">
        <v>21</v>
      </c>
      <c r="E5" s="52" t="s">
        <v>22</v>
      </c>
    </row>
    <row r="6" spans="3:5" ht="12.75">
      <c r="C6" s="14"/>
      <c r="D6" s="14"/>
      <c r="E6" s="14"/>
    </row>
    <row r="7" spans="2:5" ht="24">
      <c r="B7" s="16" t="s">
        <v>16</v>
      </c>
      <c r="C7" s="56">
        <v>36549784</v>
      </c>
      <c r="D7" s="57">
        <v>246248</v>
      </c>
      <c r="E7" s="56">
        <v>36796032</v>
      </c>
    </row>
    <row r="8" spans="2:5" ht="12.75">
      <c r="B8" s="16"/>
      <c r="C8" s="58"/>
      <c r="D8" s="58"/>
      <c r="E8" s="58"/>
    </row>
    <row r="9" spans="2:5" ht="24">
      <c r="B9" s="16" t="s">
        <v>14</v>
      </c>
      <c r="C9" s="56">
        <v>208235748</v>
      </c>
      <c r="D9" s="57">
        <v>0</v>
      </c>
      <c r="E9" s="56">
        <v>208235748</v>
      </c>
    </row>
    <row r="10" spans="2:5" ht="12.75">
      <c r="B10" s="16"/>
      <c r="C10" s="58"/>
      <c r="D10" s="58"/>
      <c r="E10" s="58"/>
    </row>
    <row r="11" spans="2:5" ht="36">
      <c r="B11" s="16" t="s">
        <v>17</v>
      </c>
      <c r="C11" s="56">
        <v>27633830</v>
      </c>
      <c r="D11" s="57">
        <v>4195</v>
      </c>
      <c r="E11" s="56">
        <v>27638025</v>
      </c>
    </row>
    <row r="12" spans="2:5" ht="12.75">
      <c r="B12" s="16"/>
      <c r="C12" s="58"/>
      <c r="D12" s="58"/>
      <c r="E12" s="58"/>
    </row>
    <row r="13" spans="2:5" ht="24">
      <c r="B13" s="16" t="s">
        <v>19</v>
      </c>
      <c r="C13" s="56">
        <v>28586127</v>
      </c>
      <c r="D13" s="57">
        <v>0</v>
      </c>
      <c r="E13" s="56">
        <v>28586127</v>
      </c>
    </row>
    <row r="14" spans="2:5" ht="12.75">
      <c r="B14" s="16"/>
      <c r="C14" s="58"/>
      <c r="D14" s="58"/>
      <c r="E14" s="58"/>
    </row>
    <row r="15" spans="2:5" ht="12.75">
      <c r="B15" s="17" t="s">
        <v>11</v>
      </c>
      <c r="C15" s="56">
        <v>28525330</v>
      </c>
      <c r="D15" s="57">
        <v>428</v>
      </c>
      <c r="E15" s="56">
        <v>28525758</v>
      </c>
    </row>
    <row r="16" spans="2:5" ht="12.75">
      <c r="B16" s="17"/>
      <c r="C16" s="58"/>
      <c r="D16" s="58"/>
      <c r="E16" s="58"/>
    </row>
    <row r="17" spans="2:5" ht="12.75">
      <c r="B17" s="17" t="s">
        <v>18</v>
      </c>
      <c r="C17" s="56">
        <v>2300624911</v>
      </c>
      <c r="D17" s="57">
        <v>40500000</v>
      </c>
      <c r="E17" s="56">
        <v>2341124911</v>
      </c>
    </row>
    <row r="18" spans="2:5" ht="12.75">
      <c r="B18" s="15"/>
      <c r="E18" s="11"/>
    </row>
    <row r="19" spans="2:5" ht="12.75">
      <c r="B19" s="53" t="s">
        <v>174</v>
      </c>
      <c r="C19" s="54">
        <v>2630155730</v>
      </c>
      <c r="D19" s="55">
        <v>40750871</v>
      </c>
      <c r="E19" s="54">
        <v>2670906601</v>
      </c>
    </row>
  </sheetData>
  <sheetProtection/>
  <printOptions/>
  <pageMargins left="0" right="0" top="0" bottom="0" header="0" footer="0"/>
  <pageSetup fitToHeight="0" fitToWidth="0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2:B1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11.421875" defaultRowHeight="12.75"/>
  <cols>
    <col min="1" max="1" width="14.421875" style="321" customWidth="1"/>
    <col min="2" max="2" width="61.140625" style="7" customWidth="1"/>
    <col min="3" max="16384" width="11.421875" style="1" customWidth="1"/>
  </cols>
  <sheetData>
    <row r="2" spans="1:2" s="194" customFormat="1" ht="15.75">
      <c r="A2" s="193" t="s">
        <v>934</v>
      </c>
      <c r="B2" s="192" t="s">
        <v>172</v>
      </c>
    </row>
    <row r="3" spans="1:2" s="326" customFormat="1" ht="22.5" customHeight="1">
      <c r="A3" s="324" t="s">
        <v>935</v>
      </c>
      <c r="B3" s="325" t="s">
        <v>175</v>
      </c>
    </row>
    <row r="4" spans="1:2" s="326" customFormat="1" ht="22.5" customHeight="1">
      <c r="A4" s="324" t="s">
        <v>936</v>
      </c>
      <c r="B4" s="325" t="s">
        <v>937</v>
      </c>
    </row>
    <row r="5" spans="1:2" s="326" customFormat="1" ht="22.5" customHeight="1">
      <c r="A5" s="324" t="s">
        <v>938</v>
      </c>
      <c r="B5" s="325" t="s">
        <v>939</v>
      </c>
    </row>
    <row r="6" spans="1:2" s="326" customFormat="1" ht="22.5" customHeight="1">
      <c r="A6" s="324" t="s">
        <v>940</v>
      </c>
      <c r="B6" s="325" t="s">
        <v>941</v>
      </c>
    </row>
    <row r="7" spans="1:2" s="326" customFormat="1" ht="22.5" customHeight="1">
      <c r="A7" s="324" t="s">
        <v>942</v>
      </c>
      <c r="B7" s="325" t="s">
        <v>943</v>
      </c>
    </row>
    <row r="8" spans="1:2" s="326" customFormat="1" ht="22.5" customHeight="1">
      <c r="A8" s="324" t="s">
        <v>944</v>
      </c>
      <c r="B8" s="325" t="s">
        <v>945</v>
      </c>
    </row>
    <row r="9" spans="1:2" s="326" customFormat="1" ht="22.5" customHeight="1">
      <c r="A9" s="324" t="s">
        <v>946</v>
      </c>
      <c r="B9" s="325" t="s">
        <v>524</v>
      </c>
    </row>
    <row r="10" spans="1:2" s="326" customFormat="1" ht="22.5" customHeight="1">
      <c r="A10" s="324" t="s">
        <v>947</v>
      </c>
      <c r="B10" s="325" t="s">
        <v>576</v>
      </c>
    </row>
    <row r="11" spans="1:2" s="326" customFormat="1" ht="22.5" customHeight="1">
      <c r="A11" s="324" t="s">
        <v>948</v>
      </c>
      <c r="B11" s="325" t="s">
        <v>949</v>
      </c>
    </row>
    <row r="12" spans="1:2" s="326" customFormat="1" ht="22.5" customHeight="1">
      <c r="A12" s="324" t="s">
        <v>950</v>
      </c>
      <c r="B12" s="325" t="s">
        <v>951</v>
      </c>
    </row>
    <row r="13" spans="1:2" s="326" customFormat="1" ht="22.5" customHeight="1">
      <c r="A13" s="324" t="s">
        <v>952</v>
      </c>
      <c r="B13" s="325" t="s">
        <v>655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35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11.421875" defaultRowHeight="12.75"/>
  <cols>
    <col min="1" max="1" width="9.00390625" style="78" bestFit="1" customWidth="1"/>
    <col min="2" max="2" width="44.00390625" style="78" bestFit="1" customWidth="1"/>
    <col min="3" max="3" width="13.140625" style="95" customWidth="1"/>
    <col min="4" max="5" width="10.7109375" style="78" customWidth="1"/>
    <col min="6" max="6" width="1.421875" style="78" customWidth="1"/>
    <col min="7" max="7" width="11.8515625" style="78" customWidth="1"/>
    <col min="8" max="8" width="12.28125" style="78" customWidth="1"/>
    <col min="9" max="16384" width="11.421875" style="78" customWidth="1"/>
  </cols>
  <sheetData>
    <row r="2" spans="1:13" ht="15.75">
      <c r="A2" s="235" t="s">
        <v>175</v>
      </c>
      <c r="B2" s="235"/>
      <c r="C2" s="235"/>
      <c r="D2" s="235"/>
      <c r="E2" s="235"/>
      <c r="F2" s="77"/>
      <c r="G2" s="77"/>
      <c r="H2" s="77"/>
      <c r="I2" s="77"/>
      <c r="J2" s="77"/>
      <c r="K2" s="77"/>
      <c r="L2" s="77"/>
      <c r="M2" s="77"/>
    </row>
    <row r="3" spans="1:13" s="80" customFormat="1" ht="15.75">
      <c r="A3" s="235" t="s">
        <v>176</v>
      </c>
      <c r="B3" s="235"/>
      <c r="C3" s="235"/>
      <c r="D3" s="235"/>
      <c r="E3" s="235"/>
      <c r="F3" s="79"/>
      <c r="G3" s="79"/>
      <c r="H3" s="79"/>
      <c r="I3" s="79"/>
      <c r="J3" s="79"/>
      <c r="K3" s="79"/>
      <c r="L3" s="79"/>
      <c r="M3" s="79"/>
    </row>
    <row r="4" spans="1:13" s="80" customFormat="1" ht="15.75">
      <c r="A4" s="235" t="s">
        <v>177</v>
      </c>
      <c r="B4" s="235"/>
      <c r="C4" s="235"/>
      <c r="D4" s="235"/>
      <c r="E4" s="235"/>
      <c r="F4" s="79"/>
      <c r="G4" s="79"/>
      <c r="H4" s="79"/>
      <c r="I4" s="79"/>
      <c r="J4" s="79"/>
      <c r="K4" s="79"/>
      <c r="L4" s="79"/>
      <c r="M4" s="79"/>
    </row>
    <row r="5" spans="1:13" s="80" customFormat="1" ht="15.75">
      <c r="A5" s="81"/>
      <c r="B5" s="81"/>
      <c r="C5" s="81"/>
      <c r="D5" s="81"/>
      <c r="E5" s="79"/>
      <c r="F5" s="79"/>
      <c r="G5" s="79"/>
      <c r="H5" s="79"/>
      <c r="I5" s="79"/>
      <c r="J5" s="79"/>
      <c r="K5" s="79"/>
      <c r="L5" s="79"/>
      <c r="M5" s="79"/>
    </row>
    <row r="6" spans="1:7" ht="15.75">
      <c r="A6" s="243" t="s">
        <v>178</v>
      </c>
      <c r="B6" s="243" t="s">
        <v>179</v>
      </c>
      <c r="C6" s="244" t="s">
        <v>180</v>
      </c>
      <c r="D6" s="243" t="s">
        <v>181</v>
      </c>
      <c r="E6" s="243"/>
      <c r="G6" s="79"/>
    </row>
    <row r="7" spans="1:7" s="82" customFormat="1" ht="15.75">
      <c r="A7" s="243"/>
      <c r="B7" s="243"/>
      <c r="C7" s="244"/>
      <c r="D7" s="244" t="s">
        <v>182</v>
      </c>
      <c r="E7" s="244" t="s">
        <v>183</v>
      </c>
      <c r="G7" s="79"/>
    </row>
    <row r="8" spans="1:5" s="82" customFormat="1" ht="15">
      <c r="A8" s="243"/>
      <c r="B8" s="243"/>
      <c r="C8" s="244"/>
      <c r="D8" s="244"/>
      <c r="E8" s="244"/>
    </row>
    <row r="9" spans="1:5" ht="15">
      <c r="A9" s="239" t="s">
        <v>184</v>
      </c>
      <c r="B9" s="240"/>
      <c r="C9" s="83"/>
      <c r="D9" s="84"/>
      <c r="E9" s="84"/>
    </row>
    <row r="10" spans="1:5" ht="15">
      <c r="A10" s="85"/>
      <c r="B10" s="86" t="s">
        <v>185</v>
      </c>
      <c r="C10" s="87">
        <v>2</v>
      </c>
      <c r="D10" s="88">
        <f>ROUND((12534.16),0)</f>
        <v>12534</v>
      </c>
      <c r="E10" s="88">
        <f>ROUND((16931.26),0)</f>
        <v>16931</v>
      </c>
    </row>
    <row r="11" spans="1:5" ht="15">
      <c r="A11" s="85"/>
      <c r="B11" s="86" t="s">
        <v>186</v>
      </c>
      <c r="C11" s="87">
        <v>7</v>
      </c>
      <c r="D11" s="88">
        <f>ROUND((41193.5),0)</f>
        <v>41194</v>
      </c>
      <c r="E11" s="88">
        <f>ROUND((41193.5),0)</f>
        <v>41194</v>
      </c>
    </row>
    <row r="12" spans="1:5" ht="15">
      <c r="A12" s="85"/>
      <c r="B12" s="86" t="s">
        <v>187</v>
      </c>
      <c r="C12" s="87">
        <v>22</v>
      </c>
      <c r="D12" s="88">
        <f>ROUND((7532.6),0)</f>
        <v>7533</v>
      </c>
      <c r="E12" s="88">
        <v>26528</v>
      </c>
    </row>
    <row r="13" spans="1:5" ht="15">
      <c r="A13" s="85"/>
      <c r="B13" s="86" t="s">
        <v>188</v>
      </c>
      <c r="C13" s="87">
        <v>50</v>
      </c>
      <c r="D13" s="88">
        <f>ROUND((7574.48),0)</f>
        <v>7574</v>
      </c>
      <c r="E13" s="88">
        <v>18763.6</v>
      </c>
    </row>
    <row r="14" spans="1:5" ht="15">
      <c r="A14" s="85"/>
      <c r="B14" s="86" t="s">
        <v>189</v>
      </c>
      <c r="C14" s="87">
        <v>2</v>
      </c>
      <c r="D14" s="88">
        <v>22286.4</v>
      </c>
      <c r="E14" s="88">
        <v>22286.4</v>
      </c>
    </row>
    <row r="15" spans="1:5" ht="15">
      <c r="A15" s="85"/>
      <c r="B15" s="86" t="s">
        <v>190</v>
      </c>
      <c r="C15" s="87">
        <v>3</v>
      </c>
      <c r="D15" s="88">
        <v>27019.2</v>
      </c>
      <c r="E15" s="88">
        <v>50202.8</v>
      </c>
    </row>
    <row r="16" spans="1:5" ht="15">
      <c r="A16" s="85"/>
      <c r="B16" s="86" t="s">
        <v>191</v>
      </c>
      <c r="C16" s="87">
        <v>1</v>
      </c>
      <c r="D16" s="88">
        <v>50202.8</v>
      </c>
      <c r="E16" s="88">
        <v>50202.8</v>
      </c>
    </row>
    <row r="17" spans="1:5" ht="15">
      <c r="A17" s="85"/>
      <c r="B17" s="86" t="s">
        <v>192</v>
      </c>
      <c r="C17" s="87">
        <v>4</v>
      </c>
      <c r="D17" s="88">
        <v>23858.57</v>
      </c>
      <c r="E17" s="88">
        <v>24197.04</v>
      </c>
    </row>
    <row r="18" spans="1:5" ht="15">
      <c r="A18" s="85"/>
      <c r="B18" s="86" t="s">
        <v>193</v>
      </c>
      <c r="C18" s="87">
        <v>2</v>
      </c>
      <c r="D18" s="88">
        <v>30636.3</v>
      </c>
      <c r="E18" s="88">
        <v>30636.3</v>
      </c>
    </row>
    <row r="19" spans="1:5" ht="15">
      <c r="A19" s="85"/>
      <c r="B19" s="86" t="s">
        <v>194</v>
      </c>
      <c r="C19" s="87">
        <v>13</v>
      </c>
      <c r="D19" s="88">
        <v>14665.2</v>
      </c>
      <c r="E19" s="88">
        <v>27019.12</v>
      </c>
    </row>
    <row r="20" spans="1:5" ht="15">
      <c r="A20" s="85"/>
      <c r="B20" s="86" t="s">
        <v>195</v>
      </c>
      <c r="C20" s="87">
        <v>1</v>
      </c>
      <c r="D20" s="88">
        <v>50202.8</v>
      </c>
      <c r="E20" s="88">
        <v>50202.8</v>
      </c>
    </row>
    <row r="21" spans="1:5" ht="15">
      <c r="A21" s="85"/>
      <c r="B21" s="86" t="s">
        <v>196</v>
      </c>
      <c r="C21" s="87">
        <v>1</v>
      </c>
      <c r="D21" s="88">
        <v>67299.9</v>
      </c>
      <c r="E21" s="88">
        <v>67299.9</v>
      </c>
    </row>
    <row r="22" spans="1:8" ht="15">
      <c r="A22" s="85"/>
      <c r="B22" s="86" t="s">
        <v>197</v>
      </c>
      <c r="C22" s="87">
        <v>4</v>
      </c>
      <c r="D22" s="88">
        <v>12534.299999999997</v>
      </c>
      <c r="E22" s="88">
        <v>16931.4</v>
      </c>
      <c r="H22" s="78" t="s">
        <v>198</v>
      </c>
    </row>
    <row r="23" spans="1:5" ht="15">
      <c r="A23" s="85"/>
      <c r="B23" s="86" t="s">
        <v>199</v>
      </c>
      <c r="C23" s="87">
        <v>1</v>
      </c>
      <c r="D23" s="88">
        <v>26196.66</v>
      </c>
      <c r="E23" s="88">
        <v>26196.66</v>
      </c>
    </row>
    <row r="24" spans="1:5" ht="15">
      <c r="A24" s="85"/>
      <c r="B24" s="86" t="s">
        <v>200</v>
      </c>
      <c r="C24" s="87">
        <v>2</v>
      </c>
      <c r="D24" s="88">
        <v>26528.36</v>
      </c>
      <c r="E24" s="88">
        <v>26528.36</v>
      </c>
    </row>
    <row r="25" spans="1:5" ht="15">
      <c r="A25" s="85"/>
      <c r="B25" s="86" t="s">
        <v>201</v>
      </c>
      <c r="C25" s="87">
        <v>17</v>
      </c>
      <c r="D25" s="88">
        <v>26528.35999999999</v>
      </c>
      <c r="E25" s="88">
        <v>26528.35999999999</v>
      </c>
    </row>
    <row r="26" spans="1:5" ht="15">
      <c r="A26" s="241" t="s">
        <v>202</v>
      </c>
      <c r="B26" s="242"/>
      <c r="C26" s="89">
        <f>SUM(C10:C25)</f>
        <v>132</v>
      </c>
      <c r="E26" s="84"/>
    </row>
    <row r="27" spans="1:3" ht="15">
      <c r="A27" s="90"/>
      <c r="B27" s="90"/>
      <c r="C27" s="82"/>
    </row>
    <row r="28" spans="1:5" ht="15">
      <c r="A28" s="239" t="s">
        <v>203</v>
      </c>
      <c r="B28" s="240"/>
      <c r="C28" s="83"/>
      <c r="D28" s="84"/>
      <c r="E28" s="84"/>
    </row>
    <row r="29" spans="1:5" ht="15">
      <c r="A29" s="85"/>
      <c r="B29" s="86" t="s">
        <v>204</v>
      </c>
      <c r="C29" s="87">
        <v>48</v>
      </c>
      <c r="D29" s="88">
        <v>5965.78</v>
      </c>
      <c r="E29" s="88">
        <v>19333.44</v>
      </c>
    </row>
    <row r="30" spans="1:5" ht="15">
      <c r="A30" s="85"/>
      <c r="B30" s="86" t="s">
        <v>205</v>
      </c>
      <c r="C30" s="87">
        <v>2</v>
      </c>
      <c r="D30" s="88">
        <v>9458.5</v>
      </c>
      <c r="E30" s="88">
        <v>10499.9</v>
      </c>
    </row>
    <row r="31" spans="1:5" ht="15">
      <c r="A31" s="85"/>
      <c r="B31" s="86" t="s">
        <v>206</v>
      </c>
      <c r="C31" s="87">
        <v>8</v>
      </c>
      <c r="D31" s="88">
        <v>8829.14</v>
      </c>
      <c r="E31" s="88">
        <v>15444.9</v>
      </c>
    </row>
    <row r="32" spans="1:5" ht="15">
      <c r="A32" s="85"/>
      <c r="B32" s="86" t="s">
        <v>207</v>
      </c>
      <c r="C32" s="87">
        <v>3</v>
      </c>
      <c r="D32" s="88">
        <v>13096.12</v>
      </c>
      <c r="E32" s="88">
        <v>8829.14</v>
      </c>
    </row>
    <row r="33" spans="1:5" ht="15">
      <c r="A33" s="85"/>
      <c r="B33" s="86" t="s">
        <v>208</v>
      </c>
      <c r="C33" s="87">
        <v>2</v>
      </c>
      <c r="D33" s="88">
        <v>20645.72</v>
      </c>
      <c r="E33" s="88">
        <v>29255.94</v>
      </c>
    </row>
    <row r="34" spans="1:5" ht="15">
      <c r="A34" s="85"/>
      <c r="B34" s="86" t="s">
        <v>209</v>
      </c>
      <c r="C34" s="87">
        <v>3</v>
      </c>
      <c r="D34" s="88">
        <v>7502.36</v>
      </c>
      <c r="E34" s="88">
        <v>7815.46</v>
      </c>
    </row>
    <row r="35" spans="1:5" ht="15">
      <c r="A35" s="85"/>
      <c r="B35" s="86" t="s">
        <v>210</v>
      </c>
      <c r="C35" s="87">
        <v>10</v>
      </c>
      <c r="D35" s="88">
        <v>7815.46</v>
      </c>
      <c r="E35" s="88">
        <v>9458.5</v>
      </c>
    </row>
    <row r="36" spans="1:5" ht="15">
      <c r="A36" s="85"/>
      <c r="B36" s="86" t="s">
        <v>211</v>
      </c>
      <c r="C36" s="87">
        <v>7</v>
      </c>
      <c r="D36" s="88">
        <v>4448.74</v>
      </c>
      <c r="E36" s="88">
        <v>11925.9</v>
      </c>
    </row>
    <row r="37" spans="1:5" ht="15">
      <c r="A37" s="241" t="s">
        <v>212</v>
      </c>
      <c r="B37" s="242"/>
      <c r="C37" s="91">
        <f>SUM(C29:C36)</f>
        <v>83</v>
      </c>
      <c r="D37" s="84"/>
      <c r="E37" s="84"/>
    </row>
    <row r="38" spans="1:3" ht="15">
      <c r="A38" s="90"/>
      <c r="B38" s="90"/>
      <c r="C38" s="82"/>
    </row>
    <row r="39" spans="1:3" ht="15">
      <c r="A39" s="239" t="s">
        <v>213</v>
      </c>
      <c r="B39" s="240"/>
      <c r="C39" s="82"/>
    </row>
    <row r="40" spans="1:3" ht="15">
      <c r="A40" s="92"/>
      <c r="B40" s="86" t="s">
        <v>214</v>
      </c>
      <c r="C40" s="93">
        <v>1</v>
      </c>
    </row>
    <row r="41" spans="1:3" ht="15">
      <c r="A41" s="241" t="s">
        <v>215</v>
      </c>
      <c r="B41" s="242"/>
      <c r="C41" s="91">
        <f>SUM(C40:C40)</f>
        <v>1</v>
      </c>
    </row>
    <row r="42" ht="15">
      <c r="C42" s="82"/>
    </row>
    <row r="43" spans="1:8" ht="15">
      <c r="A43" s="236" t="s">
        <v>216</v>
      </c>
      <c r="B43" s="236"/>
      <c r="C43" s="89">
        <f>+C26+C37+C41</f>
        <v>216</v>
      </c>
      <c r="H43" s="94"/>
    </row>
    <row r="44" ht="15">
      <c r="H44" s="94"/>
    </row>
    <row r="45" ht="15">
      <c r="H45" s="94"/>
    </row>
    <row r="46" spans="1:13" ht="15">
      <c r="A46" s="235" t="s">
        <v>175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</row>
    <row r="47" spans="1:13" ht="15">
      <c r="A47" s="235" t="s">
        <v>176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</row>
    <row r="48" spans="1:13" ht="15">
      <c r="A48" s="235" t="s">
        <v>217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</row>
    <row r="49" spans="1:13" ht="15">
      <c r="A49" s="235" t="s">
        <v>218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</row>
    <row r="50" spans="1:13" ht="1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ht="15">
      <c r="A51" s="97" t="s">
        <v>219</v>
      </c>
      <c r="B51" s="97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2" s="98" customFormat="1" ht="12.75">
      <c r="A53" s="237" t="s">
        <v>178</v>
      </c>
      <c r="B53" s="237" t="s">
        <v>220</v>
      </c>
      <c r="C53" s="228" t="s">
        <v>221</v>
      </c>
      <c r="D53" s="229"/>
      <c r="E53" s="230"/>
      <c r="F53" s="96"/>
      <c r="G53" s="228" t="s">
        <v>222</v>
      </c>
      <c r="H53" s="229"/>
      <c r="I53" s="229"/>
      <c r="J53" s="229"/>
      <c r="K53" s="229"/>
      <c r="L53" s="230"/>
    </row>
    <row r="54" spans="1:12" s="98" customFormat="1" ht="36">
      <c r="A54" s="238"/>
      <c r="B54" s="238"/>
      <c r="C54" s="99" t="s">
        <v>223</v>
      </c>
      <c r="D54" s="100" t="s">
        <v>224</v>
      </c>
      <c r="E54" s="99" t="s">
        <v>22</v>
      </c>
      <c r="F54" s="96"/>
      <c r="G54" s="99" t="s">
        <v>225</v>
      </c>
      <c r="H54" s="99" t="s">
        <v>226</v>
      </c>
      <c r="I54" s="99" t="s">
        <v>227</v>
      </c>
      <c r="J54" s="99" t="s">
        <v>228</v>
      </c>
      <c r="K54" s="99" t="s">
        <v>229</v>
      </c>
      <c r="L54" s="99" t="s">
        <v>22</v>
      </c>
    </row>
    <row r="55" spans="1:12" ht="15">
      <c r="A55" s="101"/>
      <c r="B55" s="102" t="s">
        <v>230</v>
      </c>
      <c r="C55" s="103">
        <v>16931.26</v>
      </c>
      <c r="D55" s="103">
        <v>1848</v>
      </c>
      <c r="E55" s="103">
        <f aca="true" t="shared" si="0" ref="E55:E116">SUM(C55:D55)</f>
        <v>18779.26</v>
      </c>
      <c r="F55" s="104"/>
      <c r="G55" s="103">
        <f>+E55*0.8</f>
        <v>15023.408</v>
      </c>
      <c r="H55" s="103">
        <v>420</v>
      </c>
      <c r="I55" s="103">
        <f>+E55/30*6</f>
        <v>3755.852</v>
      </c>
      <c r="J55" s="103">
        <f>+E55/30*40</f>
        <v>25039.013333333332</v>
      </c>
      <c r="K55" s="103">
        <v>4723</v>
      </c>
      <c r="L55" s="103">
        <f>SUM(G55:K55)</f>
        <v>48961.27333333333</v>
      </c>
    </row>
    <row r="56" spans="1:12" ht="15">
      <c r="A56" s="90"/>
      <c r="B56" s="102" t="s">
        <v>231</v>
      </c>
      <c r="C56" s="103">
        <v>12534.16</v>
      </c>
      <c r="D56" s="103">
        <v>1848</v>
      </c>
      <c r="E56" s="103">
        <f t="shared" si="0"/>
        <v>14382.16</v>
      </c>
      <c r="F56" s="104"/>
      <c r="G56" s="103">
        <f>+E56*0.8</f>
        <v>11505.728000000001</v>
      </c>
      <c r="H56" s="103"/>
      <c r="I56" s="103">
        <f>+E56/30*6</f>
        <v>2876.432</v>
      </c>
      <c r="J56" s="103">
        <f>+E56/30*40</f>
        <v>19176.213333333333</v>
      </c>
      <c r="K56" s="103">
        <v>4723</v>
      </c>
      <c r="L56" s="103">
        <f>SUM(G56:K56)</f>
        <v>38281.37333333334</v>
      </c>
    </row>
    <row r="57" spans="1:12" ht="15">
      <c r="A57" s="90"/>
      <c r="B57" s="102" t="s">
        <v>186</v>
      </c>
      <c r="C57" s="103">
        <v>41193.5</v>
      </c>
      <c r="D57" s="103">
        <v>1848</v>
      </c>
      <c r="E57" s="103">
        <f t="shared" si="0"/>
        <v>43041.5</v>
      </c>
      <c r="F57" s="104"/>
      <c r="G57" s="103">
        <f aca="true" t="shared" si="1" ref="G57:G116">+E57*0.8</f>
        <v>34433.200000000004</v>
      </c>
      <c r="H57" s="103"/>
      <c r="I57" s="103">
        <f aca="true" t="shared" si="2" ref="I57:I116">+E57/30*6</f>
        <v>8608.3</v>
      </c>
      <c r="J57" s="103">
        <f aca="true" t="shared" si="3" ref="J57:J116">+E57/30*40</f>
        <v>57388.66666666667</v>
      </c>
      <c r="K57" s="103">
        <v>4723</v>
      </c>
      <c r="L57" s="103">
        <f aca="true" t="shared" si="4" ref="L57:L116">SUM(G57:K57)</f>
        <v>105153.16666666667</v>
      </c>
    </row>
    <row r="58" spans="1:12" ht="15">
      <c r="A58" s="90"/>
      <c r="B58" s="102" t="s">
        <v>232</v>
      </c>
      <c r="C58" s="103">
        <v>26528.364999999998</v>
      </c>
      <c r="D58" s="103">
        <v>1848</v>
      </c>
      <c r="E58" s="103">
        <f t="shared" si="0"/>
        <v>28376.364999999998</v>
      </c>
      <c r="F58" s="104"/>
      <c r="G58" s="103">
        <f t="shared" si="1"/>
        <v>22701.092</v>
      </c>
      <c r="H58" s="103">
        <v>105</v>
      </c>
      <c r="I58" s="103">
        <f t="shared" si="2"/>
        <v>5675.273</v>
      </c>
      <c r="J58" s="103">
        <f t="shared" si="3"/>
        <v>37835.153333333335</v>
      </c>
      <c r="K58" s="103">
        <v>4723</v>
      </c>
      <c r="L58" s="103">
        <f t="shared" si="4"/>
        <v>71039.51833333334</v>
      </c>
    </row>
    <row r="59" spans="1:12" ht="15">
      <c r="A59" s="90"/>
      <c r="B59" s="102" t="s">
        <v>233</v>
      </c>
      <c r="C59" s="103">
        <v>25125.98</v>
      </c>
      <c r="D59" s="103">
        <v>1848</v>
      </c>
      <c r="E59" s="103">
        <f t="shared" si="0"/>
        <v>26973.98</v>
      </c>
      <c r="F59" s="104"/>
      <c r="G59" s="103">
        <f t="shared" si="1"/>
        <v>21579.184</v>
      </c>
      <c r="H59" s="103">
        <v>210</v>
      </c>
      <c r="I59" s="103">
        <f t="shared" si="2"/>
        <v>5394.796</v>
      </c>
      <c r="J59" s="103">
        <f t="shared" si="3"/>
        <v>35965.306666666664</v>
      </c>
      <c r="K59" s="103">
        <v>4723</v>
      </c>
      <c r="L59" s="103">
        <f t="shared" si="4"/>
        <v>67872.28666666667</v>
      </c>
    </row>
    <row r="60" spans="1:12" ht="15">
      <c r="A60" s="90"/>
      <c r="B60" s="102" t="s">
        <v>234</v>
      </c>
      <c r="C60" s="103">
        <v>22365.32</v>
      </c>
      <c r="D60" s="103">
        <v>1848</v>
      </c>
      <c r="E60" s="103">
        <f t="shared" si="0"/>
        <v>24213.32</v>
      </c>
      <c r="F60" s="104"/>
      <c r="G60" s="103">
        <f t="shared" si="1"/>
        <v>19370.656</v>
      </c>
      <c r="H60" s="103">
        <v>420</v>
      </c>
      <c r="I60" s="103">
        <f t="shared" si="2"/>
        <v>4842.664000000001</v>
      </c>
      <c r="J60" s="103">
        <f t="shared" si="3"/>
        <v>32284.426666666666</v>
      </c>
      <c r="K60" s="103">
        <v>4723</v>
      </c>
      <c r="L60" s="103">
        <f t="shared" si="4"/>
        <v>61640.746666666666</v>
      </c>
    </row>
    <row r="61" spans="1:12" ht="15">
      <c r="A61" s="90"/>
      <c r="B61" s="102" t="s">
        <v>235</v>
      </c>
      <c r="C61" s="103">
        <v>19516.46</v>
      </c>
      <c r="D61" s="103">
        <v>1848</v>
      </c>
      <c r="E61" s="103">
        <f t="shared" si="0"/>
        <v>21364.46</v>
      </c>
      <c r="F61" s="104"/>
      <c r="G61" s="103">
        <f t="shared" si="1"/>
        <v>17091.568</v>
      </c>
      <c r="H61" s="103">
        <v>1200</v>
      </c>
      <c r="I61" s="103">
        <f t="shared" si="2"/>
        <v>4272.892</v>
      </c>
      <c r="J61" s="103">
        <f t="shared" si="3"/>
        <v>28485.946666666663</v>
      </c>
      <c r="K61" s="103">
        <v>4723</v>
      </c>
      <c r="L61" s="103">
        <f t="shared" si="4"/>
        <v>55773.40666666666</v>
      </c>
    </row>
    <row r="62" spans="1:12" ht="15">
      <c r="A62" s="90"/>
      <c r="B62" s="102" t="s">
        <v>236</v>
      </c>
      <c r="C62" s="103">
        <v>18044.14</v>
      </c>
      <c r="D62" s="103">
        <v>1848</v>
      </c>
      <c r="E62" s="103">
        <f t="shared" si="0"/>
        <v>19892.14</v>
      </c>
      <c r="F62" s="104"/>
      <c r="G62" s="103">
        <f t="shared" si="1"/>
        <v>15913.712</v>
      </c>
      <c r="H62" s="103">
        <v>780</v>
      </c>
      <c r="I62" s="103">
        <f t="shared" si="2"/>
        <v>3978.428</v>
      </c>
      <c r="J62" s="103">
        <f t="shared" si="3"/>
        <v>26522.853333333333</v>
      </c>
      <c r="K62" s="103">
        <v>4723</v>
      </c>
      <c r="L62" s="103">
        <f t="shared" si="4"/>
        <v>51917.99333333333</v>
      </c>
    </row>
    <row r="63" spans="1:12" ht="15">
      <c r="A63" s="90"/>
      <c r="B63" s="102" t="s">
        <v>237</v>
      </c>
      <c r="C63" s="103">
        <v>17872.48</v>
      </c>
      <c r="D63" s="103">
        <v>1848</v>
      </c>
      <c r="E63" s="103">
        <f t="shared" si="0"/>
        <v>19720.48</v>
      </c>
      <c r="F63" s="104"/>
      <c r="G63" s="103">
        <f t="shared" si="1"/>
        <v>15776.384</v>
      </c>
      <c r="H63" s="103"/>
      <c r="I63" s="103">
        <f t="shared" si="2"/>
        <v>3944.096</v>
      </c>
      <c r="J63" s="103">
        <f t="shared" si="3"/>
        <v>26293.973333333335</v>
      </c>
      <c r="K63" s="103">
        <v>4723</v>
      </c>
      <c r="L63" s="103">
        <f t="shared" si="4"/>
        <v>50737.45333333334</v>
      </c>
    </row>
    <row r="64" spans="1:12" ht="15">
      <c r="A64" s="90"/>
      <c r="B64" s="102" t="s">
        <v>238</v>
      </c>
      <c r="C64" s="103">
        <v>16931.26</v>
      </c>
      <c r="D64" s="103">
        <v>1848</v>
      </c>
      <c r="E64" s="103">
        <f t="shared" si="0"/>
        <v>18779.26</v>
      </c>
      <c r="F64" s="104"/>
      <c r="G64" s="103">
        <f t="shared" si="1"/>
        <v>15023.408</v>
      </c>
      <c r="H64" s="103"/>
      <c r="I64" s="103">
        <f t="shared" si="2"/>
        <v>3755.852</v>
      </c>
      <c r="J64" s="103">
        <f t="shared" si="3"/>
        <v>25039.013333333332</v>
      </c>
      <c r="K64" s="103">
        <v>4723</v>
      </c>
      <c r="L64" s="103">
        <f t="shared" si="4"/>
        <v>48541.27333333333</v>
      </c>
    </row>
    <row r="65" spans="1:12" ht="15">
      <c r="A65" s="90"/>
      <c r="B65" s="102" t="s">
        <v>239</v>
      </c>
      <c r="C65" s="103">
        <v>15912</v>
      </c>
      <c r="D65" s="103">
        <v>1848</v>
      </c>
      <c r="E65" s="103">
        <f t="shared" si="0"/>
        <v>17760</v>
      </c>
      <c r="F65" s="104"/>
      <c r="G65" s="103">
        <f t="shared" si="1"/>
        <v>14208</v>
      </c>
      <c r="H65" s="103"/>
      <c r="I65" s="103">
        <f t="shared" si="2"/>
        <v>3552</v>
      </c>
      <c r="J65" s="103">
        <f t="shared" si="3"/>
        <v>23680</v>
      </c>
      <c r="K65" s="103">
        <v>4723</v>
      </c>
      <c r="L65" s="103">
        <f t="shared" si="4"/>
        <v>46163</v>
      </c>
    </row>
    <row r="66" spans="1:12" ht="15">
      <c r="A66" s="90"/>
      <c r="B66" s="102" t="s">
        <v>240</v>
      </c>
      <c r="C66" s="103">
        <v>14665.14</v>
      </c>
      <c r="D66" s="103">
        <v>1848</v>
      </c>
      <c r="E66" s="103">
        <f t="shared" si="0"/>
        <v>16513.14</v>
      </c>
      <c r="F66" s="104"/>
      <c r="G66" s="103">
        <f t="shared" si="1"/>
        <v>13210.512</v>
      </c>
      <c r="H66" s="103">
        <v>780</v>
      </c>
      <c r="I66" s="103">
        <f t="shared" si="2"/>
        <v>3302.6279999999997</v>
      </c>
      <c r="J66" s="103">
        <f t="shared" si="3"/>
        <v>22017.52</v>
      </c>
      <c r="K66" s="103">
        <v>4723</v>
      </c>
      <c r="L66" s="103">
        <f t="shared" si="4"/>
        <v>44033.66</v>
      </c>
    </row>
    <row r="67" spans="1:12" ht="15">
      <c r="A67" s="90"/>
      <c r="B67" s="102" t="s">
        <v>241</v>
      </c>
      <c r="C67" s="103">
        <v>12174.12</v>
      </c>
      <c r="D67" s="103">
        <v>1848</v>
      </c>
      <c r="E67" s="103">
        <f t="shared" si="0"/>
        <v>14022.12</v>
      </c>
      <c r="F67" s="104"/>
      <c r="G67" s="103">
        <f t="shared" si="1"/>
        <v>11217.696000000002</v>
      </c>
      <c r="H67" s="103">
        <v>780</v>
      </c>
      <c r="I67" s="103">
        <f t="shared" si="2"/>
        <v>2804.4240000000004</v>
      </c>
      <c r="J67" s="103">
        <f t="shared" si="3"/>
        <v>18696.160000000003</v>
      </c>
      <c r="K67" s="103">
        <v>4723</v>
      </c>
      <c r="L67" s="103">
        <f t="shared" si="4"/>
        <v>38221.280000000006</v>
      </c>
    </row>
    <row r="68" spans="1:12" ht="15">
      <c r="A68" s="90"/>
      <c r="B68" s="102" t="s">
        <v>242</v>
      </c>
      <c r="C68" s="103">
        <v>11325.82</v>
      </c>
      <c r="D68" s="103">
        <v>1848</v>
      </c>
      <c r="E68" s="103">
        <f t="shared" si="0"/>
        <v>13173.82</v>
      </c>
      <c r="F68" s="104"/>
      <c r="G68" s="103">
        <f t="shared" si="1"/>
        <v>10539.056</v>
      </c>
      <c r="H68" s="103">
        <v>1200</v>
      </c>
      <c r="I68" s="103">
        <f t="shared" si="2"/>
        <v>2634.7639999999997</v>
      </c>
      <c r="J68" s="103">
        <f t="shared" si="3"/>
        <v>17565.09333333333</v>
      </c>
      <c r="K68" s="103">
        <v>4723</v>
      </c>
      <c r="L68" s="103">
        <f t="shared" si="4"/>
        <v>36661.91333333333</v>
      </c>
    </row>
    <row r="69" spans="1:12" ht="15">
      <c r="A69" s="90"/>
      <c r="B69" s="102" t="s">
        <v>243</v>
      </c>
      <c r="C69" s="103">
        <v>9765.634999999998</v>
      </c>
      <c r="D69" s="103">
        <v>1848</v>
      </c>
      <c r="E69" s="103">
        <f t="shared" si="0"/>
        <v>11613.634999999998</v>
      </c>
      <c r="F69" s="104"/>
      <c r="G69" s="103">
        <f t="shared" si="1"/>
        <v>9290.908</v>
      </c>
      <c r="H69" s="103"/>
      <c r="I69" s="103">
        <f t="shared" si="2"/>
        <v>2322.727</v>
      </c>
      <c r="J69" s="103">
        <f t="shared" si="3"/>
        <v>15484.846666666665</v>
      </c>
      <c r="K69" s="103">
        <v>4723</v>
      </c>
      <c r="L69" s="103">
        <f t="shared" si="4"/>
        <v>31821.481666666663</v>
      </c>
    </row>
    <row r="70" spans="1:12" ht="15">
      <c r="A70" s="90"/>
      <c r="B70" s="102" t="s">
        <v>244</v>
      </c>
      <c r="C70" s="103">
        <v>7532.6</v>
      </c>
      <c r="D70" s="103">
        <v>1848</v>
      </c>
      <c r="E70" s="103">
        <f t="shared" si="0"/>
        <v>9380.6</v>
      </c>
      <c r="F70" s="104"/>
      <c r="G70" s="103">
        <f t="shared" si="1"/>
        <v>7504.4800000000005</v>
      </c>
      <c r="H70" s="103"/>
      <c r="I70" s="103">
        <f t="shared" si="2"/>
        <v>1876.12</v>
      </c>
      <c r="J70" s="103">
        <f t="shared" si="3"/>
        <v>12507.466666666667</v>
      </c>
      <c r="K70" s="103">
        <v>4723</v>
      </c>
      <c r="L70" s="103">
        <f t="shared" si="4"/>
        <v>26611.066666666666</v>
      </c>
    </row>
    <row r="71" spans="1:12" ht="15">
      <c r="A71" s="90"/>
      <c r="B71" s="102" t="s">
        <v>245</v>
      </c>
      <c r="C71" s="103">
        <v>18763.6</v>
      </c>
      <c r="D71" s="103">
        <v>1848</v>
      </c>
      <c r="E71" s="103">
        <f t="shared" si="0"/>
        <v>20611.6</v>
      </c>
      <c r="F71" s="104"/>
      <c r="G71" s="103">
        <f t="shared" si="1"/>
        <v>16489.28</v>
      </c>
      <c r="H71" s="103"/>
      <c r="I71" s="103">
        <f t="shared" si="2"/>
        <v>4122.32</v>
      </c>
      <c r="J71" s="103">
        <f t="shared" si="3"/>
        <v>27482.13333333333</v>
      </c>
      <c r="K71" s="103">
        <v>4723</v>
      </c>
      <c r="L71" s="103">
        <f t="shared" si="4"/>
        <v>52816.73333333333</v>
      </c>
    </row>
    <row r="72" spans="1:12" ht="15">
      <c r="A72" s="90"/>
      <c r="B72" s="102" t="s">
        <v>246</v>
      </c>
      <c r="C72" s="103">
        <v>17303.900000000005</v>
      </c>
      <c r="D72" s="103">
        <v>1848</v>
      </c>
      <c r="E72" s="103">
        <f t="shared" si="0"/>
        <v>19151.900000000005</v>
      </c>
      <c r="F72" s="104"/>
      <c r="G72" s="103">
        <f t="shared" si="1"/>
        <v>15321.520000000004</v>
      </c>
      <c r="H72" s="103"/>
      <c r="I72" s="103">
        <f t="shared" si="2"/>
        <v>3830.380000000001</v>
      </c>
      <c r="J72" s="103">
        <f t="shared" si="3"/>
        <v>25535.866666666676</v>
      </c>
      <c r="K72" s="103">
        <v>4723</v>
      </c>
      <c r="L72" s="103">
        <f t="shared" si="4"/>
        <v>49410.76666666668</v>
      </c>
    </row>
    <row r="73" spans="1:12" ht="15">
      <c r="A73" s="90"/>
      <c r="B73" s="102" t="s">
        <v>247</v>
      </c>
      <c r="C73" s="103">
        <v>7574.4800000000005</v>
      </c>
      <c r="D73" s="103">
        <v>1848</v>
      </c>
      <c r="E73" s="103">
        <f t="shared" si="0"/>
        <v>9422.48</v>
      </c>
      <c r="F73" s="104"/>
      <c r="G73" s="103">
        <f t="shared" si="1"/>
        <v>7537.984</v>
      </c>
      <c r="H73" s="103"/>
      <c r="I73" s="103">
        <f t="shared" si="2"/>
        <v>1884.4959999999996</v>
      </c>
      <c r="J73" s="103">
        <f t="shared" si="3"/>
        <v>12563.306666666665</v>
      </c>
      <c r="K73" s="103">
        <v>4723</v>
      </c>
      <c r="L73" s="103">
        <f t="shared" si="4"/>
        <v>26708.786666666667</v>
      </c>
    </row>
    <row r="74" spans="1:12" ht="15">
      <c r="A74" s="90"/>
      <c r="B74" s="102" t="s">
        <v>189</v>
      </c>
      <c r="C74" s="103">
        <v>22286.4</v>
      </c>
      <c r="D74" s="103">
        <v>1848</v>
      </c>
      <c r="E74" s="103">
        <f t="shared" si="0"/>
        <v>24134.4</v>
      </c>
      <c r="F74" s="104"/>
      <c r="G74" s="103">
        <f t="shared" si="1"/>
        <v>19307.52</v>
      </c>
      <c r="H74" s="103"/>
      <c r="I74" s="103">
        <f t="shared" si="2"/>
        <v>4826.88</v>
      </c>
      <c r="J74" s="103">
        <f t="shared" si="3"/>
        <v>32179.2</v>
      </c>
      <c r="K74" s="103">
        <v>4723</v>
      </c>
      <c r="L74" s="103">
        <f t="shared" si="4"/>
        <v>61036.600000000006</v>
      </c>
    </row>
    <row r="75" spans="1:12" ht="15">
      <c r="A75" s="90"/>
      <c r="B75" s="102" t="s">
        <v>248</v>
      </c>
      <c r="C75" s="103">
        <v>19333.44</v>
      </c>
      <c r="D75" s="103">
        <v>1848</v>
      </c>
      <c r="E75" s="103">
        <f t="shared" si="0"/>
        <v>21181.44</v>
      </c>
      <c r="F75" s="104"/>
      <c r="G75" s="103">
        <f t="shared" si="1"/>
        <v>16945.152</v>
      </c>
      <c r="H75" s="103">
        <v>2040</v>
      </c>
      <c r="I75" s="103">
        <f t="shared" si="2"/>
        <v>4236.2880000000005</v>
      </c>
      <c r="J75" s="103">
        <f t="shared" si="3"/>
        <v>28241.92</v>
      </c>
      <c r="K75" s="103">
        <v>4723</v>
      </c>
      <c r="L75" s="103">
        <f t="shared" si="4"/>
        <v>56186.36</v>
      </c>
    </row>
    <row r="76" spans="1:12" ht="15">
      <c r="A76" s="90"/>
      <c r="B76" s="102" t="s">
        <v>249</v>
      </c>
      <c r="C76" s="103">
        <v>19058.4</v>
      </c>
      <c r="D76" s="103">
        <v>1848</v>
      </c>
      <c r="E76" s="103">
        <f t="shared" si="0"/>
        <v>20906.4</v>
      </c>
      <c r="F76" s="104"/>
      <c r="G76" s="103">
        <f t="shared" si="1"/>
        <v>16725.120000000003</v>
      </c>
      <c r="H76" s="103">
        <v>2040</v>
      </c>
      <c r="I76" s="103">
        <f t="shared" si="2"/>
        <v>4181.28</v>
      </c>
      <c r="J76" s="103">
        <f t="shared" si="3"/>
        <v>27875.2</v>
      </c>
      <c r="K76" s="103">
        <v>4723</v>
      </c>
      <c r="L76" s="103">
        <f t="shared" si="4"/>
        <v>55544.600000000006</v>
      </c>
    </row>
    <row r="77" spans="1:12" ht="15">
      <c r="A77" s="90"/>
      <c r="B77" s="102" t="s">
        <v>250</v>
      </c>
      <c r="C77" s="103">
        <v>18243.22</v>
      </c>
      <c r="D77" s="103">
        <v>1848</v>
      </c>
      <c r="E77" s="103">
        <f t="shared" si="0"/>
        <v>20091.22</v>
      </c>
      <c r="F77" s="104"/>
      <c r="G77" s="103">
        <f t="shared" si="1"/>
        <v>16072.976000000002</v>
      </c>
      <c r="H77" s="103">
        <v>780</v>
      </c>
      <c r="I77" s="103">
        <f t="shared" si="2"/>
        <v>4018.2440000000006</v>
      </c>
      <c r="J77" s="103">
        <f t="shared" si="3"/>
        <v>26788.293333333335</v>
      </c>
      <c r="K77" s="103">
        <v>4723</v>
      </c>
      <c r="L77" s="103">
        <f t="shared" si="4"/>
        <v>52382.513333333336</v>
      </c>
    </row>
    <row r="78" spans="1:12" ht="15">
      <c r="A78" s="90"/>
      <c r="B78" s="102" t="s">
        <v>251</v>
      </c>
      <c r="C78" s="103">
        <v>15911.92</v>
      </c>
      <c r="D78" s="103">
        <v>1848</v>
      </c>
      <c r="E78" s="103">
        <f t="shared" si="0"/>
        <v>17759.92</v>
      </c>
      <c r="F78" s="104"/>
      <c r="G78" s="103">
        <f t="shared" si="1"/>
        <v>14207.936</v>
      </c>
      <c r="H78" s="103">
        <v>420</v>
      </c>
      <c r="I78" s="103">
        <f t="shared" si="2"/>
        <v>3551.9839999999995</v>
      </c>
      <c r="J78" s="103">
        <f t="shared" si="3"/>
        <v>23679.89333333333</v>
      </c>
      <c r="K78" s="103">
        <v>4723</v>
      </c>
      <c r="L78" s="103">
        <f t="shared" si="4"/>
        <v>46582.813333333324</v>
      </c>
    </row>
    <row r="79" spans="1:12" ht="15">
      <c r="A79" s="90"/>
      <c r="B79" s="102" t="s">
        <v>252</v>
      </c>
      <c r="C79" s="103">
        <v>15444.76</v>
      </c>
      <c r="D79" s="103">
        <v>1848</v>
      </c>
      <c r="E79" s="103">
        <f t="shared" si="0"/>
        <v>17292.760000000002</v>
      </c>
      <c r="F79" s="104"/>
      <c r="G79" s="103">
        <f t="shared" si="1"/>
        <v>13834.208000000002</v>
      </c>
      <c r="H79" s="103">
        <v>260</v>
      </c>
      <c r="I79" s="103">
        <f t="shared" si="2"/>
        <v>3458.552</v>
      </c>
      <c r="J79" s="103">
        <f t="shared" si="3"/>
        <v>23057.013333333336</v>
      </c>
      <c r="K79" s="103">
        <v>4723</v>
      </c>
      <c r="L79" s="103">
        <f t="shared" si="4"/>
        <v>45332.77333333334</v>
      </c>
    </row>
    <row r="80" spans="1:12" ht="15">
      <c r="A80" s="90"/>
      <c r="B80" s="102" t="s">
        <v>253</v>
      </c>
      <c r="C80" s="103">
        <v>14842.18</v>
      </c>
      <c r="D80" s="103">
        <v>1848</v>
      </c>
      <c r="E80" s="103">
        <f t="shared" si="0"/>
        <v>16690.18</v>
      </c>
      <c r="F80" s="104"/>
      <c r="G80" s="103">
        <f t="shared" si="1"/>
        <v>13352.144</v>
      </c>
      <c r="H80" s="103">
        <v>2040</v>
      </c>
      <c r="I80" s="103">
        <f t="shared" si="2"/>
        <v>3338.036</v>
      </c>
      <c r="J80" s="103">
        <f t="shared" si="3"/>
        <v>22253.573333333334</v>
      </c>
      <c r="K80" s="103">
        <v>4723</v>
      </c>
      <c r="L80" s="103">
        <f t="shared" si="4"/>
        <v>45706.753333333334</v>
      </c>
    </row>
    <row r="81" spans="1:12" ht="15">
      <c r="A81" s="90"/>
      <c r="B81" s="102" t="s">
        <v>254</v>
      </c>
      <c r="C81" s="103">
        <v>13967.1</v>
      </c>
      <c r="D81" s="103">
        <v>1848</v>
      </c>
      <c r="E81" s="103">
        <f t="shared" si="0"/>
        <v>15815.1</v>
      </c>
      <c r="F81" s="104"/>
      <c r="G81" s="103">
        <f t="shared" si="1"/>
        <v>12652.080000000002</v>
      </c>
      <c r="H81" s="103">
        <v>2040</v>
      </c>
      <c r="I81" s="103">
        <f t="shared" si="2"/>
        <v>3163.0199999999995</v>
      </c>
      <c r="J81" s="103">
        <f t="shared" si="3"/>
        <v>21086.8</v>
      </c>
      <c r="K81" s="103">
        <v>4723</v>
      </c>
      <c r="L81" s="103">
        <f t="shared" si="4"/>
        <v>43664.9</v>
      </c>
    </row>
    <row r="82" spans="1:12" ht="15">
      <c r="A82" s="90"/>
      <c r="B82" s="102" t="s">
        <v>255</v>
      </c>
      <c r="C82" s="103">
        <v>12534.3</v>
      </c>
      <c r="D82" s="103">
        <v>1848</v>
      </c>
      <c r="E82" s="103">
        <f t="shared" si="0"/>
        <v>14382.3</v>
      </c>
      <c r="F82" s="104"/>
      <c r="G82" s="103">
        <f t="shared" si="1"/>
        <v>11505.84</v>
      </c>
      <c r="H82" s="103">
        <v>880.8000000000001</v>
      </c>
      <c r="I82" s="103">
        <f t="shared" si="2"/>
        <v>2876.46</v>
      </c>
      <c r="J82" s="103">
        <f t="shared" si="3"/>
        <v>19176.399999999998</v>
      </c>
      <c r="K82" s="103">
        <v>4723</v>
      </c>
      <c r="L82" s="103">
        <f t="shared" si="4"/>
        <v>39162.5</v>
      </c>
    </row>
    <row r="83" spans="1:12" ht="15">
      <c r="A83" s="90"/>
      <c r="B83" s="102" t="s">
        <v>256</v>
      </c>
      <c r="C83" s="103">
        <v>12218.54</v>
      </c>
      <c r="D83" s="103">
        <v>1848</v>
      </c>
      <c r="E83" s="103">
        <f t="shared" si="0"/>
        <v>14066.54</v>
      </c>
      <c r="F83" s="104"/>
      <c r="G83" s="103">
        <f t="shared" si="1"/>
        <v>11253.232000000002</v>
      </c>
      <c r="H83" s="103"/>
      <c r="I83" s="103">
        <f t="shared" si="2"/>
        <v>2813.308</v>
      </c>
      <c r="J83" s="103">
        <f t="shared" si="3"/>
        <v>18755.38666666667</v>
      </c>
      <c r="K83" s="103">
        <v>4723</v>
      </c>
      <c r="L83" s="103">
        <f t="shared" si="4"/>
        <v>37544.926666666666</v>
      </c>
    </row>
    <row r="84" spans="1:12" ht="15">
      <c r="A84" s="90"/>
      <c r="B84" s="102" t="s">
        <v>257</v>
      </c>
      <c r="C84" s="103">
        <v>11937.56</v>
      </c>
      <c r="D84" s="103">
        <v>1848</v>
      </c>
      <c r="E84" s="103">
        <f t="shared" si="0"/>
        <v>13785.56</v>
      </c>
      <c r="F84" s="104"/>
      <c r="G84" s="103">
        <f t="shared" si="1"/>
        <v>11028.448</v>
      </c>
      <c r="H84" s="103">
        <v>2040</v>
      </c>
      <c r="I84" s="103">
        <f t="shared" si="2"/>
        <v>2757.112</v>
      </c>
      <c r="J84" s="103">
        <f t="shared" si="3"/>
        <v>18380.746666666666</v>
      </c>
      <c r="K84" s="103">
        <v>4723</v>
      </c>
      <c r="L84" s="103">
        <f t="shared" si="4"/>
        <v>38929.30666666667</v>
      </c>
    </row>
    <row r="85" spans="1:12" ht="15">
      <c r="A85" s="90"/>
      <c r="B85" s="102" t="s">
        <v>258</v>
      </c>
      <c r="C85" s="103">
        <v>11831.08</v>
      </c>
      <c r="D85" s="103">
        <v>1848</v>
      </c>
      <c r="E85" s="103">
        <f t="shared" si="0"/>
        <v>13679.08</v>
      </c>
      <c r="F85" s="104"/>
      <c r="G85" s="103">
        <f t="shared" si="1"/>
        <v>10943.264000000001</v>
      </c>
      <c r="H85" s="103">
        <v>928</v>
      </c>
      <c r="I85" s="103">
        <f t="shared" si="2"/>
        <v>2735.816</v>
      </c>
      <c r="J85" s="103">
        <f t="shared" si="3"/>
        <v>18238.773333333334</v>
      </c>
      <c r="K85" s="103">
        <v>4723</v>
      </c>
      <c r="L85" s="103">
        <f t="shared" si="4"/>
        <v>37568.85333333333</v>
      </c>
    </row>
    <row r="86" spans="1:12" ht="15">
      <c r="A86" s="90"/>
      <c r="B86" s="102" t="s">
        <v>259</v>
      </c>
      <c r="C86" s="103">
        <v>9824.86</v>
      </c>
      <c r="D86" s="103">
        <v>1848</v>
      </c>
      <c r="E86" s="103">
        <f t="shared" si="0"/>
        <v>11672.86</v>
      </c>
      <c r="F86" s="104"/>
      <c r="G86" s="103">
        <f t="shared" si="1"/>
        <v>9338.288</v>
      </c>
      <c r="H86" s="103">
        <v>1165.5</v>
      </c>
      <c r="I86" s="103">
        <f t="shared" si="2"/>
        <v>2334.572</v>
      </c>
      <c r="J86" s="103">
        <f t="shared" si="3"/>
        <v>15563.813333333335</v>
      </c>
      <c r="K86" s="103">
        <v>4723</v>
      </c>
      <c r="L86" s="103">
        <f t="shared" si="4"/>
        <v>33125.17333333334</v>
      </c>
    </row>
    <row r="87" spans="1:12" ht="15">
      <c r="A87" s="90"/>
      <c r="B87" s="102" t="s">
        <v>260</v>
      </c>
      <c r="C87" s="103">
        <v>8829.14</v>
      </c>
      <c r="D87" s="103">
        <v>1848</v>
      </c>
      <c r="E87" s="103">
        <f t="shared" si="0"/>
        <v>10677.14</v>
      </c>
      <c r="F87" s="104"/>
      <c r="G87" s="103">
        <f t="shared" si="1"/>
        <v>8541.712</v>
      </c>
      <c r="H87" s="103">
        <v>933</v>
      </c>
      <c r="I87" s="103">
        <f t="shared" si="2"/>
        <v>2135.428</v>
      </c>
      <c r="J87" s="103">
        <f t="shared" si="3"/>
        <v>14236.186666666665</v>
      </c>
      <c r="K87" s="103">
        <v>4723</v>
      </c>
      <c r="L87" s="103">
        <f t="shared" si="4"/>
        <v>30569.326666666664</v>
      </c>
    </row>
    <row r="88" spans="1:12" ht="15">
      <c r="A88" s="90"/>
      <c r="B88" s="102" t="s">
        <v>261</v>
      </c>
      <c r="C88" s="103">
        <v>7908.892</v>
      </c>
      <c r="D88" s="103">
        <v>1848</v>
      </c>
      <c r="E88" s="103">
        <f t="shared" si="0"/>
        <v>9756.892</v>
      </c>
      <c r="F88" s="104"/>
      <c r="G88" s="103">
        <f t="shared" si="1"/>
        <v>7805.5136</v>
      </c>
      <c r="H88" s="103">
        <v>156</v>
      </c>
      <c r="I88" s="103">
        <f t="shared" si="2"/>
        <v>1951.3784</v>
      </c>
      <c r="J88" s="103">
        <f t="shared" si="3"/>
        <v>13009.189333333334</v>
      </c>
      <c r="K88" s="103">
        <v>4723</v>
      </c>
      <c r="L88" s="103">
        <f t="shared" si="4"/>
        <v>27645.081333333335</v>
      </c>
    </row>
    <row r="89" spans="1:12" ht="15">
      <c r="A89" s="90"/>
      <c r="B89" s="102" t="s">
        <v>262</v>
      </c>
      <c r="C89" s="103">
        <v>7575.382857142856</v>
      </c>
      <c r="D89" s="103">
        <v>1848</v>
      </c>
      <c r="E89" s="103">
        <f t="shared" si="0"/>
        <v>9423.382857142857</v>
      </c>
      <c r="F89" s="104"/>
      <c r="G89" s="103">
        <f t="shared" si="1"/>
        <v>7538.7062857142855</v>
      </c>
      <c r="H89" s="103">
        <v>52.5</v>
      </c>
      <c r="I89" s="103">
        <f t="shared" si="2"/>
        <v>1884.6765714285714</v>
      </c>
      <c r="J89" s="103">
        <f t="shared" si="3"/>
        <v>12564.510476190477</v>
      </c>
      <c r="K89" s="103">
        <v>4723</v>
      </c>
      <c r="L89" s="103">
        <f t="shared" si="4"/>
        <v>26763.393333333333</v>
      </c>
    </row>
    <row r="90" spans="1:12" ht="15">
      <c r="A90" s="90"/>
      <c r="B90" s="102" t="s">
        <v>263</v>
      </c>
      <c r="C90" s="103">
        <v>5965.78</v>
      </c>
      <c r="D90" s="103">
        <v>1848</v>
      </c>
      <c r="E90" s="103">
        <f t="shared" si="0"/>
        <v>7813.78</v>
      </c>
      <c r="F90" s="104"/>
      <c r="G90" s="103">
        <f t="shared" si="1"/>
        <v>6251.024</v>
      </c>
      <c r="H90" s="103"/>
      <c r="I90" s="103">
        <f t="shared" si="2"/>
        <v>1562.756</v>
      </c>
      <c r="J90" s="103">
        <f t="shared" si="3"/>
        <v>10418.373333333333</v>
      </c>
      <c r="K90" s="103">
        <v>4723</v>
      </c>
      <c r="L90" s="103">
        <f t="shared" si="4"/>
        <v>22955.153333333335</v>
      </c>
    </row>
    <row r="91" spans="1:12" ht="15">
      <c r="A91" s="90"/>
      <c r="B91" s="102" t="s">
        <v>264</v>
      </c>
      <c r="C91" s="103">
        <v>16931.4</v>
      </c>
      <c r="D91" s="103">
        <v>1848</v>
      </c>
      <c r="E91" s="103">
        <f t="shared" si="0"/>
        <v>18779.4</v>
      </c>
      <c r="F91" s="104"/>
      <c r="G91" s="103">
        <f t="shared" si="1"/>
        <v>15023.520000000002</v>
      </c>
      <c r="H91" s="103">
        <v>780</v>
      </c>
      <c r="I91" s="103">
        <f t="shared" si="2"/>
        <v>3755.88</v>
      </c>
      <c r="J91" s="103">
        <f t="shared" si="3"/>
        <v>25039.2</v>
      </c>
      <c r="K91" s="103">
        <v>4723</v>
      </c>
      <c r="L91" s="103">
        <f t="shared" si="4"/>
        <v>49321.600000000006</v>
      </c>
    </row>
    <row r="92" spans="1:12" ht="15">
      <c r="A92" s="90"/>
      <c r="B92" s="102" t="s">
        <v>265</v>
      </c>
      <c r="C92" s="103">
        <v>12534.299999999997</v>
      </c>
      <c r="D92" s="103">
        <v>1848</v>
      </c>
      <c r="E92" s="103">
        <f t="shared" si="0"/>
        <v>14382.299999999997</v>
      </c>
      <c r="F92" s="104"/>
      <c r="G92" s="103">
        <f t="shared" si="1"/>
        <v>11505.839999999998</v>
      </c>
      <c r="H92" s="103">
        <v>920</v>
      </c>
      <c r="I92" s="103">
        <f t="shared" si="2"/>
        <v>2876.4599999999996</v>
      </c>
      <c r="J92" s="103">
        <f t="shared" si="3"/>
        <v>19176.399999999998</v>
      </c>
      <c r="K92" s="103">
        <v>4723</v>
      </c>
      <c r="L92" s="103">
        <f t="shared" si="4"/>
        <v>39201.7</v>
      </c>
    </row>
    <row r="93" spans="1:12" ht="15">
      <c r="A93" s="90"/>
      <c r="B93" s="102" t="s">
        <v>266</v>
      </c>
      <c r="C93" s="103">
        <v>10499.9</v>
      </c>
      <c r="D93" s="103">
        <v>1848</v>
      </c>
      <c r="E93" s="103">
        <f t="shared" si="0"/>
        <v>12347.9</v>
      </c>
      <c r="F93" s="104"/>
      <c r="G93" s="103">
        <f t="shared" si="1"/>
        <v>9878.32</v>
      </c>
      <c r="H93" s="103">
        <v>780</v>
      </c>
      <c r="I93" s="103">
        <f t="shared" si="2"/>
        <v>2469.58</v>
      </c>
      <c r="J93" s="103">
        <f t="shared" si="3"/>
        <v>16463.866666666665</v>
      </c>
      <c r="K93" s="103">
        <v>4723</v>
      </c>
      <c r="L93" s="103">
        <f t="shared" si="4"/>
        <v>34314.76666666666</v>
      </c>
    </row>
    <row r="94" spans="1:12" ht="15">
      <c r="A94" s="90"/>
      <c r="B94" s="102" t="s">
        <v>267</v>
      </c>
      <c r="C94" s="103">
        <v>9458.5</v>
      </c>
      <c r="D94" s="103">
        <v>1848</v>
      </c>
      <c r="E94" s="103">
        <f t="shared" si="0"/>
        <v>11306.5</v>
      </c>
      <c r="F94" s="104"/>
      <c r="G94" s="103">
        <f t="shared" si="1"/>
        <v>9045.2</v>
      </c>
      <c r="H94" s="103">
        <v>420</v>
      </c>
      <c r="I94" s="103">
        <f t="shared" si="2"/>
        <v>2261.3</v>
      </c>
      <c r="J94" s="103">
        <f t="shared" si="3"/>
        <v>15075.333333333332</v>
      </c>
      <c r="K94" s="103">
        <v>4723</v>
      </c>
      <c r="L94" s="103">
        <f t="shared" si="4"/>
        <v>31524.833333333332</v>
      </c>
    </row>
    <row r="95" spans="1:12" ht="15">
      <c r="A95" s="90"/>
      <c r="B95" s="102" t="s">
        <v>268</v>
      </c>
      <c r="C95" s="103">
        <v>15444.9</v>
      </c>
      <c r="D95" s="103">
        <v>1848</v>
      </c>
      <c r="E95" s="103">
        <f t="shared" si="0"/>
        <v>17292.9</v>
      </c>
      <c r="F95" s="104"/>
      <c r="G95" s="103">
        <f t="shared" si="1"/>
        <v>13834.320000000002</v>
      </c>
      <c r="H95" s="103"/>
      <c r="I95" s="103">
        <f t="shared" si="2"/>
        <v>3458.5800000000004</v>
      </c>
      <c r="J95" s="103">
        <f t="shared" si="3"/>
        <v>23057.200000000004</v>
      </c>
      <c r="K95" s="103">
        <v>4723</v>
      </c>
      <c r="L95" s="103">
        <f t="shared" si="4"/>
        <v>45073.100000000006</v>
      </c>
    </row>
    <row r="96" spans="1:12" ht="15">
      <c r="A96" s="90"/>
      <c r="B96" s="102" t="s">
        <v>269</v>
      </c>
      <c r="C96" s="103">
        <v>14291.86</v>
      </c>
      <c r="D96" s="103">
        <v>1848</v>
      </c>
      <c r="E96" s="103">
        <f t="shared" si="0"/>
        <v>16139.86</v>
      </c>
      <c r="F96" s="104"/>
      <c r="G96" s="103">
        <f t="shared" si="1"/>
        <v>12911.888</v>
      </c>
      <c r="H96" s="103">
        <v>1584</v>
      </c>
      <c r="I96" s="103">
        <f t="shared" si="2"/>
        <v>3227.9720000000007</v>
      </c>
      <c r="J96" s="103">
        <f t="shared" si="3"/>
        <v>21519.813333333335</v>
      </c>
      <c r="K96" s="103">
        <v>4723</v>
      </c>
      <c r="L96" s="103">
        <f t="shared" si="4"/>
        <v>43966.67333333334</v>
      </c>
    </row>
    <row r="97" spans="1:12" ht="15">
      <c r="A97" s="90"/>
      <c r="B97" s="102" t="s">
        <v>270</v>
      </c>
      <c r="C97" s="103">
        <v>13967.1</v>
      </c>
      <c r="D97" s="103">
        <v>1848</v>
      </c>
      <c r="E97" s="103">
        <f t="shared" si="0"/>
        <v>15815.1</v>
      </c>
      <c r="F97" s="104"/>
      <c r="G97" s="103">
        <f t="shared" si="1"/>
        <v>12652.080000000002</v>
      </c>
      <c r="H97" s="103">
        <v>1020</v>
      </c>
      <c r="I97" s="103">
        <f t="shared" si="2"/>
        <v>3163.0199999999995</v>
      </c>
      <c r="J97" s="103">
        <f t="shared" si="3"/>
        <v>21086.8</v>
      </c>
      <c r="K97" s="103">
        <v>4723</v>
      </c>
      <c r="L97" s="103">
        <f t="shared" si="4"/>
        <v>42644.9</v>
      </c>
    </row>
    <row r="98" spans="1:12" ht="15">
      <c r="A98" s="90"/>
      <c r="B98" s="102" t="s">
        <v>271</v>
      </c>
      <c r="C98" s="103">
        <v>9824.86</v>
      </c>
      <c r="D98" s="103">
        <v>1848</v>
      </c>
      <c r="E98" s="103">
        <f t="shared" si="0"/>
        <v>11672.86</v>
      </c>
      <c r="F98" s="104"/>
      <c r="G98" s="103">
        <f t="shared" si="1"/>
        <v>9338.288</v>
      </c>
      <c r="H98" s="103">
        <v>210</v>
      </c>
      <c r="I98" s="103">
        <f t="shared" si="2"/>
        <v>2334.572</v>
      </c>
      <c r="J98" s="103">
        <f t="shared" si="3"/>
        <v>15563.813333333335</v>
      </c>
      <c r="K98" s="103">
        <v>4723</v>
      </c>
      <c r="L98" s="103">
        <f t="shared" si="4"/>
        <v>32169.673333333336</v>
      </c>
    </row>
    <row r="99" spans="1:12" ht="15">
      <c r="A99" s="90"/>
      <c r="B99" s="102" t="s">
        <v>272</v>
      </c>
      <c r="C99" s="103">
        <v>8829.14</v>
      </c>
      <c r="D99" s="103">
        <v>1848</v>
      </c>
      <c r="E99" s="103">
        <f t="shared" si="0"/>
        <v>10677.14</v>
      </c>
      <c r="F99" s="104"/>
      <c r="G99" s="103">
        <f t="shared" si="1"/>
        <v>8541.712</v>
      </c>
      <c r="H99" s="103"/>
      <c r="I99" s="103">
        <f t="shared" si="2"/>
        <v>2135.428</v>
      </c>
      <c r="J99" s="103">
        <f t="shared" si="3"/>
        <v>14236.186666666665</v>
      </c>
      <c r="K99" s="103">
        <v>4723</v>
      </c>
      <c r="L99" s="103">
        <f t="shared" si="4"/>
        <v>29636.326666666664</v>
      </c>
    </row>
    <row r="100" spans="1:12" ht="15">
      <c r="A100" s="90"/>
      <c r="B100" s="102" t="s">
        <v>273</v>
      </c>
      <c r="C100" s="103">
        <v>13096.12</v>
      </c>
      <c r="D100" s="103">
        <v>1848</v>
      </c>
      <c r="E100" s="103">
        <f t="shared" si="0"/>
        <v>14944.12</v>
      </c>
      <c r="F100" s="104"/>
      <c r="G100" s="103">
        <f t="shared" si="1"/>
        <v>11955.296000000002</v>
      </c>
      <c r="H100" s="103">
        <v>2040</v>
      </c>
      <c r="I100" s="103">
        <f t="shared" si="2"/>
        <v>2988.824</v>
      </c>
      <c r="J100" s="103">
        <f t="shared" si="3"/>
        <v>19925.493333333332</v>
      </c>
      <c r="K100" s="103">
        <v>4723</v>
      </c>
      <c r="L100" s="103">
        <f t="shared" si="4"/>
        <v>41632.613333333335</v>
      </c>
    </row>
    <row r="101" spans="1:12" ht="15">
      <c r="A101" s="90"/>
      <c r="B101" s="102" t="s">
        <v>274</v>
      </c>
      <c r="C101" s="103">
        <v>8829.14</v>
      </c>
      <c r="D101" s="103">
        <v>1848</v>
      </c>
      <c r="E101" s="103">
        <f t="shared" si="0"/>
        <v>10677.14</v>
      </c>
      <c r="F101" s="104"/>
      <c r="G101" s="103">
        <f t="shared" si="1"/>
        <v>8541.712</v>
      </c>
      <c r="H101" s="103">
        <v>810</v>
      </c>
      <c r="I101" s="103">
        <f t="shared" si="2"/>
        <v>2135.428</v>
      </c>
      <c r="J101" s="103">
        <f t="shared" si="3"/>
        <v>14236.186666666665</v>
      </c>
      <c r="K101" s="103">
        <v>4723</v>
      </c>
      <c r="L101" s="103">
        <f t="shared" si="4"/>
        <v>30446.326666666664</v>
      </c>
    </row>
    <row r="102" spans="1:12" ht="15">
      <c r="A102" s="90"/>
      <c r="B102" s="102" t="s">
        <v>275</v>
      </c>
      <c r="C102" s="103">
        <v>29255.94</v>
      </c>
      <c r="D102" s="103">
        <v>1848</v>
      </c>
      <c r="E102" s="103">
        <f t="shared" si="0"/>
        <v>31103.94</v>
      </c>
      <c r="F102" s="104"/>
      <c r="G102" s="103">
        <f t="shared" si="1"/>
        <v>24883.152000000002</v>
      </c>
      <c r="H102" s="103">
        <v>2040</v>
      </c>
      <c r="I102" s="103">
        <f t="shared" si="2"/>
        <v>6220.7880000000005</v>
      </c>
      <c r="J102" s="103">
        <f t="shared" si="3"/>
        <v>41471.92</v>
      </c>
      <c r="K102" s="103">
        <v>4723</v>
      </c>
      <c r="L102" s="103">
        <f t="shared" si="4"/>
        <v>79338.86</v>
      </c>
    </row>
    <row r="103" spans="1:12" ht="15">
      <c r="A103" s="90"/>
      <c r="B103" s="102" t="s">
        <v>276</v>
      </c>
      <c r="C103" s="103">
        <v>20645.72</v>
      </c>
      <c r="D103" s="103">
        <v>1848</v>
      </c>
      <c r="E103" s="103">
        <f t="shared" si="0"/>
        <v>22493.72</v>
      </c>
      <c r="F103" s="104"/>
      <c r="G103" s="103">
        <f t="shared" si="1"/>
        <v>17994.976000000002</v>
      </c>
      <c r="H103" s="103">
        <v>2040</v>
      </c>
      <c r="I103" s="103">
        <f t="shared" si="2"/>
        <v>4498.744</v>
      </c>
      <c r="J103" s="103">
        <f t="shared" si="3"/>
        <v>29991.626666666667</v>
      </c>
      <c r="K103" s="103">
        <v>4723</v>
      </c>
      <c r="L103" s="103">
        <f t="shared" si="4"/>
        <v>59248.346666666665</v>
      </c>
    </row>
    <row r="104" spans="1:12" ht="15">
      <c r="A104" s="90"/>
      <c r="B104" s="102" t="s">
        <v>277</v>
      </c>
      <c r="C104" s="103">
        <v>7815.46</v>
      </c>
      <c r="D104" s="103">
        <v>1848</v>
      </c>
      <c r="E104" s="103">
        <f t="shared" si="0"/>
        <v>9663.46</v>
      </c>
      <c r="F104" s="104"/>
      <c r="G104" s="103">
        <f t="shared" si="1"/>
        <v>7730.768</v>
      </c>
      <c r="H104" s="103">
        <v>390</v>
      </c>
      <c r="I104" s="103">
        <f t="shared" si="2"/>
        <v>1932.6919999999998</v>
      </c>
      <c r="J104" s="103">
        <f t="shared" si="3"/>
        <v>12884.613333333331</v>
      </c>
      <c r="K104" s="103">
        <v>4723</v>
      </c>
      <c r="L104" s="103">
        <f t="shared" si="4"/>
        <v>27661.07333333333</v>
      </c>
    </row>
    <row r="105" spans="1:12" ht="15">
      <c r="A105" s="90"/>
      <c r="B105" s="102" t="s">
        <v>278</v>
      </c>
      <c r="C105" s="103">
        <v>7502.36</v>
      </c>
      <c r="D105" s="103">
        <v>1848</v>
      </c>
      <c r="E105" s="103">
        <f t="shared" si="0"/>
        <v>9350.36</v>
      </c>
      <c r="F105" s="104"/>
      <c r="G105" s="103">
        <f t="shared" si="1"/>
        <v>7480.2880000000005</v>
      </c>
      <c r="H105" s="103">
        <v>420</v>
      </c>
      <c r="I105" s="103">
        <f t="shared" si="2"/>
        <v>1870.0720000000001</v>
      </c>
      <c r="J105" s="103">
        <f t="shared" si="3"/>
        <v>12467.146666666667</v>
      </c>
      <c r="K105" s="103">
        <v>4723</v>
      </c>
      <c r="L105" s="103">
        <f t="shared" si="4"/>
        <v>26960.506666666668</v>
      </c>
    </row>
    <row r="106" spans="1:12" ht="15">
      <c r="A106" s="90"/>
      <c r="B106" s="102" t="s">
        <v>279</v>
      </c>
      <c r="C106" s="103">
        <v>9458.5</v>
      </c>
      <c r="D106" s="103">
        <v>1848</v>
      </c>
      <c r="E106" s="103">
        <f t="shared" si="0"/>
        <v>11306.5</v>
      </c>
      <c r="F106" s="104"/>
      <c r="G106" s="103">
        <f t="shared" si="1"/>
        <v>9045.2</v>
      </c>
      <c r="H106" s="103">
        <v>2040</v>
      </c>
      <c r="I106" s="103">
        <f t="shared" si="2"/>
        <v>2261.3</v>
      </c>
      <c r="J106" s="103">
        <f t="shared" si="3"/>
        <v>15075.333333333332</v>
      </c>
      <c r="K106" s="103">
        <v>4723</v>
      </c>
      <c r="L106" s="103">
        <f t="shared" si="4"/>
        <v>33144.83333333333</v>
      </c>
    </row>
    <row r="107" spans="1:12" ht="15">
      <c r="A107" s="90"/>
      <c r="B107" s="102" t="s">
        <v>280</v>
      </c>
      <c r="C107" s="103">
        <v>8728.65</v>
      </c>
      <c r="D107" s="103">
        <v>1848</v>
      </c>
      <c r="E107" s="103">
        <f t="shared" si="0"/>
        <v>10576.65</v>
      </c>
      <c r="F107" s="104"/>
      <c r="G107" s="103">
        <f t="shared" si="1"/>
        <v>8461.32</v>
      </c>
      <c r="H107" s="103">
        <v>780</v>
      </c>
      <c r="I107" s="103">
        <f t="shared" si="2"/>
        <v>2115.33</v>
      </c>
      <c r="J107" s="103">
        <f t="shared" si="3"/>
        <v>14102.2</v>
      </c>
      <c r="K107" s="103">
        <v>4723</v>
      </c>
      <c r="L107" s="103">
        <f t="shared" si="4"/>
        <v>30181.85</v>
      </c>
    </row>
    <row r="108" spans="1:12" ht="15">
      <c r="A108" s="90"/>
      <c r="B108" s="102" t="s">
        <v>281</v>
      </c>
      <c r="C108" s="103">
        <v>7815.46</v>
      </c>
      <c r="D108" s="103">
        <v>1848</v>
      </c>
      <c r="E108" s="103">
        <f t="shared" si="0"/>
        <v>9663.46</v>
      </c>
      <c r="F108" s="104"/>
      <c r="G108" s="103">
        <f t="shared" si="1"/>
        <v>7730.768</v>
      </c>
      <c r="H108" s="103">
        <v>231.42857142857142</v>
      </c>
      <c r="I108" s="103">
        <f t="shared" si="2"/>
        <v>1932.6919999999998</v>
      </c>
      <c r="J108" s="103">
        <f t="shared" si="3"/>
        <v>12884.613333333331</v>
      </c>
      <c r="K108" s="103">
        <v>4723</v>
      </c>
      <c r="L108" s="103">
        <f t="shared" si="4"/>
        <v>27502.501904761903</v>
      </c>
    </row>
    <row r="109" spans="1:12" ht="15">
      <c r="A109" s="90"/>
      <c r="B109" s="102" t="s">
        <v>200</v>
      </c>
      <c r="C109" s="103">
        <v>26528.36</v>
      </c>
      <c r="D109" s="103">
        <v>1848</v>
      </c>
      <c r="E109" s="103">
        <f t="shared" si="0"/>
        <v>28376.36</v>
      </c>
      <c r="F109" s="104"/>
      <c r="G109" s="103">
        <f t="shared" si="1"/>
        <v>22701.088000000003</v>
      </c>
      <c r="H109" s="103">
        <v>390</v>
      </c>
      <c r="I109" s="103">
        <f t="shared" si="2"/>
        <v>5675.272000000001</v>
      </c>
      <c r="J109" s="103">
        <f t="shared" si="3"/>
        <v>37835.14666666667</v>
      </c>
      <c r="K109" s="103">
        <v>4723</v>
      </c>
      <c r="L109" s="103">
        <f t="shared" si="4"/>
        <v>71324.50666666667</v>
      </c>
    </row>
    <row r="110" spans="1:12" ht="15">
      <c r="A110" s="90"/>
      <c r="B110" s="102" t="s">
        <v>282</v>
      </c>
      <c r="C110" s="103">
        <v>11925.9</v>
      </c>
      <c r="D110" s="103">
        <v>1848</v>
      </c>
      <c r="E110" s="103">
        <f t="shared" si="0"/>
        <v>13773.9</v>
      </c>
      <c r="F110" s="104"/>
      <c r="G110" s="103">
        <f t="shared" si="1"/>
        <v>11019.12</v>
      </c>
      <c r="H110" s="103">
        <v>600</v>
      </c>
      <c r="I110" s="103">
        <f t="shared" si="2"/>
        <v>2754.7799999999997</v>
      </c>
      <c r="J110" s="103">
        <f t="shared" si="3"/>
        <v>18365.2</v>
      </c>
      <c r="K110" s="103">
        <v>4723</v>
      </c>
      <c r="L110" s="103">
        <f t="shared" si="4"/>
        <v>37462.100000000006</v>
      </c>
    </row>
    <row r="111" spans="1:12" ht="15">
      <c r="A111" s="90"/>
      <c r="B111" s="102" t="s">
        <v>283</v>
      </c>
      <c r="C111" s="103">
        <v>10912.22</v>
      </c>
      <c r="D111" s="103">
        <v>1848</v>
      </c>
      <c r="E111" s="103">
        <f t="shared" si="0"/>
        <v>12760.22</v>
      </c>
      <c r="F111" s="104"/>
      <c r="G111" s="103">
        <f t="shared" si="1"/>
        <v>10208.176</v>
      </c>
      <c r="H111" s="103">
        <v>1584</v>
      </c>
      <c r="I111" s="103">
        <f t="shared" si="2"/>
        <v>2552.044</v>
      </c>
      <c r="J111" s="103">
        <f t="shared" si="3"/>
        <v>17013.626666666667</v>
      </c>
      <c r="K111" s="103">
        <v>4723</v>
      </c>
      <c r="L111" s="103">
        <f t="shared" si="4"/>
        <v>36080.846666666665</v>
      </c>
    </row>
    <row r="112" spans="1:12" ht="15">
      <c r="A112" s="90"/>
      <c r="B112" s="102" t="s">
        <v>284</v>
      </c>
      <c r="C112" s="103">
        <v>9824.86</v>
      </c>
      <c r="D112" s="103">
        <v>1848</v>
      </c>
      <c r="E112" s="103">
        <f t="shared" si="0"/>
        <v>11672.86</v>
      </c>
      <c r="F112" s="104"/>
      <c r="G112" s="103">
        <f t="shared" si="1"/>
        <v>9338.288</v>
      </c>
      <c r="H112" s="103">
        <v>1584</v>
      </c>
      <c r="I112" s="103">
        <f t="shared" si="2"/>
        <v>2334.572</v>
      </c>
      <c r="J112" s="103">
        <f t="shared" si="3"/>
        <v>15563.813333333335</v>
      </c>
      <c r="K112" s="103">
        <v>4723</v>
      </c>
      <c r="L112" s="103">
        <f t="shared" si="4"/>
        <v>33543.67333333334</v>
      </c>
    </row>
    <row r="113" spans="1:12" ht="15">
      <c r="A113" s="90"/>
      <c r="B113" s="102" t="s">
        <v>285</v>
      </c>
      <c r="C113" s="103">
        <v>8829.14</v>
      </c>
      <c r="D113" s="103">
        <v>1848</v>
      </c>
      <c r="E113" s="103">
        <f t="shared" si="0"/>
        <v>10677.14</v>
      </c>
      <c r="F113" s="104"/>
      <c r="G113" s="103">
        <f t="shared" si="1"/>
        <v>8541.712</v>
      </c>
      <c r="H113" s="103">
        <v>390</v>
      </c>
      <c r="I113" s="103">
        <f t="shared" si="2"/>
        <v>2135.428</v>
      </c>
      <c r="J113" s="103">
        <f t="shared" si="3"/>
        <v>14236.186666666665</v>
      </c>
      <c r="K113" s="103">
        <v>4723</v>
      </c>
      <c r="L113" s="103">
        <f t="shared" si="4"/>
        <v>30026.326666666664</v>
      </c>
    </row>
    <row r="114" spans="1:12" ht="15">
      <c r="A114" s="90"/>
      <c r="B114" s="102" t="s">
        <v>286</v>
      </c>
      <c r="C114" s="103">
        <v>4448.74</v>
      </c>
      <c r="D114" s="103">
        <v>1848</v>
      </c>
      <c r="E114" s="103">
        <f t="shared" si="0"/>
        <v>6296.74</v>
      </c>
      <c r="F114" s="104"/>
      <c r="G114" s="103">
        <f t="shared" si="1"/>
        <v>5037.392</v>
      </c>
      <c r="H114" s="103">
        <v>420</v>
      </c>
      <c r="I114" s="103">
        <f t="shared" si="2"/>
        <v>1259.348</v>
      </c>
      <c r="J114" s="103">
        <f t="shared" si="3"/>
        <v>8395.653333333334</v>
      </c>
      <c r="K114" s="103">
        <v>4723</v>
      </c>
      <c r="L114" s="103">
        <f t="shared" si="4"/>
        <v>19835.393333333333</v>
      </c>
    </row>
    <row r="115" spans="1:12" ht="15">
      <c r="A115" s="90"/>
      <c r="B115" s="102" t="s">
        <v>199</v>
      </c>
      <c r="C115" s="103">
        <v>26196.66</v>
      </c>
      <c r="D115" s="103">
        <v>1848</v>
      </c>
      <c r="E115" s="103">
        <f t="shared" si="0"/>
        <v>28044.66</v>
      </c>
      <c r="F115" s="104"/>
      <c r="G115" s="103">
        <f t="shared" si="1"/>
        <v>22435.728000000003</v>
      </c>
      <c r="H115" s="103"/>
      <c r="I115" s="103">
        <f t="shared" si="2"/>
        <v>5608.932</v>
      </c>
      <c r="J115" s="103">
        <f t="shared" si="3"/>
        <v>37392.88</v>
      </c>
      <c r="K115" s="103">
        <v>4723</v>
      </c>
      <c r="L115" s="103">
        <f t="shared" si="4"/>
        <v>70160.54000000001</v>
      </c>
    </row>
    <row r="116" spans="1:12" ht="15">
      <c r="A116" s="90"/>
      <c r="B116" s="102" t="s">
        <v>201</v>
      </c>
      <c r="C116" s="103">
        <v>26528.35999999999</v>
      </c>
      <c r="D116" s="103">
        <v>1848</v>
      </c>
      <c r="E116" s="103">
        <f t="shared" si="0"/>
        <v>28376.35999999999</v>
      </c>
      <c r="F116" s="104"/>
      <c r="G116" s="103">
        <f t="shared" si="1"/>
        <v>22701.087999999992</v>
      </c>
      <c r="H116" s="103"/>
      <c r="I116" s="103">
        <f t="shared" si="2"/>
        <v>5675.271999999997</v>
      </c>
      <c r="J116" s="103">
        <f t="shared" si="3"/>
        <v>37835.14666666665</v>
      </c>
      <c r="K116" s="103">
        <v>4723</v>
      </c>
      <c r="L116" s="103">
        <f t="shared" si="4"/>
        <v>70934.50666666664</v>
      </c>
    </row>
    <row r="117" spans="1:13" ht="1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</row>
    <row r="118" spans="3:8" ht="15">
      <c r="C118" s="106" t="s">
        <v>287</v>
      </c>
      <c r="D118" s="84"/>
      <c r="E118" s="84"/>
      <c r="F118" s="84"/>
      <c r="G118" s="84"/>
      <c r="H118" s="84"/>
    </row>
    <row r="119" spans="3:8" ht="15">
      <c r="C119" s="107" t="s">
        <v>178</v>
      </c>
      <c r="D119" s="234" t="s">
        <v>288</v>
      </c>
      <c r="E119" s="234"/>
      <c r="F119" s="234"/>
      <c r="G119" s="234"/>
      <c r="H119" s="234"/>
    </row>
    <row r="120" spans="3:8" ht="15">
      <c r="C120" s="108"/>
      <c r="D120" s="222" t="s">
        <v>289</v>
      </c>
      <c r="E120" s="222"/>
      <c r="F120" s="222"/>
      <c r="G120" s="222"/>
      <c r="H120" s="222"/>
    </row>
    <row r="121" ht="15">
      <c r="C121" s="78"/>
    </row>
    <row r="122" ht="15">
      <c r="H122" s="94"/>
    </row>
    <row r="123" spans="1:13" ht="15">
      <c r="A123" s="235" t="s">
        <v>175</v>
      </c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</row>
    <row r="124" spans="1:13" ht="15">
      <c r="A124" s="235" t="s">
        <v>176</v>
      </c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</row>
    <row r="125" spans="1:13" ht="15">
      <c r="A125" s="235" t="s">
        <v>217</v>
      </c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</row>
    <row r="126" spans="1:13" ht="15">
      <c r="A126" s="235" t="s">
        <v>290</v>
      </c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</row>
    <row r="127" spans="1:13" ht="1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ht="15">
      <c r="A128" s="223" t="s">
        <v>291</v>
      </c>
      <c r="B128" s="22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1:13" ht="1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2" s="98" customFormat="1" ht="15" customHeight="1">
      <c r="A130" s="224" t="s">
        <v>178</v>
      </c>
      <c r="B130" s="226" t="s">
        <v>220</v>
      </c>
      <c r="C130" s="228" t="s">
        <v>221</v>
      </c>
      <c r="D130" s="229"/>
      <c r="E130" s="230"/>
      <c r="F130" s="96"/>
      <c r="G130" s="231" t="s">
        <v>222</v>
      </c>
      <c r="H130" s="232"/>
      <c r="I130" s="232"/>
      <c r="J130" s="232"/>
      <c r="K130" s="232"/>
      <c r="L130" s="233"/>
    </row>
    <row r="131" spans="1:12" s="98" customFormat="1" ht="45" customHeight="1">
      <c r="A131" s="225"/>
      <c r="B131" s="227"/>
      <c r="C131" s="99" t="s">
        <v>223</v>
      </c>
      <c r="D131" s="100" t="s">
        <v>224</v>
      </c>
      <c r="E131" s="99" t="s">
        <v>22</v>
      </c>
      <c r="F131" s="96"/>
      <c r="G131" s="109" t="s">
        <v>225</v>
      </c>
      <c r="H131" s="109" t="s">
        <v>292</v>
      </c>
      <c r="I131" s="109" t="s">
        <v>227</v>
      </c>
      <c r="J131" s="109" t="s">
        <v>228</v>
      </c>
      <c r="K131" s="109" t="s">
        <v>293</v>
      </c>
      <c r="L131" s="109" t="s">
        <v>22</v>
      </c>
    </row>
    <row r="132" spans="1:12" ht="15">
      <c r="A132" s="101"/>
      <c r="B132" s="110" t="s">
        <v>294</v>
      </c>
      <c r="C132" s="103">
        <v>50202.8</v>
      </c>
      <c r="D132" s="103">
        <v>1848</v>
      </c>
      <c r="E132" s="103">
        <f aca="true" t="shared" si="5" ref="E132:E149">SUM(C132:D132)</f>
        <v>52050.8</v>
      </c>
      <c r="F132" s="111"/>
      <c r="G132" s="103">
        <f>+E132*0.8</f>
        <v>41640.64000000001</v>
      </c>
      <c r="H132" s="103"/>
      <c r="I132" s="103">
        <f aca="true" t="shared" si="6" ref="I132:I148">+C132/30*6</f>
        <v>10040.560000000001</v>
      </c>
      <c r="J132" s="103">
        <f>+E132/30*40</f>
        <v>69401.06666666668</v>
      </c>
      <c r="K132" s="103">
        <v>4723</v>
      </c>
      <c r="L132" s="103">
        <f>SUM(G132:K132)</f>
        <v>125805.26666666669</v>
      </c>
    </row>
    <row r="133" spans="1:12" ht="15">
      <c r="A133" s="90"/>
      <c r="B133" s="110" t="s">
        <v>295</v>
      </c>
      <c r="C133" s="103">
        <v>29412.5</v>
      </c>
      <c r="D133" s="103">
        <v>1848</v>
      </c>
      <c r="E133" s="103">
        <f t="shared" si="5"/>
        <v>31260.5</v>
      </c>
      <c r="F133" s="111"/>
      <c r="G133" s="103">
        <f aca="true" t="shared" si="7" ref="G133:G148">+C133/30*10</f>
        <v>9804.166666666666</v>
      </c>
      <c r="H133" s="103">
        <v>780</v>
      </c>
      <c r="I133" s="103">
        <f t="shared" si="6"/>
        <v>5882.5</v>
      </c>
      <c r="J133" s="103">
        <f aca="true" t="shared" si="8" ref="J133:J149">+C133/30*40</f>
        <v>39216.666666666664</v>
      </c>
      <c r="K133" s="103">
        <v>4723</v>
      </c>
      <c r="L133" s="103">
        <f aca="true" t="shared" si="9" ref="L133:L149">SUM(G133:K133)</f>
        <v>60406.33333333333</v>
      </c>
    </row>
    <row r="134" spans="1:12" ht="15">
      <c r="A134" s="90"/>
      <c r="B134" s="110" t="s">
        <v>296</v>
      </c>
      <c r="C134" s="103">
        <v>27019.2</v>
      </c>
      <c r="D134" s="103">
        <v>1848</v>
      </c>
      <c r="E134" s="103">
        <f t="shared" si="5"/>
        <v>28867.2</v>
      </c>
      <c r="F134" s="111"/>
      <c r="G134" s="103">
        <f t="shared" si="7"/>
        <v>9006.4</v>
      </c>
      <c r="H134" s="103"/>
      <c r="I134" s="103">
        <f t="shared" si="6"/>
        <v>5403.84</v>
      </c>
      <c r="J134" s="103">
        <f t="shared" si="8"/>
        <v>36025.6</v>
      </c>
      <c r="K134" s="103">
        <v>4723</v>
      </c>
      <c r="L134" s="103">
        <f t="shared" si="9"/>
        <v>55158.84</v>
      </c>
    </row>
    <row r="135" spans="1:12" ht="15">
      <c r="A135" s="90"/>
      <c r="B135" s="110" t="s">
        <v>191</v>
      </c>
      <c r="C135" s="103">
        <v>50202.8</v>
      </c>
      <c r="D135" s="103">
        <v>1848</v>
      </c>
      <c r="E135" s="103">
        <f t="shared" si="5"/>
        <v>52050.8</v>
      </c>
      <c r="F135" s="111"/>
      <c r="G135" s="103">
        <f t="shared" si="7"/>
        <v>16734.266666666666</v>
      </c>
      <c r="H135" s="103">
        <v>420</v>
      </c>
      <c r="I135" s="103">
        <f t="shared" si="6"/>
        <v>10040.560000000001</v>
      </c>
      <c r="J135" s="103">
        <f t="shared" si="8"/>
        <v>66937.06666666667</v>
      </c>
      <c r="K135" s="103">
        <v>4723</v>
      </c>
      <c r="L135" s="103">
        <f t="shared" si="9"/>
        <v>98854.89333333334</v>
      </c>
    </row>
    <row r="136" spans="1:12" ht="15">
      <c r="A136" s="90"/>
      <c r="B136" s="110" t="s">
        <v>297</v>
      </c>
      <c r="C136" s="103">
        <v>24197.04</v>
      </c>
      <c r="D136" s="103">
        <v>1848</v>
      </c>
      <c r="E136" s="103">
        <f t="shared" si="5"/>
        <v>26045.04</v>
      </c>
      <c r="F136" s="111"/>
      <c r="G136" s="103">
        <f t="shared" si="7"/>
        <v>8065.68</v>
      </c>
      <c r="H136" s="103">
        <v>210</v>
      </c>
      <c r="I136" s="103">
        <f t="shared" si="6"/>
        <v>4839.407999999999</v>
      </c>
      <c r="J136" s="103">
        <f t="shared" si="8"/>
        <v>32262.72</v>
      </c>
      <c r="K136" s="103">
        <v>4723</v>
      </c>
      <c r="L136" s="103">
        <f t="shared" si="9"/>
        <v>50100.808000000005</v>
      </c>
    </row>
    <row r="137" spans="1:12" ht="15">
      <c r="A137" s="90"/>
      <c r="B137" s="110" t="s">
        <v>298</v>
      </c>
      <c r="C137" s="103">
        <v>23858.57</v>
      </c>
      <c r="D137" s="103">
        <v>1848</v>
      </c>
      <c r="E137" s="103">
        <f t="shared" si="5"/>
        <v>25706.57</v>
      </c>
      <c r="F137" s="111"/>
      <c r="G137" s="103">
        <f t="shared" si="7"/>
        <v>7952.856666666667</v>
      </c>
      <c r="H137" s="103"/>
      <c r="I137" s="103">
        <f t="shared" si="6"/>
        <v>4771.714</v>
      </c>
      <c r="J137" s="103">
        <f t="shared" si="8"/>
        <v>31811.426666666666</v>
      </c>
      <c r="K137" s="103">
        <v>4723</v>
      </c>
      <c r="L137" s="103">
        <f t="shared" si="9"/>
        <v>49258.99733333333</v>
      </c>
    </row>
    <row r="138" spans="1:12" ht="15">
      <c r="A138" s="90"/>
      <c r="B138" s="110" t="s">
        <v>299</v>
      </c>
      <c r="C138" s="103">
        <v>27019.12</v>
      </c>
      <c r="D138" s="103">
        <v>1848</v>
      </c>
      <c r="E138" s="103">
        <f t="shared" si="5"/>
        <v>28867.12</v>
      </c>
      <c r="F138" s="111"/>
      <c r="G138" s="103">
        <f t="shared" si="7"/>
        <v>9006.373333333333</v>
      </c>
      <c r="H138" s="103">
        <v>390</v>
      </c>
      <c r="I138" s="103">
        <f t="shared" si="6"/>
        <v>5403.8240000000005</v>
      </c>
      <c r="J138" s="103">
        <f t="shared" si="8"/>
        <v>36025.49333333333</v>
      </c>
      <c r="K138" s="103">
        <v>4723</v>
      </c>
      <c r="L138" s="103">
        <f t="shared" si="9"/>
        <v>55548.69066666666</v>
      </c>
    </row>
    <row r="139" spans="1:12" ht="15">
      <c r="A139" s="90"/>
      <c r="B139" s="110" t="s">
        <v>300</v>
      </c>
      <c r="C139" s="103">
        <v>23520.1</v>
      </c>
      <c r="D139" s="103">
        <v>1848</v>
      </c>
      <c r="E139" s="103">
        <f t="shared" si="5"/>
        <v>25368.1</v>
      </c>
      <c r="F139" s="111"/>
      <c r="G139" s="103">
        <f t="shared" si="7"/>
        <v>7840.033333333333</v>
      </c>
      <c r="H139" s="103">
        <v>780</v>
      </c>
      <c r="I139" s="103">
        <f t="shared" si="6"/>
        <v>4704.02</v>
      </c>
      <c r="J139" s="103">
        <f t="shared" si="8"/>
        <v>31360.13333333333</v>
      </c>
      <c r="K139" s="103">
        <v>4723</v>
      </c>
      <c r="L139" s="103">
        <f t="shared" si="9"/>
        <v>49407.18666666666</v>
      </c>
    </row>
    <row r="140" spans="1:12" ht="15">
      <c r="A140" s="90"/>
      <c r="B140" s="110" t="s">
        <v>301</v>
      </c>
      <c r="C140" s="103">
        <v>22914.680000000004</v>
      </c>
      <c r="D140" s="103">
        <v>1848</v>
      </c>
      <c r="E140" s="103">
        <f t="shared" si="5"/>
        <v>24762.680000000004</v>
      </c>
      <c r="F140" s="111"/>
      <c r="G140" s="103">
        <f t="shared" si="7"/>
        <v>7638.226666666668</v>
      </c>
      <c r="H140" s="103">
        <v>660</v>
      </c>
      <c r="I140" s="103">
        <f t="shared" si="6"/>
        <v>4582.936000000001</v>
      </c>
      <c r="J140" s="103">
        <f t="shared" si="8"/>
        <v>30552.906666666673</v>
      </c>
      <c r="K140" s="103">
        <v>4723</v>
      </c>
      <c r="L140" s="103">
        <f t="shared" si="9"/>
        <v>48157.06933333335</v>
      </c>
    </row>
    <row r="141" spans="1:12" ht="15">
      <c r="A141" s="90"/>
      <c r="B141" s="110" t="s">
        <v>302</v>
      </c>
      <c r="C141" s="103">
        <v>19020.02</v>
      </c>
      <c r="D141" s="103">
        <v>1848</v>
      </c>
      <c r="E141" s="103">
        <f t="shared" si="5"/>
        <v>20868.02</v>
      </c>
      <c r="F141" s="111"/>
      <c r="G141" s="103">
        <f t="shared" si="7"/>
        <v>6340.006666666667</v>
      </c>
      <c r="H141" s="103">
        <v>520</v>
      </c>
      <c r="I141" s="103">
        <f t="shared" si="6"/>
        <v>3804.004</v>
      </c>
      <c r="J141" s="103">
        <f t="shared" si="8"/>
        <v>25360.02666666667</v>
      </c>
      <c r="K141" s="103">
        <v>4723</v>
      </c>
      <c r="L141" s="103">
        <f t="shared" si="9"/>
        <v>40747.037333333334</v>
      </c>
    </row>
    <row r="142" spans="1:12" ht="15">
      <c r="A142" s="90"/>
      <c r="B142" s="110" t="s">
        <v>303</v>
      </c>
      <c r="C142" s="103">
        <v>18605.48</v>
      </c>
      <c r="D142" s="103">
        <v>1848</v>
      </c>
      <c r="E142" s="103">
        <f t="shared" si="5"/>
        <v>20453.48</v>
      </c>
      <c r="F142" s="111"/>
      <c r="G142" s="103">
        <f t="shared" si="7"/>
        <v>6201.826666666667</v>
      </c>
      <c r="H142" s="103">
        <v>420</v>
      </c>
      <c r="I142" s="103">
        <f t="shared" si="6"/>
        <v>3721.0960000000005</v>
      </c>
      <c r="J142" s="103">
        <f t="shared" si="8"/>
        <v>24807.306666666667</v>
      </c>
      <c r="K142" s="103">
        <v>4723</v>
      </c>
      <c r="L142" s="103">
        <f t="shared" si="9"/>
        <v>39873.22933333334</v>
      </c>
    </row>
    <row r="143" spans="1:12" ht="15">
      <c r="A143" s="90"/>
      <c r="B143" s="110" t="s">
        <v>304</v>
      </c>
      <c r="C143" s="103">
        <v>16369.6</v>
      </c>
      <c r="D143" s="103">
        <v>1848</v>
      </c>
      <c r="E143" s="103">
        <f t="shared" si="5"/>
        <v>18217.6</v>
      </c>
      <c r="F143" s="111"/>
      <c r="G143" s="103">
        <f t="shared" si="7"/>
        <v>5456.533333333333</v>
      </c>
      <c r="H143" s="103"/>
      <c r="I143" s="103">
        <f t="shared" si="6"/>
        <v>3273.92</v>
      </c>
      <c r="J143" s="103">
        <f t="shared" si="8"/>
        <v>21826.13333333333</v>
      </c>
      <c r="K143" s="103">
        <v>4723</v>
      </c>
      <c r="L143" s="103">
        <f t="shared" si="9"/>
        <v>35279.58666666666</v>
      </c>
    </row>
    <row r="144" spans="1:12" ht="15">
      <c r="A144" s="90"/>
      <c r="B144" s="110" t="s">
        <v>305</v>
      </c>
      <c r="C144" s="103">
        <v>15911.92</v>
      </c>
      <c r="D144" s="103">
        <v>1848</v>
      </c>
      <c r="E144" s="103">
        <f t="shared" si="5"/>
        <v>17759.92</v>
      </c>
      <c r="F144" s="111"/>
      <c r="G144" s="103">
        <f t="shared" si="7"/>
        <v>5303.973333333333</v>
      </c>
      <c r="H144" s="103">
        <v>780</v>
      </c>
      <c r="I144" s="103">
        <f t="shared" si="6"/>
        <v>3182.384</v>
      </c>
      <c r="J144" s="103">
        <f t="shared" si="8"/>
        <v>21215.893333333333</v>
      </c>
      <c r="K144" s="103">
        <v>4723</v>
      </c>
      <c r="L144" s="103">
        <f t="shared" si="9"/>
        <v>35205.25066666667</v>
      </c>
    </row>
    <row r="145" spans="1:12" ht="15">
      <c r="A145" s="90"/>
      <c r="B145" s="110" t="s">
        <v>306</v>
      </c>
      <c r="C145" s="103">
        <v>14665.2</v>
      </c>
      <c r="D145" s="103">
        <v>1848</v>
      </c>
      <c r="E145" s="103">
        <f t="shared" si="5"/>
        <v>16513.2</v>
      </c>
      <c r="F145" s="111"/>
      <c r="G145" s="103">
        <f t="shared" si="7"/>
        <v>4888.400000000001</v>
      </c>
      <c r="H145" s="103"/>
      <c r="I145" s="103">
        <f t="shared" si="6"/>
        <v>2933.04</v>
      </c>
      <c r="J145" s="103">
        <f t="shared" si="8"/>
        <v>19553.600000000002</v>
      </c>
      <c r="K145" s="103">
        <v>4723</v>
      </c>
      <c r="L145" s="103">
        <f t="shared" si="9"/>
        <v>32098.04</v>
      </c>
    </row>
    <row r="146" spans="1:12" ht="15">
      <c r="A146" s="90"/>
      <c r="B146" s="110" t="s">
        <v>193</v>
      </c>
      <c r="C146" s="103">
        <v>30636.3</v>
      </c>
      <c r="D146" s="103">
        <v>1848</v>
      </c>
      <c r="E146" s="103">
        <f t="shared" si="5"/>
        <v>32484.3</v>
      </c>
      <c r="F146" s="111"/>
      <c r="G146" s="103">
        <f t="shared" si="7"/>
        <v>10212.099999999999</v>
      </c>
      <c r="H146" s="103"/>
      <c r="I146" s="103">
        <f t="shared" si="6"/>
        <v>6127.259999999999</v>
      </c>
      <c r="J146" s="103">
        <f t="shared" si="8"/>
        <v>40848.399999999994</v>
      </c>
      <c r="K146" s="103">
        <v>4723</v>
      </c>
      <c r="L146" s="103">
        <f t="shared" si="9"/>
        <v>61910.759999999995</v>
      </c>
    </row>
    <row r="147" spans="1:12" ht="15">
      <c r="A147" s="90"/>
      <c r="B147" s="110" t="s">
        <v>195</v>
      </c>
      <c r="C147" s="103">
        <v>50202.8</v>
      </c>
      <c r="D147" s="103">
        <v>1848</v>
      </c>
      <c r="E147" s="103">
        <f t="shared" si="5"/>
        <v>52050.8</v>
      </c>
      <c r="F147" s="111"/>
      <c r="G147" s="103">
        <f t="shared" si="7"/>
        <v>16734.266666666666</v>
      </c>
      <c r="H147" s="103">
        <v>780</v>
      </c>
      <c r="I147" s="103">
        <f t="shared" si="6"/>
        <v>10040.560000000001</v>
      </c>
      <c r="J147" s="103">
        <f t="shared" si="8"/>
        <v>66937.06666666667</v>
      </c>
      <c r="K147" s="103">
        <v>4723</v>
      </c>
      <c r="L147" s="103">
        <f t="shared" si="9"/>
        <v>99214.89333333334</v>
      </c>
    </row>
    <row r="148" spans="1:12" ht="15">
      <c r="A148" s="90"/>
      <c r="B148" s="110" t="s">
        <v>196</v>
      </c>
      <c r="C148" s="103">
        <v>67299.9</v>
      </c>
      <c r="D148" s="103">
        <v>1848</v>
      </c>
      <c r="E148" s="103">
        <f t="shared" si="5"/>
        <v>69147.9</v>
      </c>
      <c r="F148" s="111"/>
      <c r="G148" s="103">
        <f t="shared" si="7"/>
        <v>22433.3</v>
      </c>
      <c r="H148" s="103"/>
      <c r="I148" s="103">
        <f t="shared" si="6"/>
        <v>13459.98</v>
      </c>
      <c r="J148" s="103">
        <f t="shared" si="8"/>
        <v>89733.2</v>
      </c>
      <c r="K148" s="103">
        <v>4723</v>
      </c>
      <c r="L148" s="103">
        <f t="shared" si="9"/>
        <v>130349.48</v>
      </c>
    </row>
    <row r="149" spans="1:12" ht="15">
      <c r="A149" s="90"/>
      <c r="B149" s="110" t="s">
        <v>307</v>
      </c>
      <c r="C149" s="103">
        <v>44880</v>
      </c>
      <c r="D149" s="103">
        <v>6000</v>
      </c>
      <c r="E149" s="103">
        <f t="shared" si="5"/>
        <v>50880</v>
      </c>
      <c r="F149" s="111"/>
      <c r="G149" s="103"/>
      <c r="H149" s="103"/>
      <c r="I149" s="103"/>
      <c r="J149" s="103">
        <f t="shared" si="8"/>
        <v>59840</v>
      </c>
      <c r="K149" s="103">
        <v>43000</v>
      </c>
      <c r="L149" s="103">
        <f t="shared" si="9"/>
        <v>102840</v>
      </c>
    </row>
    <row r="150" spans="1:13" ht="1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</row>
    <row r="151" spans="3:8" ht="15">
      <c r="C151" s="106" t="s">
        <v>287</v>
      </c>
      <c r="D151" s="84"/>
      <c r="E151" s="84"/>
      <c r="F151" s="84"/>
      <c r="G151" s="84"/>
      <c r="H151" s="84"/>
    </row>
    <row r="152" spans="3:8" ht="15">
      <c r="C152" s="107" t="s">
        <v>178</v>
      </c>
      <c r="D152" s="234" t="s">
        <v>288</v>
      </c>
      <c r="E152" s="234"/>
      <c r="F152" s="234"/>
      <c r="G152" s="234"/>
      <c r="H152" s="234"/>
    </row>
    <row r="153" spans="3:8" ht="15">
      <c r="C153" s="108"/>
      <c r="D153" s="222" t="s">
        <v>308</v>
      </c>
      <c r="E153" s="222"/>
      <c r="F153" s="222"/>
      <c r="G153" s="222"/>
      <c r="H153" s="222"/>
    </row>
    <row r="154" ht="15">
      <c r="H154" s="94"/>
    </row>
    <row r="155" ht="15">
      <c r="H155" s="94"/>
    </row>
    <row r="156" ht="15">
      <c r="H156" s="94"/>
    </row>
    <row r="157" ht="15">
      <c r="H157" s="94"/>
    </row>
    <row r="158" ht="15">
      <c r="H158" s="94"/>
    </row>
    <row r="159" ht="15">
      <c r="H159" s="94"/>
    </row>
    <row r="160" ht="15">
      <c r="H160" s="94"/>
    </row>
    <row r="161" ht="15">
      <c r="H161" s="94"/>
    </row>
    <row r="162" ht="15">
      <c r="H162" s="94"/>
    </row>
    <row r="163" ht="15">
      <c r="H163" s="94"/>
    </row>
    <row r="164" ht="15">
      <c r="H164" s="94"/>
    </row>
    <row r="165" ht="15">
      <c r="H165" s="94"/>
    </row>
    <row r="166" ht="15">
      <c r="H166" s="94"/>
    </row>
    <row r="167" ht="15">
      <c r="H167" s="94"/>
    </row>
    <row r="168" ht="15">
      <c r="H168" s="94"/>
    </row>
    <row r="169" ht="15">
      <c r="H169" s="94"/>
    </row>
    <row r="170" ht="15">
      <c r="H170" s="94"/>
    </row>
    <row r="171" ht="15">
      <c r="H171" s="94"/>
    </row>
    <row r="172" ht="15">
      <c r="H172" s="94"/>
    </row>
    <row r="173" ht="15">
      <c r="H173" s="94"/>
    </row>
    <row r="174" ht="15">
      <c r="H174" s="94"/>
    </row>
    <row r="175" ht="15">
      <c r="H175" s="94"/>
    </row>
    <row r="176" ht="15">
      <c r="H176" s="94"/>
    </row>
    <row r="177" ht="15">
      <c r="H177" s="94"/>
    </row>
    <row r="178" ht="15">
      <c r="H178" s="94"/>
    </row>
    <row r="179" ht="15">
      <c r="H179" s="94"/>
    </row>
    <row r="180" ht="15">
      <c r="H180" s="94"/>
    </row>
    <row r="181" ht="15">
      <c r="H181" s="94"/>
    </row>
    <row r="182" ht="15">
      <c r="H182" s="94"/>
    </row>
    <row r="183" ht="15">
      <c r="H183" s="94"/>
    </row>
    <row r="184" ht="15">
      <c r="H184" s="94"/>
    </row>
    <row r="185" ht="15">
      <c r="H185" s="94"/>
    </row>
    <row r="186" ht="15">
      <c r="H186" s="94"/>
    </row>
    <row r="187" ht="15">
      <c r="H187" s="94"/>
    </row>
    <row r="188" ht="15">
      <c r="H188" s="94"/>
    </row>
    <row r="189" ht="15">
      <c r="H189" s="94"/>
    </row>
    <row r="190" ht="15">
      <c r="H190" s="94"/>
    </row>
    <row r="191" ht="15">
      <c r="H191" s="94"/>
    </row>
    <row r="192" ht="15">
      <c r="H192" s="94"/>
    </row>
    <row r="193" ht="15">
      <c r="H193" s="94"/>
    </row>
    <row r="194" ht="15">
      <c r="H194" s="94"/>
    </row>
    <row r="195" ht="15">
      <c r="H195" s="94"/>
    </row>
    <row r="196" ht="15">
      <c r="H196" s="94"/>
    </row>
    <row r="197" ht="15">
      <c r="H197" s="94"/>
    </row>
    <row r="198" ht="15">
      <c r="H198" s="94"/>
    </row>
    <row r="199" ht="15">
      <c r="H199" s="94"/>
    </row>
    <row r="200" ht="15">
      <c r="H200" s="94"/>
    </row>
    <row r="201" ht="15">
      <c r="H201" s="94"/>
    </row>
    <row r="202" ht="15">
      <c r="H202" s="94"/>
    </row>
    <row r="203" ht="15">
      <c r="H203" s="94"/>
    </row>
    <row r="204" ht="15">
      <c r="H204" s="94"/>
    </row>
    <row r="205" ht="15">
      <c r="H205" s="94"/>
    </row>
    <row r="206" ht="15">
      <c r="H206" s="94"/>
    </row>
    <row r="207" ht="15">
      <c r="H207" s="94"/>
    </row>
    <row r="208" ht="15">
      <c r="H208" s="94"/>
    </row>
    <row r="209" ht="15">
      <c r="H209" s="94"/>
    </row>
    <row r="210" ht="15">
      <c r="H210" s="94"/>
    </row>
    <row r="211" ht="15">
      <c r="H211" s="94"/>
    </row>
    <row r="212" ht="15">
      <c r="H212" s="94"/>
    </row>
    <row r="213" ht="15">
      <c r="H213" s="94"/>
    </row>
    <row r="214" ht="15">
      <c r="H214" s="94"/>
    </row>
    <row r="215" ht="15">
      <c r="H215" s="94"/>
    </row>
    <row r="216" ht="15">
      <c r="H216" s="94"/>
    </row>
    <row r="217" ht="15">
      <c r="H217" s="94"/>
    </row>
    <row r="218" ht="15">
      <c r="H218" s="94"/>
    </row>
    <row r="219" ht="15">
      <c r="H219" s="94"/>
    </row>
    <row r="220" ht="15">
      <c r="H220" s="94"/>
    </row>
    <row r="221" ht="15">
      <c r="H221" s="94"/>
    </row>
    <row r="222" ht="15">
      <c r="H222" s="94"/>
    </row>
    <row r="223" ht="15">
      <c r="H223" s="94"/>
    </row>
    <row r="224" ht="15">
      <c r="H224" s="94"/>
    </row>
    <row r="225" ht="15">
      <c r="H225" s="94"/>
    </row>
    <row r="226" ht="15">
      <c r="H226" s="94"/>
    </row>
    <row r="227" ht="15">
      <c r="H227" s="94"/>
    </row>
    <row r="228" ht="15">
      <c r="H228" s="94"/>
    </row>
    <row r="229" ht="15">
      <c r="H229" s="94"/>
    </row>
    <row r="230" ht="15">
      <c r="H230" s="94"/>
    </row>
    <row r="231" ht="15">
      <c r="H231" s="94"/>
    </row>
    <row r="232" ht="15">
      <c r="H232" s="94"/>
    </row>
    <row r="233" ht="15">
      <c r="H233" s="94"/>
    </row>
    <row r="234" ht="15">
      <c r="H234" s="94"/>
    </row>
    <row r="235" ht="15">
      <c r="H235" s="94"/>
    </row>
    <row r="236" ht="15">
      <c r="H236" s="94"/>
    </row>
    <row r="237" ht="15">
      <c r="H237" s="94"/>
    </row>
    <row r="238" ht="15">
      <c r="H238" s="94"/>
    </row>
    <row r="239" ht="15">
      <c r="H239" s="94"/>
    </row>
    <row r="240" ht="15">
      <c r="H240" s="94"/>
    </row>
    <row r="241" ht="15">
      <c r="H241" s="94"/>
    </row>
    <row r="242" ht="15">
      <c r="H242" s="94"/>
    </row>
    <row r="243" ht="15">
      <c r="H243" s="94"/>
    </row>
    <row r="244" ht="15">
      <c r="H244" s="94"/>
    </row>
    <row r="245" ht="15">
      <c r="H245" s="94"/>
    </row>
    <row r="246" ht="15">
      <c r="H246" s="94"/>
    </row>
    <row r="247" ht="15">
      <c r="H247" s="94"/>
    </row>
    <row r="248" ht="15">
      <c r="H248" s="94"/>
    </row>
    <row r="249" ht="15">
      <c r="H249" s="94"/>
    </row>
    <row r="250" ht="15">
      <c r="H250" s="94"/>
    </row>
    <row r="251" ht="15">
      <c r="H251" s="94"/>
    </row>
    <row r="252" ht="15">
      <c r="H252" s="94"/>
    </row>
    <row r="253" ht="15">
      <c r="H253" s="94"/>
    </row>
    <row r="254" ht="15">
      <c r="H254" s="94"/>
    </row>
    <row r="255" ht="15">
      <c r="H255" s="94"/>
    </row>
    <row r="256" ht="15">
      <c r="H256" s="94"/>
    </row>
    <row r="257" ht="15">
      <c r="H257" s="94"/>
    </row>
    <row r="258" ht="15">
      <c r="H258" s="94"/>
    </row>
    <row r="259" ht="15">
      <c r="H259" s="94"/>
    </row>
    <row r="260" ht="15">
      <c r="H260" s="94"/>
    </row>
    <row r="261" ht="15">
      <c r="H261" s="94"/>
    </row>
    <row r="262" ht="15">
      <c r="H262" s="94"/>
    </row>
    <row r="263" ht="15">
      <c r="H263" s="94"/>
    </row>
    <row r="264" ht="15">
      <c r="H264" s="94"/>
    </row>
    <row r="265" ht="15">
      <c r="H265" s="94"/>
    </row>
    <row r="266" ht="15">
      <c r="H266" s="94"/>
    </row>
    <row r="267" ht="15">
      <c r="H267" s="94"/>
    </row>
    <row r="268" ht="15">
      <c r="H268" s="94"/>
    </row>
    <row r="269" ht="15">
      <c r="H269" s="94"/>
    </row>
    <row r="270" ht="15">
      <c r="H270" s="94"/>
    </row>
    <row r="271" ht="15">
      <c r="H271" s="94"/>
    </row>
    <row r="272" ht="15">
      <c r="H272" s="94"/>
    </row>
    <row r="273" ht="15">
      <c r="H273" s="94"/>
    </row>
    <row r="274" ht="15">
      <c r="H274" s="94"/>
    </row>
    <row r="275" ht="15">
      <c r="H275" s="94"/>
    </row>
    <row r="276" ht="15">
      <c r="H276" s="94"/>
    </row>
    <row r="277" ht="15">
      <c r="H277" s="94"/>
    </row>
    <row r="278" ht="15">
      <c r="H278" s="94"/>
    </row>
    <row r="279" ht="15">
      <c r="H279" s="94"/>
    </row>
    <row r="280" ht="15">
      <c r="H280" s="94"/>
    </row>
    <row r="281" ht="15">
      <c r="H281" s="94"/>
    </row>
    <row r="282" ht="15">
      <c r="H282" s="94"/>
    </row>
    <row r="283" ht="15">
      <c r="H283" s="94"/>
    </row>
    <row r="284" ht="15">
      <c r="H284" s="94"/>
    </row>
    <row r="285" ht="15">
      <c r="H285" s="94"/>
    </row>
    <row r="286" ht="15">
      <c r="H286" s="94"/>
    </row>
    <row r="287" ht="15">
      <c r="H287" s="94"/>
    </row>
    <row r="288" ht="15">
      <c r="H288" s="94"/>
    </row>
    <row r="289" ht="15">
      <c r="H289" s="94"/>
    </row>
    <row r="290" ht="15">
      <c r="H290" s="94"/>
    </row>
    <row r="291" ht="15">
      <c r="H291" s="94"/>
    </row>
    <row r="292" ht="15">
      <c r="H292" s="94"/>
    </row>
    <row r="293" ht="15">
      <c r="H293" s="94"/>
    </row>
    <row r="294" ht="15">
      <c r="H294" s="94"/>
    </row>
    <row r="295" ht="15">
      <c r="H295" s="94"/>
    </row>
    <row r="296" ht="15">
      <c r="H296" s="94"/>
    </row>
    <row r="297" ht="15">
      <c r="H297" s="94"/>
    </row>
    <row r="298" ht="15">
      <c r="H298" s="94"/>
    </row>
    <row r="299" ht="15">
      <c r="H299" s="94"/>
    </row>
    <row r="300" ht="15">
      <c r="H300" s="94"/>
    </row>
    <row r="301" ht="15">
      <c r="H301" s="94"/>
    </row>
    <row r="302" ht="15">
      <c r="H302" s="94"/>
    </row>
    <row r="303" ht="15">
      <c r="H303" s="94"/>
    </row>
    <row r="304" ht="15">
      <c r="H304" s="94"/>
    </row>
    <row r="305" ht="15">
      <c r="H305" s="94"/>
    </row>
    <row r="306" ht="15">
      <c r="H306" s="94"/>
    </row>
    <row r="307" ht="15">
      <c r="H307" s="94"/>
    </row>
    <row r="308" ht="15">
      <c r="H308" s="94"/>
    </row>
    <row r="309" ht="15">
      <c r="H309" s="94"/>
    </row>
    <row r="310" ht="15">
      <c r="H310" s="94"/>
    </row>
    <row r="311" ht="15">
      <c r="H311" s="94"/>
    </row>
    <row r="312" ht="15">
      <c r="H312" s="94"/>
    </row>
    <row r="313" ht="15">
      <c r="H313" s="94"/>
    </row>
    <row r="314" ht="15">
      <c r="H314" s="94"/>
    </row>
    <row r="315" ht="15">
      <c r="H315" s="94"/>
    </row>
    <row r="316" ht="15">
      <c r="H316" s="94"/>
    </row>
    <row r="317" ht="15">
      <c r="H317" s="94"/>
    </row>
    <row r="318" ht="15">
      <c r="H318" s="94"/>
    </row>
    <row r="319" ht="15">
      <c r="H319" s="94"/>
    </row>
    <row r="320" ht="15">
      <c r="H320" s="94"/>
    </row>
    <row r="321" ht="15">
      <c r="H321" s="94"/>
    </row>
    <row r="322" ht="15">
      <c r="H322" s="94"/>
    </row>
    <row r="323" ht="15">
      <c r="H323" s="94"/>
    </row>
    <row r="324" ht="15">
      <c r="H324" s="94"/>
    </row>
    <row r="325" ht="15">
      <c r="H325" s="94"/>
    </row>
    <row r="326" ht="15">
      <c r="H326" s="94"/>
    </row>
    <row r="327" ht="15">
      <c r="H327" s="94"/>
    </row>
    <row r="328" ht="15">
      <c r="H328" s="94"/>
    </row>
    <row r="329" ht="15">
      <c r="H329" s="94"/>
    </row>
    <row r="330" ht="15">
      <c r="H330" s="94"/>
    </row>
    <row r="331" ht="15">
      <c r="H331" s="94"/>
    </row>
    <row r="332" ht="15">
      <c r="H332" s="94"/>
    </row>
    <row r="333" ht="15">
      <c r="H333" s="94"/>
    </row>
    <row r="334" ht="15">
      <c r="H334" s="94"/>
    </row>
    <row r="335" ht="15">
      <c r="H335" s="94"/>
    </row>
    <row r="336" ht="15">
      <c r="H336" s="94"/>
    </row>
    <row r="337" ht="15">
      <c r="H337" s="94"/>
    </row>
    <row r="338" ht="15">
      <c r="H338" s="94"/>
    </row>
    <row r="339" ht="15">
      <c r="H339" s="94"/>
    </row>
    <row r="340" ht="15">
      <c r="H340" s="94"/>
    </row>
    <row r="341" ht="15">
      <c r="H341" s="94"/>
    </row>
    <row r="342" ht="15">
      <c r="H342" s="94"/>
    </row>
    <row r="343" ht="15">
      <c r="H343" s="94"/>
    </row>
    <row r="344" ht="15">
      <c r="H344" s="94"/>
    </row>
    <row r="345" ht="15">
      <c r="H345" s="94"/>
    </row>
    <row r="346" ht="15">
      <c r="H346" s="94"/>
    </row>
    <row r="347" ht="15">
      <c r="H347" s="94"/>
    </row>
    <row r="348" ht="15">
      <c r="H348" s="94"/>
    </row>
    <row r="349" ht="15">
      <c r="H349" s="94"/>
    </row>
    <row r="350" ht="15">
      <c r="H350" s="94"/>
    </row>
  </sheetData>
  <sheetProtection/>
  <mergeCells count="37">
    <mergeCell ref="A2:E2"/>
    <mergeCell ref="A3:E3"/>
    <mergeCell ref="A4:E4"/>
    <mergeCell ref="A6:A8"/>
    <mergeCell ref="B6:B8"/>
    <mergeCell ref="C6:C8"/>
    <mergeCell ref="D6:E6"/>
    <mergeCell ref="D7:D8"/>
    <mergeCell ref="E7:E8"/>
    <mergeCell ref="A9:B9"/>
    <mergeCell ref="A26:B26"/>
    <mergeCell ref="A28:B28"/>
    <mergeCell ref="A37:B37"/>
    <mergeCell ref="A39:B39"/>
    <mergeCell ref="A41:B41"/>
    <mergeCell ref="A43:B43"/>
    <mergeCell ref="A46:M46"/>
    <mergeCell ref="A47:M47"/>
    <mergeCell ref="A48:M48"/>
    <mergeCell ref="A49:M49"/>
    <mergeCell ref="A53:A54"/>
    <mergeCell ref="B53:B54"/>
    <mergeCell ref="C53:E53"/>
    <mergeCell ref="G53:L53"/>
    <mergeCell ref="D119:H119"/>
    <mergeCell ref="D120:H120"/>
    <mergeCell ref="A123:M123"/>
    <mergeCell ref="A124:M124"/>
    <mergeCell ref="A125:M125"/>
    <mergeCell ref="A126:M126"/>
    <mergeCell ref="D153:H153"/>
    <mergeCell ref="A128:B128"/>
    <mergeCell ref="A130:A131"/>
    <mergeCell ref="B130:B131"/>
    <mergeCell ref="C130:E130"/>
    <mergeCell ref="G130:L130"/>
    <mergeCell ref="D152:H1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8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11.421875" defaultRowHeight="12.75"/>
  <cols>
    <col min="1" max="1" width="9.00390625" style="78" bestFit="1" customWidth="1"/>
    <col min="2" max="2" width="22.140625" style="78" customWidth="1"/>
    <col min="3" max="3" width="10.7109375" style="112" customWidth="1"/>
    <col min="4" max="4" width="14.28125" style="78" customWidth="1"/>
    <col min="5" max="5" width="10.7109375" style="78" customWidth="1"/>
    <col min="6" max="6" width="2.28125" style="78" customWidth="1"/>
    <col min="7" max="7" width="10.421875" style="78" customWidth="1"/>
    <col min="8" max="13" width="10.7109375" style="78" customWidth="1"/>
    <col min="14" max="16384" width="11.421875" style="78" customWidth="1"/>
  </cols>
  <sheetData>
    <row r="2" spans="1:13" ht="15.75">
      <c r="A2" s="235" t="s">
        <v>309</v>
      </c>
      <c r="B2" s="235"/>
      <c r="C2" s="235"/>
      <c r="D2" s="235"/>
      <c r="E2" s="235"/>
      <c r="F2" s="77"/>
      <c r="G2" s="77"/>
      <c r="H2" s="77"/>
      <c r="I2" s="77"/>
      <c r="J2" s="77"/>
      <c r="K2" s="77"/>
      <c r="L2" s="77"/>
      <c r="M2" s="77"/>
    </row>
    <row r="3" spans="1:13" s="80" customFormat="1" ht="15.75">
      <c r="A3" s="235" t="s">
        <v>176</v>
      </c>
      <c r="B3" s="235"/>
      <c r="C3" s="235"/>
      <c r="D3" s="235"/>
      <c r="E3" s="235"/>
      <c r="F3" s="79"/>
      <c r="G3" s="79"/>
      <c r="H3" s="79"/>
      <c r="I3" s="79"/>
      <c r="J3" s="79"/>
      <c r="K3" s="79"/>
      <c r="L3" s="79"/>
      <c r="M3" s="79"/>
    </row>
    <row r="4" spans="1:13" s="80" customFormat="1" ht="15.75">
      <c r="A4" s="235" t="s">
        <v>177</v>
      </c>
      <c r="B4" s="235"/>
      <c r="C4" s="235"/>
      <c r="D4" s="235"/>
      <c r="E4" s="235"/>
      <c r="F4" s="79"/>
      <c r="G4" s="79"/>
      <c r="H4" s="79"/>
      <c r="I4" s="79"/>
      <c r="J4" s="79"/>
      <c r="K4" s="79"/>
      <c r="L4" s="79"/>
      <c r="M4" s="79"/>
    </row>
    <row r="5" spans="1:13" s="80" customFormat="1" ht="15.75">
      <c r="A5" s="113"/>
      <c r="B5" s="113"/>
      <c r="C5" s="113"/>
      <c r="D5" s="113"/>
      <c r="E5" s="114"/>
      <c r="F5" s="79"/>
      <c r="G5" s="79"/>
      <c r="H5" s="79"/>
      <c r="I5" s="79"/>
      <c r="J5" s="79"/>
      <c r="K5" s="79"/>
      <c r="L5" s="79"/>
      <c r="M5" s="79"/>
    </row>
    <row r="6" spans="1:7" s="98" customFormat="1" ht="15.75" customHeight="1">
      <c r="A6" s="243" t="s">
        <v>178</v>
      </c>
      <c r="B6" s="243" t="s">
        <v>179</v>
      </c>
      <c r="C6" s="244" t="s">
        <v>180</v>
      </c>
      <c r="D6" s="243" t="s">
        <v>181</v>
      </c>
      <c r="E6" s="243"/>
      <c r="G6" s="115"/>
    </row>
    <row r="7" spans="1:7" s="116" customFormat="1" ht="12.75">
      <c r="A7" s="243"/>
      <c r="B7" s="243"/>
      <c r="C7" s="244"/>
      <c r="D7" s="244" t="s">
        <v>182</v>
      </c>
      <c r="E7" s="244" t="s">
        <v>183</v>
      </c>
      <c r="G7" s="115"/>
    </row>
    <row r="8" spans="1:5" s="116" customFormat="1" ht="12.75">
      <c r="A8" s="243"/>
      <c r="B8" s="243"/>
      <c r="C8" s="244"/>
      <c r="D8" s="244"/>
      <c r="E8" s="244"/>
    </row>
    <row r="9" spans="1:5" ht="15">
      <c r="A9" s="247" t="s">
        <v>184</v>
      </c>
      <c r="B9" s="247"/>
      <c r="C9" s="83"/>
      <c r="D9" s="84"/>
      <c r="E9" s="84"/>
    </row>
    <row r="10" spans="1:5" ht="15">
      <c r="A10" s="85"/>
      <c r="B10" s="117" t="s">
        <v>310</v>
      </c>
      <c r="C10" s="118">
        <v>1</v>
      </c>
      <c r="D10" s="103">
        <v>103950</v>
      </c>
      <c r="E10" s="103">
        <v>103950</v>
      </c>
    </row>
    <row r="11" spans="1:5" ht="15">
      <c r="A11" s="85"/>
      <c r="B11" s="117" t="s">
        <v>311</v>
      </c>
      <c r="C11" s="118">
        <v>1</v>
      </c>
      <c r="D11" s="103">
        <v>59100</v>
      </c>
      <c r="E11" s="103">
        <v>59100</v>
      </c>
    </row>
    <row r="12" spans="1:5" ht="15">
      <c r="A12" s="85"/>
      <c r="B12" s="117" t="s">
        <v>312</v>
      </c>
      <c r="C12" s="118">
        <v>1</v>
      </c>
      <c r="D12" s="103">
        <v>42580.8</v>
      </c>
      <c r="E12" s="103">
        <v>42580.8</v>
      </c>
    </row>
    <row r="13" spans="1:5" ht="15">
      <c r="A13" s="85"/>
      <c r="B13" s="117" t="s">
        <v>313</v>
      </c>
      <c r="C13" s="118">
        <v>5</v>
      </c>
      <c r="D13" s="103">
        <v>42580.8</v>
      </c>
      <c r="E13" s="103">
        <v>42580.8</v>
      </c>
    </row>
    <row r="14" spans="1:5" ht="15">
      <c r="A14" s="85"/>
      <c r="B14" s="117" t="s">
        <v>314</v>
      </c>
      <c r="C14" s="118">
        <v>3</v>
      </c>
      <c r="D14" s="103">
        <v>42580.8</v>
      </c>
      <c r="E14" s="103">
        <v>42580.8</v>
      </c>
    </row>
    <row r="15" spans="1:5" ht="15">
      <c r="A15" s="85"/>
      <c r="B15" s="117" t="s">
        <v>299</v>
      </c>
      <c r="C15" s="118">
        <v>5</v>
      </c>
      <c r="D15" s="103">
        <v>30320.4</v>
      </c>
      <c r="E15" s="103">
        <v>30320.4</v>
      </c>
    </row>
    <row r="16" spans="1:5" ht="15">
      <c r="A16" s="85"/>
      <c r="B16" s="117" t="s">
        <v>315</v>
      </c>
      <c r="C16" s="118">
        <v>3</v>
      </c>
      <c r="D16" s="103">
        <v>30320.4</v>
      </c>
      <c r="E16" s="103">
        <v>30320.4</v>
      </c>
    </row>
    <row r="17" spans="1:5" ht="15">
      <c r="A17" s="85"/>
      <c r="B17" s="117" t="s">
        <v>316</v>
      </c>
      <c r="C17" s="118">
        <v>5</v>
      </c>
      <c r="D17" s="103">
        <v>26311.82</v>
      </c>
      <c r="E17" s="103">
        <v>26311.82</v>
      </c>
    </row>
    <row r="18" spans="1:5" ht="15">
      <c r="A18" s="85"/>
      <c r="B18" s="117" t="s">
        <v>317</v>
      </c>
      <c r="C18" s="118">
        <v>3</v>
      </c>
      <c r="D18" s="103">
        <v>26311.82</v>
      </c>
      <c r="E18" s="103">
        <v>26311.82</v>
      </c>
    </row>
    <row r="19" spans="1:5" ht="15">
      <c r="A19" s="85"/>
      <c r="B19" s="117" t="s">
        <v>318</v>
      </c>
      <c r="C19" s="118">
        <v>7</v>
      </c>
      <c r="D19" s="103">
        <v>23977.8</v>
      </c>
      <c r="E19" s="103">
        <v>23977.8</v>
      </c>
    </row>
    <row r="20" spans="1:5" ht="15">
      <c r="A20" s="85"/>
      <c r="B20" s="117" t="s">
        <v>319</v>
      </c>
      <c r="C20" s="118">
        <v>10</v>
      </c>
      <c r="D20" s="103">
        <v>23977.8</v>
      </c>
      <c r="E20" s="103">
        <v>23977.8</v>
      </c>
    </row>
    <row r="21" spans="1:5" ht="15">
      <c r="A21" s="85"/>
      <c r="B21" s="117" t="s">
        <v>320</v>
      </c>
      <c r="C21" s="118">
        <v>8</v>
      </c>
      <c r="D21" s="103">
        <v>20101.5</v>
      </c>
      <c r="E21" s="103">
        <v>20101.5</v>
      </c>
    </row>
    <row r="22" spans="1:5" ht="15">
      <c r="A22" s="85"/>
      <c r="B22" s="117" t="s">
        <v>321</v>
      </c>
      <c r="C22" s="118">
        <v>13</v>
      </c>
      <c r="D22" s="103">
        <v>20101.5</v>
      </c>
      <c r="E22" s="103">
        <v>20101.5</v>
      </c>
    </row>
    <row r="23" spans="1:5" ht="15">
      <c r="A23" s="85"/>
      <c r="B23" s="117" t="s">
        <v>322</v>
      </c>
      <c r="C23" s="118">
        <v>9</v>
      </c>
      <c r="D23" s="103">
        <v>17890.2</v>
      </c>
      <c r="E23" s="103">
        <v>17890.2</v>
      </c>
    </row>
    <row r="24" spans="1:5" ht="15">
      <c r="A24" s="85"/>
      <c r="B24" s="117" t="s">
        <v>323</v>
      </c>
      <c r="C24" s="118">
        <v>6</v>
      </c>
      <c r="D24" s="103">
        <v>17503.2</v>
      </c>
      <c r="E24" s="103">
        <v>17503.2</v>
      </c>
    </row>
    <row r="25" spans="1:5" ht="15">
      <c r="A25" s="85"/>
      <c r="B25" s="117" t="s">
        <v>324</v>
      </c>
      <c r="C25" s="118">
        <v>21</v>
      </c>
      <c r="D25" s="103">
        <v>15097.8</v>
      </c>
      <c r="E25" s="103">
        <v>15097.8</v>
      </c>
    </row>
    <row r="26" spans="1:5" ht="15">
      <c r="A26" s="85"/>
      <c r="B26" s="117" t="s">
        <v>248</v>
      </c>
      <c r="C26" s="118">
        <v>1</v>
      </c>
      <c r="D26" s="103">
        <v>13735.2</v>
      </c>
      <c r="E26" s="103">
        <v>13735.2</v>
      </c>
    </row>
    <row r="27" spans="1:5" ht="15">
      <c r="A27" s="85"/>
      <c r="B27" s="117" t="s">
        <v>249</v>
      </c>
      <c r="C27" s="118">
        <v>13</v>
      </c>
      <c r="D27" s="103">
        <v>12355.5</v>
      </c>
      <c r="E27" s="103">
        <v>12355.5</v>
      </c>
    </row>
    <row r="28" spans="1:5" ht="15">
      <c r="A28" s="85"/>
      <c r="B28" s="117" t="s">
        <v>325</v>
      </c>
      <c r="C28" s="118">
        <v>7</v>
      </c>
      <c r="D28" s="103">
        <v>12114.9</v>
      </c>
      <c r="E28" s="103">
        <v>12114.9</v>
      </c>
    </row>
    <row r="29" spans="1:5" ht="15">
      <c r="A29" s="85"/>
      <c r="B29" s="117" t="s">
        <v>326</v>
      </c>
      <c r="C29" s="118">
        <v>5</v>
      </c>
      <c r="D29" s="103">
        <v>11319.3</v>
      </c>
      <c r="E29" s="103">
        <v>11319.3</v>
      </c>
    </row>
    <row r="30" spans="1:5" ht="15">
      <c r="A30" s="85"/>
      <c r="B30" s="117" t="s">
        <v>327</v>
      </c>
      <c r="C30" s="118">
        <v>3</v>
      </c>
      <c r="D30" s="103">
        <v>10291.8</v>
      </c>
      <c r="E30" s="103">
        <v>10291.8</v>
      </c>
    </row>
    <row r="31" spans="1:5" ht="15">
      <c r="A31" s="85"/>
      <c r="B31" s="117" t="s">
        <v>250</v>
      </c>
      <c r="C31" s="118">
        <v>24</v>
      </c>
      <c r="D31" s="103">
        <v>10244.1</v>
      </c>
      <c r="E31" s="103">
        <v>10244.1</v>
      </c>
    </row>
    <row r="32" spans="1:5" ht="15">
      <c r="A32" s="85"/>
      <c r="B32" s="117" t="s">
        <v>328</v>
      </c>
      <c r="C32" s="118">
        <v>2</v>
      </c>
      <c r="D32" s="103">
        <v>9803.1</v>
      </c>
      <c r="E32" s="103">
        <v>9803.1</v>
      </c>
    </row>
    <row r="33" spans="1:5" ht="15">
      <c r="A33" s="85"/>
      <c r="B33" s="117" t="s">
        <v>329</v>
      </c>
      <c r="C33" s="118">
        <v>2</v>
      </c>
      <c r="D33" s="103">
        <v>8581.5</v>
      </c>
      <c r="E33" s="103">
        <v>8581.5</v>
      </c>
    </row>
    <row r="34" spans="1:5" ht="15">
      <c r="A34" s="85"/>
      <c r="B34" s="117" t="s">
        <v>330</v>
      </c>
      <c r="C34" s="118">
        <v>4</v>
      </c>
      <c r="D34" s="103">
        <v>8328.3</v>
      </c>
      <c r="E34" s="103">
        <v>8328.3</v>
      </c>
    </row>
    <row r="35" spans="1:5" ht="15">
      <c r="A35" s="85"/>
      <c r="B35" s="117" t="s">
        <v>331</v>
      </c>
      <c r="C35" s="118">
        <v>3</v>
      </c>
      <c r="D35" s="103">
        <v>7374.6</v>
      </c>
      <c r="E35" s="103">
        <v>7374.6</v>
      </c>
    </row>
    <row r="36" spans="1:5" ht="15">
      <c r="A36" s="85"/>
      <c r="B36" s="117" t="s">
        <v>332</v>
      </c>
      <c r="C36" s="118">
        <v>2</v>
      </c>
      <c r="D36" s="103">
        <v>7374.6</v>
      </c>
      <c r="E36" s="103">
        <v>7374.6</v>
      </c>
    </row>
    <row r="37" spans="1:5" ht="15">
      <c r="A37" s="85"/>
      <c r="B37" s="119" t="s">
        <v>333</v>
      </c>
      <c r="C37" s="118">
        <v>2</v>
      </c>
      <c r="D37" s="103">
        <v>7383</v>
      </c>
      <c r="E37" s="103">
        <v>7383</v>
      </c>
    </row>
    <row r="38" spans="1:5" ht="15">
      <c r="A38" s="246" t="s">
        <v>202</v>
      </c>
      <c r="B38" s="246"/>
      <c r="C38" s="120">
        <f>SUM(C10:C37)</f>
        <v>169</v>
      </c>
      <c r="D38" s="84"/>
      <c r="E38" s="84"/>
    </row>
    <row r="39" spans="1:5" ht="15">
      <c r="A39" s="121"/>
      <c r="B39" s="121"/>
      <c r="C39" s="84"/>
      <c r="D39" s="84"/>
      <c r="E39" s="84"/>
    </row>
    <row r="40" spans="1:5" ht="15">
      <c r="A40" s="247" t="s">
        <v>203</v>
      </c>
      <c r="B40" s="247"/>
      <c r="C40" s="83"/>
      <c r="D40" s="84"/>
      <c r="E40" s="84"/>
    </row>
    <row r="41" spans="1:5" ht="15">
      <c r="A41" s="85"/>
      <c r="B41" s="117" t="s">
        <v>323</v>
      </c>
      <c r="C41" s="118">
        <v>2</v>
      </c>
      <c r="D41" s="103">
        <v>18378.3</v>
      </c>
      <c r="E41" s="103">
        <v>18378.3</v>
      </c>
    </row>
    <row r="42" spans="1:5" ht="15">
      <c r="A42" s="85"/>
      <c r="B42" s="117" t="s">
        <v>324</v>
      </c>
      <c r="C42" s="118">
        <v>1</v>
      </c>
      <c r="D42" s="103">
        <v>15852.6</v>
      </c>
      <c r="E42" s="103">
        <v>15852.6</v>
      </c>
    </row>
    <row r="43" spans="1:5" ht="15">
      <c r="A43" s="85"/>
      <c r="B43" s="117" t="s">
        <v>248</v>
      </c>
      <c r="C43" s="118">
        <v>1</v>
      </c>
      <c r="D43" s="103">
        <v>14421.9</v>
      </c>
      <c r="E43" s="103">
        <v>14421.9</v>
      </c>
    </row>
    <row r="44" spans="1:5" ht="15">
      <c r="A44" s="85"/>
      <c r="B44" s="117" t="s">
        <v>249</v>
      </c>
      <c r="C44" s="118">
        <v>2</v>
      </c>
      <c r="D44" s="103">
        <v>12973.2</v>
      </c>
      <c r="E44" s="103">
        <v>12973.2</v>
      </c>
    </row>
    <row r="45" spans="1:5" ht="15">
      <c r="A45" s="85"/>
      <c r="B45" s="117" t="s">
        <v>325</v>
      </c>
      <c r="C45" s="118">
        <v>1</v>
      </c>
      <c r="D45" s="103">
        <v>12720.6</v>
      </c>
      <c r="E45" s="103">
        <v>12720.6</v>
      </c>
    </row>
    <row r="46" spans="1:5" ht="15">
      <c r="A46" s="85"/>
      <c r="B46" s="117" t="s">
        <v>327</v>
      </c>
      <c r="C46" s="118">
        <v>1</v>
      </c>
      <c r="D46" s="103">
        <v>10806.3</v>
      </c>
      <c r="E46" s="103">
        <v>10806.3</v>
      </c>
    </row>
    <row r="47" spans="1:5" ht="15">
      <c r="A47" s="85"/>
      <c r="B47" s="117" t="s">
        <v>250</v>
      </c>
      <c r="C47" s="118">
        <v>1</v>
      </c>
      <c r="D47" s="103">
        <v>10756.2</v>
      </c>
      <c r="E47" s="103">
        <v>10756.2</v>
      </c>
    </row>
    <row r="48" spans="1:5" ht="15">
      <c r="A48" s="85"/>
      <c r="B48" s="117" t="s">
        <v>328</v>
      </c>
      <c r="C48" s="118">
        <v>1</v>
      </c>
      <c r="D48" s="103">
        <v>10293.3</v>
      </c>
      <c r="E48" s="103">
        <v>10293.3</v>
      </c>
    </row>
    <row r="49" spans="1:5" ht="15">
      <c r="A49" s="85"/>
      <c r="B49" s="117" t="s">
        <v>334</v>
      </c>
      <c r="C49" s="118">
        <v>2</v>
      </c>
      <c r="D49" s="103">
        <v>9728.7</v>
      </c>
      <c r="E49" s="103">
        <v>9728.7</v>
      </c>
    </row>
    <row r="50" spans="1:5" ht="15">
      <c r="A50" s="85"/>
      <c r="B50" s="117" t="s">
        <v>251</v>
      </c>
      <c r="C50" s="118">
        <v>1</v>
      </c>
      <c r="D50" s="103">
        <v>9478.8</v>
      </c>
      <c r="E50" s="103">
        <v>9478.8</v>
      </c>
    </row>
    <row r="51" spans="1:5" ht="15">
      <c r="A51" s="85"/>
      <c r="B51" s="117" t="s">
        <v>329</v>
      </c>
      <c r="C51" s="118">
        <v>1</v>
      </c>
      <c r="D51" s="103">
        <v>9010.5</v>
      </c>
      <c r="E51" s="103">
        <v>9010.5</v>
      </c>
    </row>
    <row r="52" spans="1:5" ht="15">
      <c r="A52" s="85"/>
      <c r="B52" s="117" t="s">
        <v>330</v>
      </c>
      <c r="C52" s="118">
        <v>1</v>
      </c>
      <c r="D52" s="103">
        <v>8744.7</v>
      </c>
      <c r="E52" s="103">
        <v>8744.7</v>
      </c>
    </row>
    <row r="53" spans="1:5" ht="15">
      <c r="A53" s="85"/>
      <c r="B53" s="117" t="s">
        <v>335</v>
      </c>
      <c r="C53" s="118">
        <v>1</v>
      </c>
      <c r="D53" s="103">
        <v>8645.4</v>
      </c>
      <c r="E53" s="103">
        <v>8645.4</v>
      </c>
    </row>
    <row r="54" spans="1:5" ht="15">
      <c r="A54" s="85"/>
      <c r="B54" s="117" t="s">
        <v>336</v>
      </c>
      <c r="C54" s="118">
        <v>1</v>
      </c>
      <c r="D54" s="103">
        <v>8260.8</v>
      </c>
      <c r="E54" s="103">
        <v>8260.8</v>
      </c>
    </row>
    <row r="55" spans="1:5" ht="15">
      <c r="A55" s="85"/>
      <c r="B55" s="117" t="s">
        <v>252</v>
      </c>
      <c r="C55" s="118">
        <v>5</v>
      </c>
      <c r="D55" s="103">
        <v>8029.5</v>
      </c>
      <c r="E55" s="103">
        <v>8029.5</v>
      </c>
    </row>
    <row r="56" spans="1:5" ht="15">
      <c r="A56" s="85"/>
      <c r="B56" s="117" t="s">
        <v>331</v>
      </c>
      <c r="C56" s="118">
        <v>7</v>
      </c>
      <c r="D56" s="103">
        <v>7743.3</v>
      </c>
      <c r="E56" s="103">
        <v>7743.3</v>
      </c>
    </row>
    <row r="57" spans="1:5" ht="15">
      <c r="A57" s="85"/>
      <c r="B57" s="119" t="s">
        <v>337</v>
      </c>
      <c r="C57" s="118">
        <v>3</v>
      </c>
      <c r="D57" s="103">
        <v>7743.3</v>
      </c>
      <c r="E57" s="103">
        <v>7743.3</v>
      </c>
    </row>
    <row r="58" spans="1:5" ht="15">
      <c r="A58" s="246" t="s">
        <v>212</v>
      </c>
      <c r="B58" s="246"/>
      <c r="C58" s="120">
        <f>SUM(C41:C57)</f>
        <v>32</v>
      </c>
      <c r="D58" s="84"/>
      <c r="E58" s="84"/>
    </row>
    <row r="59" spans="1:5" ht="15">
      <c r="A59" s="121"/>
      <c r="B59" s="121"/>
      <c r="C59" s="84"/>
      <c r="D59" s="84"/>
      <c r="E59" s="84"/>
    </row>
    <row r="60" spans="1:5" ht="15">
      <c r="A60" s="248" t="s">
        <v>213</v>
      </c>
      <c r="B60" s="248"/>
      <c r="C60" s="84"/>
      <c r="D60" s="84"/>
      <c r="E60" s="84"/>
    </row>
    <row r="61" spans="1:5" ht="15">
      <c r="A61" s="85"/>
      <c r="B61" s="119" t="s">
        <v>338</v>
      </c>
      <c r="C61" s="118">
        <v>3</v>
      </c>
      <c r="D61" s="103">
        <v>2968.5</v>
      </c>
      <c r="E61" s="103">
        <v>2968.5</v>
      </c>
    </row>
    <row r="62" spans="1:5" ht="15">
      <c r="A62" s="249" t="s">
        <v>215</v>
      </c>
      <c r="B62" s="249"/>
      <c r="C62" s="120">
        <f>SUM(C61:C61)</f>
        <v>3</v>
      </c>
      <c r="D62" s="84"/>
      <c r="E62" s="84"/>
    </row>
    <row r="63" spans="1:5" ht="15">
      <c r="A63" s="84"/>
      <c r="B63" s="84"/>
      <c r="C63" s="84"/>
      <c r="D63" s="84"/>
      <c r="E63" s="84"/>
    </row>
    <row r="64" spans="1:5" ht="15">
      <c r="A64" s="250" t="s">
        <v>339</v>
      </c>
      <c r="B64" s="251"/>
      <c r="C64" s="84"/>
      <c r="D64" s="84"/>
      <c r="E64" s="84"/>
    </row>
    <row r="65" spans="1:5" ht="15">
      <c r="A65" s="85"/>
      <c r="B65" s="117" t="s">
        <v>340</v>
      </c>
      <c r="C65" s="118">
        <v>1</v>
      </c>
      <c r="D65" s="103">
        <v>27813.03</v>
      </c>
      <c r="E65" s="103">
        <v>27813.03</v>
      </c>
    </row>
    <row r="66" spans="1:5" ht="15">
      <c r="A66" s="85"/>
      <c r="B66" s="117" t="s">
        <v>341</v>
      </c>
      <c r="C66" s="118">
        <v>2</v>
      </c>
      <c r="D66" s="103">
        <v>21283.78</v>
      </c>
      <c r="E66" s="103">
        <v>21283.78</v>
      </c>
    </row>
    <row r="67" spans="1:5" ht="15">
      <c r="A67" s="85"/>
      <c r="B67" s="117" t="s">
        <v>342</v>
      </c>
      <c r="C67" s="118">
        <v>6</v>
      </c>
      <c r="D67" s="103">
        <v>19140</v>
      </c>
      <c r="E67" s="103">
        <v>19140</v>
      </c>
    </row>
    <row r="68" spans="1:5" ht="15">
      <c r="A68" s="85"/>
      <c r="B68" s="117" t="s">
        <v>343</v>
      </c>
      <c r="C68" s="118">
        <v>2</v>
      </c>
      <c r="D68" s="103">
        <v>16266.49</v>
      </c>
      <c r="E68" s="103">
        <v>16266.49</v>
      </c>
    </row>
    <row r="69" spans="1:5" ht="15">
      <c r="A69" s="85"/>
      <c r="B69" s="117" t="s">
        <v>344</v>
      </c>
      <c r="C69" s="118">
        <v>7</v>
      </c>
      <c r="D69" s="103">
        <v>13788.69</v>
      </c>
      <c r="E69" s="103">
        <v>13788.69</v>
      </c>
    </row>
    <row r="70" spans="1:5" ht="15">
      <c r="A70" s="85"/>
      <c r="B70" s="117" t="s">
        <v>345</v>
      </c>
      <c r="C70" s="118">
        <v>8</v>
      </c>
      <c r="D70" s="103">
        <v>10642.58</v>
      </c>
      <c r="E70" s="103">
        <v>10642.58</v>
      </c>
    </row>
    <row r="71" spans="1:5" ht="15">
      <c r="A71" s="85"/>
      <c r="B71" s="117" t="s">
        <v>346</v>
      </c>
      <c r="C71" s="118">
        <v>9</v>
      </c>
      <c r="D71" s="103">
        <v>9419.2</v>
      </c>
      <c r="E71" s="103">
        <v>9419.2</v>
      </c>
    </row>
    <row r="72" spans="1:5" ht="15">
      <c r="A72" s="85"/>
      <c r="B72" s="117" t="s">
        <v>347</v>
      </c>
      <c r="C72" s="118">
        <v>9</v>
      </c>
      <c r="D72" s="103">
        <v>7981.94</v>
      </c>
      <c r="E72" s="103">
        <v>7981.94</v>
      </c>
    </row>
    <row r="73" spans="1:5" ht="15">
      <c r="A73" s="85"/>
      <c r="B73" s="117" t="s">
        <v>348</v>
      </c>
      <c r="C73" s="118">
        <v>2</v>
      </c>
      <c r="D73" s="103">
        <v>6967.59</v>
      </c>
      <c r="E73" s="103">
        <v>6967.59</v>
      </c>
    </row>
    <row r="74" spans="1:5" ht="15">
      <c r="A74" s="85"/>
      <c r="B74" s="117" t="s">
        <v>349</v>
      </c>
      <c r="C74" s="118">
        <v>1</v>
      </c>
      <c r="D74" s="103">
        <v>6344.94</v>
      </c>
      <c r="E74" s="103">
        <v>6344.94</v>
      </c>
    </row>
    <row r="75" spans="1:5" ht="15">
      <c r="A75" s="85"/>
      <c r="B75" s="119" t="s">
        <v>350</v>
      </c>
      <c r="C75" s="118">
        <v>1</v>
      </c>
      <c r="D75" s="103">
        <v>5321.27</v>
      </c>
      <c r="E75" s="103">
        <v>5321.27</v>
      </c>
    </row>
    <row r="76" spans="1:5" ht="15">
      <c r="A76" s="252" t="s">
        <v>351</v>
      </c>
      <c r="B76" s="252"/>
      <c r="C76" s="89">
        <f>SUM(C65:C75)</f>
        <v>48</v>
      </c>
      <c r="D76" s="84"/>
      <c r="E76" s="84"/>
    </row>
    <row r="77" spans="1:5" ht="15">
      <c r="A77" s="121"/>
      <c r="B77" s="121"/>
      <c r="C77" s="84"/>
      <c r="D77" s="84"/>
      <c r="E77" s="84"/>
    </row>
    <row r="78" spans="1:8" ht="15">
      <c r="A78" s="84"/>
      <c r="B78" s="122" t="s">
        <v>216</v>
      </c>
      <c r="C78" s="89">
        <f>+C38+C58+C62+C76</f>
        <v>252</v>
      </c>
      <c r="D78" s="84"/>
      <c r="E78" s="84"/>
      <c r="H78" s="94"/>
    </row>
    <row r="79" ht="15">
      <c r="H79" s="94"/>
    </row>
    <row r="80" ht="15">
      <c r="H80" s="94"/>
    </row>
    <row r="81" spans="1:13" ht="15">
      <c r="A81" s="235" t="s">
        <v>309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</row>
    <row r="82" spans="1:13" ht="15">
      <c r="A82" s="235" t="s">
        <v>176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</row>
    <row r="83" spans="1:13" ht="15">
      <c r="A83" s="235" t="s">
        <v>217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1:13" ht="15">
      <c r="A84" s="235" t="s">
        <v>290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</row>
    <row r="85" spans="1:13" ht="1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ht="15">
      <c r="A86" s="97" t="s">
        <v>291</v>
      </c>
      <c r="B86" s="97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1:13" ht="1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2" ht="15">
      <c r="A88" s="237" t="s">
        <v>178</v>
      </c>
      <c r="B88" s="237" t="s">
        <v>220</v>
      </c>
      <c r="C88" s="228" t="s">
        <v>221</v>
      </c>
      <c r="D88" s="229"/>
      <c r="E88" s="230"/>
      <c r="F88" s="96"/>
      <c r="G88" s="228" t="s">
        <v>222</v>
      </c>
      <c r="H88" s="229"/>
      <c r="I88" s="229"/>
      <c r="J88" s="229"/>
      <c r="K88" s="229"/>
      <c r="L88" s="230"/>
    </row>
    <row r="89" spans="1:12" ht="44.25" customHeight="1">
      <c r="A89" s="238"/>
      <c r="B89" s="238"/>
      <c r="C89" s="99" t="s">
        <v>223</v>
      </c>
      <c r="D89" s="100" t="s">
        <v>224</v>
      </c>
      <c r="E89" s="99" t="s">
        <v>22</v>
      </c>
      <c r="F89" s="96"/>
      <c r="G89" s="99" t="s">
        <v>225</v>
      </c>
      <c r="H89" s="99" t="s">
        <v>226</v>
      </c>
      <c r="I89" s="99" t="s">
        <v>227</v>
      </c>
      <c r="J89" s="99" t="s">
        <v>228</v>
      </c>
      <c r="K89" s="99" t="s">
        <v>229</v>
      </c>
      <c r="L89" s="99" t="s">
        <v>22</v>
      </c>
    </row>
    <row r="90" spans="1:12" ht="15">
      <c r="A90" s="85"/>
      <c r="B90" s="123" t="s">
        <v>310</v>
      </c>
      <c r="C90" s="103">
        <v>103950</v>
      </c>
      <c r="D90" s="103">
        <v>30000</v>
      </c>
      <c r="E90" s="103">
        <f aca="true" t="shared" si="0" ref="E90:E98">SUM(C90:D90)</f>
        <v>133950</v>
      </c>
      <c r="F90" s="111"/>
      <c r="G90" s="103">
        <f>+E90*0.8</f>
        <v>107160</v>
      </c>
      <c r="H90" s="103">
        <v>0</v>
      </c>
      <c r="I90" s="103">
        <f aca="true" t="shared" si="1" ref="I90:I98">+C90/30*5</f>
        <v>17325</v>
      </c>
      <c r="J90" s="103">
        <f aca="true" t="shared" si="2" ref="J90:J98">+C90/30*40</f>
        <v>138600</v>
      </c>
      <c r="K90" s="103">
        <f>4511.76+1000</f>
        <v>5511.76</v>
      </c>
      <c r="L90" s="103">
        <f aca="true" t="shared" si="3" ref="L90:L98">SUM(G90:J90)</f>
        <v>263085</v>
      </c>
    </row>
    <row r="91" spans="1:12" ht="15">
      <c r="A91" s="85"/>
      <c r="B91" s="123" t="s">
        <v>311</v>
      </c>
      <c r="C91" s="103">
        <v>59100</v>
      </c>
      <c r="D91" s="103">
        <v>11350</v>
      </c>
      <c r="E91" s="103">
        <f t="shared" si="0"/>
        <v>70450</v>
      </c>
      <c r="F91" s="111"/>
      <c r="G91" s="103">
        <f aca="true" t="shared" si="4" ref="G91:G98">+E91*0.8</f>
        <v>56360</v>
      </c>
      <c r="H91" s="103">
        <v>0</v>
      </c>
      <c r="I91" s="103">
        <f t="shared" si="1"/>
        <v>9850</v>
      </c>
      <c r="J91" s="103">
        <f t="shared" si="2"/>
        <v>78800</v>
      </c>
      <c r="K91" s="103">
        <f aca="true" t="shared" si="5" ref="K91:K98">4511.76+1000</f>
        <v>5511.76</v>
      </c>
      <c r="L91" s="103">
        <f t="shared" si="3"/>
        <v>145010</v>
      </c>
    </row>
    <row r="92" spans="1:12" ht="15">
      <c r="A92" s="85"/>
      <c r="B92" s="123" t="s">
        <v>312</v>
      </c>
      <c r="C92" s="103">
        <v>42580.8</v>
      </c>
      <c r="D92" s="103">
        <v>6080</v>
      </c>
      <c r="E92" s="103">
        <f t="shared" si="0"/>
        <v>48660.8</v>
      </c>
      <c r="F92" s="111"/>
      <c r="G92" s="103">
        <f t="shared" si="4"/>
        <v>38928.64000000001</v>
      </c>
      <c r="H92" s="103">
        <v>0</v>
      </c>
      <c r="I92" s="103">
        <f t="shared" si="1"/>
        <v>7096.800000000001</v>
      </c>
      <c r="J92" s="103">
        <f t="shared" si="2"/>
        <v>56774.40000000001</v>
      </c>
      <c r="K92" s="103">
        <f t="shared" si="5"/>
        <v>5511.76</v>
      </c>
      <c r="L92" s="103">
        <f t="shared" si="3"/>
        <v>102799.84000000003</v>
      </c>
    </row>
    <row r="93" spans="1:12" ht="15">
      <c r="A93" s="85"/>
      <c r="B93" s="123" t="s">
        <v>313</v>
      </c>
      <c r="C93" s="103">
        <v>42580.8</v>
      </c>
      <c r="D93" s="103">
        <v>27320</v>
      </c>
      <c r="E93" s="103">
        <f t="shared" si="0"/>
        <v>69900.8</v>
      </c>
      <c r="F93" s="111"/>
      <c r="G93" s="103">
        <f t="shared" si="4"/>
        <v>55920.64000000001</v>
      </c>
      <c r="H93" s="103">
        <v>0</v>
      </c>
      <c r="I93" s="103">
        <f t="shared" si="1"/>
        <v>7096.800000000001</v>
      </c>
      <c r="J93" s="103">
        <f t="shared" si="2"/>
        <v>56774.40000000001</v>
      </c>
      <c r="K93" s="103">
        <f t="shared" si="5"/>
        <v>5511.76</v>
      </c>
      <c r="L93" s="103">
        <f t="shared" si="3"/>
        <v>119791.84000000003</v>
      </c>
    </row>
    <row r="94" spans="1:12" ht="15">
      <c r="A94" s="85"/>
      <c r="B94" s="123" t="s">
        <v>314</v>
      </c>
      <c r="C94" s="103">
        <v>42580.8</v>
      </c>
      <c r="D94" s="103">
        <v>18240</v>
      </c>
      <c r="E94" s="103">
        <f t="shared" si="0"/>
        <v>60820.8</v>
      </c>
      <c r="F94" s="111"/>
      <c r="G94" s="103">
        <f t="shared" si="4"/>
        <v>48656.64000000001</v>
      </c>
      <c r="H94" s="103">
        <v>0</v>
      </c>
      <c r="I94" s="103">
        <f t="shared" si="1"/>
        <v>7096.800000000001</v>
      </c>
      <c r="J94" s="103">
        <f t="shared" si="2"/>
        <v>56774.40000000001</v>
      </c>
      <c r="K94" s="103">
        <f t="shared" si="5"/>
        <v>5511.76</v>
      </c>
      <c r="L94" s="103">
        <f t="shared" si="3"/>
        <v>112527.84000000003</v>
      </c>
    </row>
    <row r="95" spans="1:12" ht="15">
      <c r="A95" s="85"/>
      <c r="B95" s="123" t="s">
        <v>299</v>
      </c>
      <c r="C95" s="103">
        <v>30320.4</v>
      </c>
      <c r="D95" s="103">
        <v>22392</v>
      </c>
      <c r="E95" s="103">
        <f t="shared" si="0"/>
        <v>52712.4</v>
      </c>
      <c r="F95" s="111"/>
      <c r="G95" s="103">
        <f t="shared" si="4"/>
        <v>42169.920000000006</v>
      </c>
      <c r="H95" s="103">
        <v>100</v>
      </c>
      <c r="I95" s="103">
        <f t="shared" si="1"/>
        <v>5053.400000000001</v>
      </c>
      <c r="J95" s="103">
        <f t="shared" si="2"/>
        <v>40427.200000000004</v>
      </c>
      <c r="K95" s="103">
        <f t="shared" si="5"/>
        <v>5511.76</v>
      </c>
      <c r="L95" s="103">
        <f t="shared" si="3"/>
        <v>87750.52000000002</v>
      </c>
    </row>
    <row r="96" spans="1:12" ht="15">
      <c r="A96" s="85"/>
      <c r="B96" s="123" t="s">
        <v>315</v>
      </c>
      <c r="C96" s="103">
        <v>30320.4</v>
      </c>
      <c r="D96" s="103">
        <v>8812</v>
      </c>
      <c r="E96" s="103">
        <f t="shared" si="0"/>
        <v>39132.4</v>
      </c>
      <c r="F96" s="111"/>
      <c r="G96" s="103">
        <f t="shared" si="4"/>
        <v>31305.920000000002</v>
      </c>
      <c r="H96" s="103">
        <v>35</v>
      </c>
      <c r="I96" s="103">
        <f t="shared" si="1"/>
        <v>5053.400000000001</v>
      </c>
      <c r="J96" s="103">
        <f t="shared" si="2"/>
        <v>40427.200000000004</v>
      </c>
      <c r="K96" s="103">
        <f t="shared" si="5"/>
        <v>5511.76</v>
      </c>
      <c r="L96" s="103">
        <f t="shared" si="3"/>
        <v>76821.52</v>
      </c>
    </row>
    <row r="97" spans="1:12" ht="15">
      <c r="A97" s="85"/>
      <c r="B97" s="123" t="s">
        <v>316</v>
      </c>
      <c r="C97" s="103">
        <v>26311.82</v>
      </c>
      <c r="D97" s="103">
        <v>8520</v>
      </c>
      <c r="E97" s="103">
        <f t="shared" si="0"/>
        <v>34831.82</v>
      </c>
      <c r="F97" s="111"/>
      <c r="G97" s="103">
        <f t="shared" si="4"/>
        <v>27865.456000000002</v>
      </c>
      <c r="H97" s="103">
        <v>100</v>
      </c>
      <c r="I97" s="103">
        <f t="shared" si="1"/>
        <v>4385.303333333333</v>
      </c>
      <c r="J97" s="103">
        <f t="shared" si="2"/>
        <v>35082.426666666666</v>
      </c>
      <c r="K97" s="103">
        <f t="shared" si="5"/>
        <v>5511.76</v>
      </c>
      <c r="L97" s="103">
        <f t="shared" si="3"/>
        <v>67433.186</v>
      </c>
    </row>
    <row r="98" spans="1:12" ht="15">
      <c r="A98" s="85"/>
      <c r="B98" s="123" t="s">
        <v>317</v>
      </c>
      <c r="C98" s="103">
        <v>26311.82</v>
      </c>
      <c r="D98" s="103">
        <v>3840</v>
      </c>
      <c r="E98" s="103">
        <f t="shared" si="0"/>
        <v>30151.82</v>
      </c>
      <c r="F98" s="111"/>
      <c r="G98" s="103">
        <f t="shared" si="4"/>
        <v>24121.456000000002</v>
      </c>
      <c r="H98" s="103">
        <v>105</v>
      </c>
      <c r="I98" s="103">
        <f t="shared" si="1"/>
        <v>4385.303333333333</v>
      </c>
      <c r="J98" s="103">
        <f t="shared" si="2"/>
        <v>35082.426666666666</v>
      </c>
      <c r="K98" s="103">
        <f t="shared" si="5"/>
        <v>5511.76</v>
      </c>
      <c r="L98" s="103">
        <f t="shared" si="3"/>
        <v>63694.186</v>
      </c>
    </row>
    <row r="99" spans="1:13" ht="1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3:8" ht="15">
      <c r="C100" s="106" t="s">
        <v>287</v>
      </c>
      <c r="D100" s="84"/>
      <c r="E100" s="84"/>
      <c r="F100" s="84"/>
      <c r="G100" s="84"/>
      <c r="H100" s="84"/>
    </row>
    <row r="101" spans="3:8" ht="15">
      <c r="C101" s="107" t="s">
        <v>178</v>
      </c>
      <c r="D101" s="234" t="s">
        <v>288</v>
      </c>
      <c r="E101" s="234"/>
      <c r="F101" s="234"/>
      <c r="G101" s="234"/>
      <c r="H101" s="234"/>
    </row>
    <row r="102" spans="3:8" ht="15">
      <c r="C102" s="108"/>
      <c r="D102" s="222" t="s">
        <v>352</v>
      </c>
      <c r="E102" s="222"/>
      <c r="F102" s="222"/>
      <c r="G102" s="222"/>
      <c r="H102" s="222"/>
    </row>
    <row r="103" spans="3:8" ht="15">
      <c r="C103" s="108"/>
      <c r="D103" s="222" t="s">
        <v>353</v>
      </c>
      <c r="E103" s="222"/>
      <c r="F103" s="222"/>
      <c r="G103" s="222"/>
      <c r="H103" s="222"/>
    </row>
    <row r="104" ht="15">
      <c r="H104" s="94"/>
    </row>
    <row r="105" ht="15">
      <c r="H105" s="94"/>
    </row>
    <row r="106" spans="1:13" ht="15">
      <c r="A106" s="235" t="s">
        <v>309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15">
      <c r="A107" s="235" t="s">
        <v>176</v>
      </c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1:13" ht="15">
      <c r="A108" s="235" t="s">
        <v>217</v>
      </c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ht="15">
      <c r="A109" s="235" t="s">
        <v>218</v>
      </c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1:13" ht="1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</row>
    <row r="111" spans="1:13" ht="15">
      <c r="A111" s="223" t="s">
        <v>219</v>
      </c>
      <c r="B111" s="22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1:13" ht="1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</row>
    <row r="113" spans="1:13" ht="15">
      <c r="A113" s="237" t="s">
        <v>178</v>
      </c>
      <c r="B113" s="237" t="s">
        <v>220</v>
      </c>
      <c r="C113" s="228" t="s">
        <v>221</v>
      </c>
      <c r="D113" s="229"/>
      <c r="E113" s="229"/>
      <c r="F113" s="230"/>
      <c r="G113" s="96"/>
      <c r="H113" s="228" t="s">
        <v>222</v>
      </c>
      <c r="I113" s="229"/>
      <c r="J113" s="229"/>
      <c r="K113" s="229"/>
      <c r="L113" s="229"/>
      <c r="M113" s="230"/>
    </row>
    <row r="114" spans="1:13" ht="60">
      <c r="A114" s="238"/>
      <c r="B114" s="238"/>
      <c r="C114" s="99" t="s">
        <v>223</v>
      </c>
      <c r="D114" s="99" t="s">
        <v>354</v>
      </c>
      <c r="E114" s="100" t="s">
        <v>224</v>
      </c>
      <c r="F114" s="99" t="s">
        <v>22</v>
      </c>
      <c r="G114" s="96"/>
      <c r="H114" s="99" t="s">
        <v>225</v>
      </c>
      <c r="I114" s="99" t="s">
        <v>226</v>
      </c>
      <c r="J114" s="99" t="s">
        <v>227</v>
      </c>
      <c r="K114" s="99" t="s">
        <v>228</v>
      </c>
      <c r="L114" s="99" t="s">
        <v>229</v>
      </c>
      <c r="M114" s="99" t="s">
        <v>22</v>
      </c>
    </row>
    <row r="115" spans="1:13" ht="15">
      <c r="A115" s="124"/>
      <c r="B115" s="110" t="s">
        <v>318</v>
      </c>
      <c r="C115" s="103">
        <v>23977.8</v>
      </c>
      <c r="D115" s="103">
        <v>0</v>
      </c>
      <c r="E115" s="103">
        <v>16200</v>
      </c>
      <c r="F115" s="103">
        <f aca="true" t="shared" si="6" ref="F115:F157">SUM(C115:E115)</f>
        <v>40177.8</v>
      </c>
      <c r="G115" s="96"/>
      <c r="H115" s="103">
        <f>+C115*0.8</f>
        <v>19182.24</v>
      </c>
      <c r="I115" s="103">
        <v>135</v>
      </c>
      <c r="J115" s="103">
        <f aca="true" t="shared" si="7" ref="J115:J157">+C115/30*5</f>
        <v>3996.3</v>
      </c>
      <c r="K115" s="103">
        <f aca="true" t="shared" si="8" ref="K115:K157">+C115/30*40</f>
        <v>31970.4</v>
      </c>
      <c r="L115" s="103">
        <f aca="true" t="shared" si="9" ref="L115:L157">4511.76+1000</f>
        <v>5511.76</v>
      </c>
      <c r="M115" s="103">
        <f aca="true" t="shared" si="10" ref="M115:M157">SUM(H115:K115)</f>
        <v>55283.94</v>
      </c>
    </row>
    <row r="116" spans="1:13" ht="15">
      <c r="A116" s="124"/>
      <c r="B116" s="110" t="s">
        <v>319</v>
      </c>
      <c r="C116" s="103">
        <v>23977.8</v>
      </c>
      <c r="D116" s="103">
        <v>0</v>
      </c>
      <c r="E116" s="103">
        <v>15296</v>
      </c>
      <c r="F116" s="103">
        <f t="shared" si="6"/>
        <v>39273.8</v>
      </c>
      <c r="G116" s="96"/>
      <c r="H116" s="103">
        <f aca="true" t="shared" si="11" ref="H116:H157">+C116*0.8</f>
        <v>19182.24</v>
      </c>
      <c r="I116" s="103">
        <v>335</v>
      </c>
      <c r="J116" s="103">
        <f t="shared" si="7"/>
        <v>3996.3</v>
      </c>
      <c r="K116" s="103">
        <f t="shared" si="8"/>
        <v>31970.4</v>
      </c>
      <c r="L116" s="103">
        <f t="shared" si="9"/>
        <v>5511.76</v>
      </c>
      <c r="M116" s="103">
        <f t="shared" si="10"/>
        <v>55483.94</v>
      </c>
    </row>
    <row r="117" spans="1:13" ht="15">
      <c r="A117" s="124"/>
      <c r="B117" s="110" t="s">
        <v>320</v>
      </c>
      <c r="C117" s="103">
        <v>20101.5</v>
      </c>
      <c r="D117" s="103">
        <v>0</v>
      </c>
      <c r="E117" s="103">
        <v>15520</v>
      </c>
      <c r="F117" s="103">
        <f t="shared" si="6"/>
        <v>35621.5</v>
      </c>
      <c r="G117" s="96"/>
      <c r="H117" s="103">
        <f t="shared" si="11"/>
        <v>16081.2</v>
      </c>
      <c r="I117" s="103">
        <v>0</v>
      </c>
      <c r="J117" s="103">
        <f t="shared" si="7"/>
        <v>3350.25</v>
      </c>
      <c r="K117" s="103">
        <f t="shared" si="8"/>
        <v>26802</v>
      </c>
      <c r="L117" s="103">
        <f t="shared" si="9"/>
        <v>5511.76</v>
      </c>
      <c r="M117" s="103">
        <f t="shared" si="10"/>
        <v>46233.45</v>
      </c>
    </row>
    <row r="118" spans="1:13" ht="15">
      <c r="A118" s="124"/>
      <c r="B118" s="110" t="s">
        <v>321</v>
      </c>
      <c r="C118" s="103">
        <v>20101.5</v>
      </c>
      <c r="D118" s="103">
        <v>0</v>
      </c>
      <c r="E118" s="103">
        <v>22460</v>
      </c>
      <c r="F118" s="103">
        <f t="shared" si="6"/>
        <v>42561.5</v>
      </c>
      <c r="G118" s="96"/>
      <c r="H118" s="103">
        <f t="shared" si="11"/>
        <v>16081.2</v>
      </c>
      <c r="I118" s="103">
        <v>0</v>
      </c>
      <c r="J118" s="103">
        <f t="shared" si="7"/>
        <v>3350.25</v>
      </c>
      <c r="K118" s="103">
        <f t="shared" si="8"/>
        <v>26802</v>
      </c>
      <c r="L118" s="103">
        <f t="shared" si="9"/>
        <v>5511.76</v>
      </c>
      <c r="M118" s="103">
        <f t="shared" si="10"/>
        <v>46233.45</v>
      </c>
    </row>
    <row r="119" spans="1:13" ht="15">
      <c r="A119" s="124"/>
      <c r="B119" s="110" t="s">
        <v>322</v>
      </c>
      <c r="C119" s="103">
        <v>17890.2</v>
      </c>
      <c r="D119" s="103">
        <v>0</v>
      </c>
      <c r="E119" s="103">
        <v>16780</v>
      </c>
      <c r="F119" s="103">
        <f t="shared" si="6"/>
        <v>34670.2</v>
      </c>
      <c r="G119" s="96"/>
      <c r="H119" s="103">
        <f t="shared" si="11"/>
        <v>14312.160000000002</v>
      </c>
      <c r="I119" s="103">
        <v>65</v>
      </c>
      <c r="J119" s="103">
        <f t="shared" si="7"/>
        <v>2981.7000000000003</v>
      </c>
      <c r="K119" s="103">
        <f t="shared" si="8"/>
        <v>23853.600000000002</v>
      </c>
      <c r="L119" s="103">
        <f t="shared" si="9"/>
        <v>5511.76</v>
      </c>
      <c r="M119" s="103">
        <f t="shared" si="10"/>
        <v>41212.46000000001</v>
      </c>
    </row>
    <row r="120" spans="1:13" ht="22.5">
      <c r="A120" s="124"/>
      <c r="B120" s="110" t="s">
        <v>323</v>
      </c>
      <c r="C120" s="103">
        <v>17503.2</v>
      </c>
      <c r="D120" s="103">
        <v>0</v>
      </c>
      <c r="E120" s="103">
        <v>9520</v>
      </c>
      <c r="F120" s="103">
        <f t="shared" si="6"/>
        <v>27023.2</v>
      </c>
      <c r="G120" s="96"/>
      <c r="H120" s="103">
        <f t="shared" si="11"/>
        <v>14002.560000000001</v>
      </c>
      <c r="I120" s="103">
        <v>0</v>
      </c>
      <c r="J120" s="103">
        <f t="shared" si="7"/>
        <v>2917.2000000000003</v>
      </c>
      <c r="K120" s="103">
        <f t="shared" si="8"/>
        <v>23337.600000000002</v>
      </c>
      <c r="L120" s="103">
        <f t="shared" si="9"/>
        <v>5511.76</v>
      </c>
      <c r="M120" s="103">
        <f t="shared" si="10"/>
        <v>40257.36</v>
      </c>
    </row>
    <row r="121" spans="1:13" ht="15">
      <c r="A121" s="124"/>
      <c r="B121" s="110" t="s">
        <v>324</v>
      </c>
      <c r="C121" s="103">
        <v>15097.8</v>
      </c>
      <c r="D121" s="103">
        <v>0</v>
      </c>
      <c r="E121" s="103">
        <f>39650-1750</f>
        <v>37900</v>
      </c>
      <c r="F121" s="103">
        <f t="shared" si="6"/>
        <v>52997.8</v>
      </c>
      <c r="G121" s="96"/>
      <c r="H121" s="103">
        <f t="shared" si="11"/>
        <v>12078.24</v>
      </c>
      <c r="I121" s="103">
        <v>35</v>
      </c>
      <c r="J121" s="103">
        <f t="shared" si="7"/>
        <v>2516.3</v>
      </c>
      <c r="K121" s="103">
        <f t="shared" si="8"/>
        <v>20130.4</v>
      </c>
      <c r="L121" s="103">
        <f t="shared" si="9"/>
        <v>5511.76</v>
      </c>
      <c r="M121" s="103">
        <f t="shared" si="10"/>
        <v>34759.94</v>
      </c>
    </row>
    <row r="122" spans="1:13" ht="22.5">
      <c r="A122" s="124"/>
      <c r="B122" s="110" t="s">
        <v>248</v>
      </c>
      <c r="C122" s="103">
        <v>13735.2</v>
      </c>
      <c r="D122" s="103">
        <v>0</v>
      </c>
      <c r="E122" s="103">
        <v>1420</v>
      </c>
      <c r="F122" s="103">
        <f t="shared" si="6"/>
        <v>15155.2</v>
      </c>
      <c r="G122" s="96"/>
      <c r="H122" s="103">
        <f t="shared" si="11"/>
        <v>10988.160000000002</v>
      </c>
      <c r="I122" s="103">
        <v>0</v>
      </c>
      <c r="J122" s="103">
        <f t="shared" si="7"/>
        <v>2289.2000000000003</v>
      </c>
      <c r="K122" s="103">
        <f t="shared" si="8"/>
        <v>18313.600000000002</v>
      </c>
      <c r="L122" s="103">
        <f t="shared" si="9"/>
        <v>5511.76</v>
      </c>
      <c r="M122" s="103">
        <f t="shared" si="10"/>
        <v>31590.960000000006</v>
      </c>
    </row>
    <row r="123" spans="1:13" ht="15">
      <c r="A123" s="124"/>
      <c r="B123" s="110" t="s">
        <v>249</v>
      </c>
      <c r="C123" s="103">
        <v>12355.5</v>
      </c>
      <c r="D123" s="103">
        <v>0</v>
      </c>
      <c r="E123" s="103">
        <v>18960</v>
      </c>
      <c r="F123" s="103">
        <f t="shared" si="6"/>
        <v>31315.5</v>
      </c>
      <c r="G123" s="96"/>
      <c r="H123" s="103">
        <f t="shared" si="11"/>
        <v>9884.400000000001</v>
      </c>
      <c r="I123" s="103">
        <v>0</v>
      </c>
      <c r="J123" s="103">
        <f t="shared" si="7"/>
        <v>2059.25</v>
      </c>
      <c r="K123" s="103">
        <f t="shared" si="8"/>
        <v>16474</v>
      </c>
      <c r="L123" s="103">
        <f t="shared" si="9"/>
        <v>5511.76</v>
      </c>
      <c r="M123" s="103">
        <f t="shared" si="10"/>
        <v>28417.65</v>
      </c>
    </row>
    <row r="124" spans="1:13" ht="15">
      <c r="A124" s="124"/>
      <c r="B124" s="110" t="s">
        <v>325</v>
      </c>
      <c r="C124" s="103">
        <v>12114.9</v>
      </c>
      <c r="D124" s="103">
        <v>0</v>
      </c>
      <c r="E124" s="103">
        <v>9940</v>
      </c>
      <c r="F124" s="103">
        <f t="shared" si="6"/>
        <v>22054.9</v>
      </c>
      <c r="G124" s="96"/>
      <c r="H124" s="103">
        <f t="shared" si="11"/>
        <v>9691.92</v>
      </c>
      <c r="I124" s="103">
        <v>0</v>
      </c>
      <c r="J124" s="103">
        <f t="shared" si="7"/>
        <v>2019.1499999999999</v>
      </c>
      <c r="K124" s="103">
        <f t="shared" si="8"/>
        <v>16153.199999999999</v>
      </c>
      <c r="L124" s="103">
        <f t="shared" si="9"/>
        <v>5511.76</v>
      </c>
      <c r="M124" s="103">
        <f t="shared" si="10"/>
        <v>27864.269999999997</v>
      </c>
    </row>
    <row r="125" spans="1:13" ht="15">
      <c r="A125" s="124"/>
      <c r="B125" s="110" t="s">
        <v>326</v>
      </c>
      <c r="C125" s="103">
        <v>11319.3</v>
      </c>
      <c r="D125" s="103">
        <v>0</v>
      </c>
      <c r="E125" s="103">
        <v>7100</v>
      </c>
      <c r="F125" s="103">
        <f t="shared" si="6"/>
        <v>18419.3</v>
      </c>
      <c r="G125" s="96"/>
      <c r="H125" s="103">
        <f t="shared" si="11"/>
        <v>9055.44</v>
      </c>
      <c r="I125" s="103">
        <v>0</v>
      </c>
      <c r="J125" s="103">
        <f t="shared" si="7"/>
        <v>1886.55</v>
      </c>
      <c r="K125" s="103">
        <f t="shared" si="8"/>
        <v>15092.4</v>
      </c>
      <c r="L125" s="103">
        <f t="shared" si="9"/>
        <v>5511.76</v>
      </c>
      <c r="M125" s="103">
        <f t="shared" si="10"/>
        <v>26034.39</v>
      </c>
    </row>
    <row r="126" spans="1:13" ht="15">
      <c r="A126" s="124"/>
      <c r="B126" s="110" t="s">
        <v>327</v>
      </c>
      <c r="C126" s="103">
        <v>10291.8</v>
      </c>
      <c r="D126" s="103">
        <v>0</v>
      </c>
      <c r="E126" s="103">
        <v>4260</v>
      </c>
      <c r="F126" s="103">
        <f t="shared" si="6"/>
        <v>14551.8</v>
      </c>
      <c r="G126" s="96"/>
      <c r="H126" s="103">
        <f t="shared" si="11"/>
        <v>8233.44</v>
      </c>
      <c r="I126" s="103">
        <v>0</v>
      </c>
      <c r="J126" s="103">
        <f t="shared" si="7"/>
        <v>1715.3</v>
      </c>
      <c r="K126" s="103">
        <f t="shared" si="8"/>
        <v>13722.4</v>
      </c>
      <c r="L126" s="103">
        <f t="shared" si="9"/>
        <v>5511.76</v>
      </c>
      <c r="M126" s="103">
        <f t="shared" si="10"/>
        <v>23671.14</v>
      </c>
    </row>
    <row r="127" spans="1:13" ht="15">
      <c r="A127" s="124"/>
      <c r="B127" s="110" t="s">
        <v>250</v>
      </c>
      <c r="C127" s="103">
        <v>10244.1</v>
      </c>
      <c r="D127" s="103">
        <v>0</v>
      </c>
      <c r="E127" s="103">
        <v>34580</v>
      </c>
      <c r="F127" s="103">
        <f t="shared" si="6"/>
        <v>44824.1</v>
      </c>
      <c r="G127" s="96"/>
      <c r="H127" s="103">
        <f t="shared" si="11"/>
        <v>8195.28</v>
      </c>
      <c r="I127" s="103">
        <v>0</v>
      </c>
      <c r="J127" s="103">
        <f t="shared" si="7"/>
        <v>1707.3500000000001</v>
      </c>
      <c r="K127" s="103">
        <f t="shared" si="8"/>
        <v>13658.800000000001</v>
      </c>
      <c r="L127" s="103">
        <f t="shared" si="9"/>
        <v>5511.76</v>
      </c>
      <c r="M127" s="103">
        <f t="shared" si="10"/>
        <v>23561.43</v>
      </c>
    </row>
    <row r="128" spans="1:13" ht="15">
      <c r="A128" s="124"/>
      <c r="B128" s="110" t="s">
        <v>328</v>
      </c>
      <c r="C128" s="103">
        <v>9803.1</v>
      </c>
      <c r="D128" s="103">
        <v>0</v>
      </c>
      <c r="E128" s="103">
        <v>3340</v>
      </c>
      <c r="F128" s="103">
        <f t="shared" si="6"/>
        <v>13143.1</v>
      </c>
      <c r="G128" s="96"/>
      <c r="H128" s="103">
        <f t="shared" si="11"/>
        <v>7842.4800000000005</v>
      </c>
      <c r="I128" s="103">
        <v>0</v>
      </c>
      <c r="J128" s="103">
        <f t="shared" si="7"/>
        <v>1633.8500000000001</v>
      </c>
      <c r="K128" s="103">
        <f t="shared" si="8"/>
        <v>13070.800000000001</v>
      </c>
      <c r="L128" s="103">
        <f t="shared" si="9"/>
        <v>5511.76</v>
      </c>
      <c r="M128" s="103">
        <f t="shared" si="10"/>
        <v>22547.13</v>
      </c>
    </row>
    <row r="129" spans="1:13" ht="15">
      <c r="A129" s="124"/>
      <c r="B129" s="110" t="s">
        <v>334</v>
      </c>
      <c r="C129" s="103">
        <v>9265.5</v>
      </c>
      <c r="D129" s="103">
        <v>0</v>
      </c>
      <c r="E129" s="103">
        <v>0</v>
      </c>
      <c r="F129" s="103">
        <f t="shared" si="6"/>
        <v>9265.5</v>
      </c>
      <c r="G129" s="96"/>
      <c r="H129" s="103">
        <f t="shared" si="11"/>
        <v>7412.400000000001</v>
      </c>
      <c r="I129" s="103">
        <v>0</v>
      </c>
      <c r="J129" s="103">
        <f t="shared" si="7"/>
        <v>1544.25</v>
      </c>
      <c r="K129" s="103">
        <f t="shared" si="8"/>
        <v>12354</v>
      </c>
      <c r="L129" s="103">
        <f t="shared" si="9"/>
        <v>5511.76</v>
      </c>
      <c r="M129" s="103">
        <f t="shared" si="10"/>
        <v>21310.65</v>
      </c>
    </row>
    <row r="130" spans="1:13" ht="15">
      <c r="A130" s="124"/>
      <c r="B130" s="110" t="s">
        <v>251</v>
      </c>
      <c r="C130" s="103">
        <v>9027.3</v>
      </c>
      <c r="D130" s="103">
        <v>0</v>
      </c>
      <c r="E130" s="103">
        <v>0</v>
      </c>
      <c r="F130" s="103">
        <f t="shared" si="6"/>
        <v>9027.3</v>
      </c>
      <c r="G130" s="96"/>
      <c r="H130" s="103">
        <f t="shared" si="11"/>
        <v>7221.84</v>
      </c>
      <c r="I130" s="103">
        <v>0</v>
      </c>
      <c r="J130" s="103">
        <f t="shared" si="7"/>
        <v>1504.5499999999997</v>
      </c>
      <c r="K130" s="103">
        <f t="shared" si="8"/>
        <v>12036.399999999998</v>
      </c>
      <c r="L130" s="103">
        <f t="shared" si="9"/>
        <v>5511.76</v>
      </c>
      <c r="M130" s="103">
        <f t="shared" si="10"/>
        <v>20762.789999999997</v>
      </c>
    </row>
    <row r="131" spans="1:13" ht="15">
      <c r="A131" s="124"/>
      <c r="B131" s="110" t="s">
        <v>329</v>
      </c>
      <c r="C131" s="103">
        <v>8581.5</v>
      </c>
      <c r="D131" s="103">
        <v>0</v>
      </c>
      <c r="E131" s="103">
        <v>2840</v>
      </c>
      <c r="F131" s="103">
        <f t="shared" si="6"/>
        <v>11421.5</v>
      </c>
      <c r="G131" s="96"/>
      <c r="H131" s="103">
        <f t="shared" si="11"/>
        <v>6865.200000000001</v>
      </c>
      <c r="I131" s="103">
        <v>0</v>
      </c>
      <c r="J131" s="103">
        <f t="shared" si="7"/>
        <v>1430.25</v>
      </c>
      <c r="K131" s="103">
        <f t="shared" si="8"/>
        <v>11442</v>
      </c>
      <c r="L131" s="103">
        <f t="shared" si="9"/>
        <v>5511.76</v>
      </c>
      <c r="M131" s="103">
        <f t="shared" si="10"/>
        <v>19737.45</v>
      </c>
    </row>
    <row r="132" spans="1:13" ht="15">
      <c r="A132" s="124"/>
      <c r="B132" s="110" t="s">
        <v>330</v>
      </c>
      <c r="C132" s="103">
        <v>8328.3</v>
      </c>
      <c r="D132" s="103">
        <v>0</v>
      </c>
      <c r="E132" s="103">
        <v>5680</v>
      </c>
      <c r="F132" s="103">
        <f t="shared" si="6"/>
        <v>14008.3</v>
      </c>
      <c r="G132" s="96"/>
      <c r="H132" s="103">
        <f t="shared" si="11"/>
        <v>6662.639999999999</v>
      </c>
      <c r="I132" s="103">
        <v>0</v>
      </c>
      <c r="J132" s="103">
        <f t="shared" si="7"/>
        <v>1388.0499999999997</v>
      </c>
      <c r="K132" s="103">
        <f t="shared" si="8"/>
        <v>11104.399999999998</v>
      </c>
      <c r="L132" s="103">
        <f t="shared" si="9"/>
        <v>5511.76</v>
      </c>
      <c r="M132" s="103">
        <f t="shared" si="10"/>
        <v>19155.089999999997</v>
      </c>
    </row>
    <row r="133" spans="1:13" ht="15">
      <c r="A133" s="124"/>
      <c r="B133" s="110" t="s">
        <v>335</v>
      </c>
      <c r="C133" s="103">
        <v>8233.8</v>
      </c>
      <c r="D133" s="103">
        <v>0</v>
      </c>
      <c r="E133" s="103">
        <v>0</v>
      </c>
      <c r="F133" s="103">
        <f t="shared" si="6"/>
        <v>8233.8</v>
      </c>
      <c r="G133" s="96"/>
      <c r="H133" s="103">
        <f t="shared" si="11"/>
        <v>6587.04</v>
      </c>
      <c r="I133" s="103">
        <v>0</v>
      </c>
      <c r="J133" s="103">
        <f t="shared" si="7"/>
        <v>1372.3</v>
      </c>
      <c r="K133" s="103">
        <f t="shared" si="8"/>
        <v>10978.4</v>
      </c>
      <c r="L133" s="103">
        <f t="shared" si="9"/>
        <v>5511.76</v>
      </c>
      <c r="M133" s="103">
        <f t="shared" si="10"/>
        <v>18937.739999999998</v>
      </c>
    </row>
    <row r="134" spans="1:13" ht="15">
      <c r="A134" s="124"/>
      <c r="B134" s="110" t="s">
        <v>336</v>
      </c>
      <c r="C134" s="103">
        <v>7867.5</v>
      </c>
      <c r="D134" s="103">
        <v>0</v>
      </c>
      <c r="E134" s="103">
        <v>0</v>
      </c>
      <c r="F134" s="103">
        <f t="shared" si="6"/>
        <v>7867.5</v>
      </c>
      <c r="G134" s="96"/>
      <c r="H134" s="103">
        <f t="shared" si="11"/>
        <v>6294</v>
      </c>
      <c r="I134" s="103">
        <v>0</v>
      </c>
      <c r="J134" s="103">
        <f t="shared" si="7"/>
        <v>1311.25</v>
      </c>
      <c r="K134" s="103">
        <f t="shared" si="8"/>
        <v>10490</v>
      </c>
      <c r="L134" s="103">
        <f t="shared" si="9"/>
        <v>5511.76</v>
      </c>
      <c r="M134" s="103">
        <f t="shared" si="10"/>
        <v>18095.25</v>
      </c>
    </row>
    <row r="135" spans="1:13" ht="15">
      <c r="A135" s="124"/>
      <c r="B135" s="110" t="s">
        <v>252</v>
      </c>
      <c r="C135" s="103">
        <v>7647</v>
      </c>
      <c r="D135" s="103">
        <v>0</v>
      </c>
      <c r="E135" s="103">
        <v>0</v>
      </c>
      <c r="F135" s="103">
        <f t="shared" si="6"/>
        <v>7647</v>
      </c>
      <c r="G135" s="96"/>
      <c r="H135" s="103">
        <f t="shared" si="11"/>
        <v>6117.6</v>
      </c>
      <c r="I135" s="103">
        <v>0</v>
      </c>
      <c r="J135" s="103">
        <f t="shared" si="7"/>
        <v>1274.5</v>
      </c>
      <c r="K135" s="103">
        <f t="shared" si="8"/>
        <v>10196</v>
      </c>
      <c r="L135" s="103">
        <f t="shared" si="9"/>
        <v>5511.76</v>
      </c>
      <c r="M135" s="103">
        <f t="shared" si="10"/>
        <v>17588.1</v>
      </c>
    </row>
    <row r="136" spans="1:13" ht="15">
      <c r="A136" s="124"/>
      <c r="B136" s="110" t="s">
        <v>331</v>
      </c>
      <c r="C136" s="103">
        <v>7374.6</v>
      </c>
      <c r="D136" s="103">
        <v>0</v>
      </c>
      <c r="E136" s="103">
        <v>2840</v>
      </c>
      <c r="F136" s="103">
        <f t="shared" si="6"/>
        <v>10214.6</v>
      </c>
      <c r="G136" s="96"/>
      <c r="H136" s="103">
        <f t="shared" si="11"/>
        <v>5899.68</v>
      </c>
      <c r="I136" s="103">
        <v>0</v>
      </c>
      <c r="J136" s="103">
        <f t="shared" si="7"/>
        <v>1229.1000000000001</v>
      </c>
      <c r="K136" s="103">
        <f t="shared" si="8"/>
        <v>9832.800000000001</v>
      </c>
      <c r="L136" s="103">
        <f t="shared" si="9"/>
        <v>5511.76</v>
      </c>
      <c r="M136" s="103">
        <f t="shared" si="10"/>
        <v>16961.58</v>
      </c>
    </row>
    <row r="137" spans="1:13" ht="15">
      <c r="A137" s="124"/>
      <c r="B137" s="110" t="s">
        <v>332</v>
      </c>
      <c r="C137" s="103">
        <v>7374.6</v>
      </c>
      <c r="D137" s="103">
        <v>0</v>
      </c>
      <c r="E137" s="103">
        <f>2840+1420</f>
        <v>4260</v>
      </c>
      <c r="F137" s="103">
        <f t="shared" si="6"/>
        <v>11634.6</v>
      </c>
      <c r="G137" s="96"/>
      <c r="H137" s="103">
        <f t="shared" si="11"/>
        <v>5899.68</v>
      </c>
      <c r="I137" s="103">
        <v>0</v>
      </c>
      <c r="J137" s="103">
        <f t="shared" si="7"/>
        <v>1229.1000000000001</v>
      </c>
      <c r="K137" s="103">
        <f t="shared" si="8"/>
        <v>9832.800000000001</v>
      </c>
      <c r="L137" s="103">
        <f t="shared" si="9"/>
        <v>5511.76</v>
      </c>
      <c r="M137" s="103">
        <f t="shared" si="10"/>
        <v>16961.58</v>
      </c>
    </row>
    <row r="138" spans="1:13" ht="15">
      <c r="A138" s="124"/>
      <c r="B138" s="110" t="s">
        <v>333</v>
      </c>
      <c r="C138" s="103">
        <v>7383</v>
      </c>
      <c r="D138" s="103">
        <v>0</v>
      </c>
      <c r="E138" s="103">
        <v>2840</v>
      </c>
      <c r="F138" s="103">
        <f t="shared" si="6"/>
        <v>10223</v>
      </c>
      <c r="G138" s="96"/>
      <c r="H138" s="103">
        <f t="shared" si="11"/>
        <v>5906.400000000001</v>
      </c>
      <c r="I138" s="103">
        <v>0</v>
      </c>
      <c r="J138" s="103">
        <f t="shared" si="7"/>
        <v>1230.5</v>
      </c>
      <c r="K138" s="103">
        <f t="shared" si="8"/>
        <v>9844</v>
      </c>
      <c r="L138" s="103">
        <f t="shared" si="9"/>
        <v>5511.76</v>
      </c>
      <c r="M138" s="103">
        <f t="shared" si="10"/>
        <v>16980.9</v>
      </c>
    </row>
    <row r="139" spans="1:13" ht="15">
      <c r="A139" s="124"/>
      <c r="B139" s="110" t="s">
        <v>355</v>
      </c>
      <c r="C139" s="103">
        <v>7080.3</v>
      </c>
      <c r="D139" s="103">
        <v>0</v>
      </c>
      <c r="E139" s="103">
        <v>0</v>
      </c>
      <c r="F139" s="103">
        <f t="shared" si="6"/>
        <v>7080.3</v>
      </c>
      <c r="G139" s="96"/>
      <c r="H139" s="103">
        <f t="shared" si="11"/>
        <v>5664.240000000001</v>
      </c>
      <c r="I139" s="103">
        <v>0</v>
      </c>
      <c r="J139" s="103">
        <f t="shared" si="7"/>
        <v>1180.0500000000002</v>
      </c>
      <c r="K139" s="103">
        <f t="shared" si="8"/>
        <v>9440.400000000001</v>
      </c>
      <c r="L139" s="103">
        <f t="shared" si="9"/>
        <v>5511.76</v>
      </c>
      <c r="M139" s="103">
        <f t="shared" si="10"/>
        <v>16284.690000000002</v>
      </c>
    </row>
    <row r="140" spans="1:13" ht="22.5">
      <c r="A140" s="124"/>
      <c r="B140" s="110" t="s">
        <v>323</v>
      </c>
      <c r="C140" s="103">
        <v>18378.3</v>
      </c>
      <c r="D140" s="103">
        <v>2123.44</v>
      </c>
      <c r="E140" s="103">
        <v>3500</v>
      </c>
      <c r="F140" s="103">
        <f t="shared" si="6"/>
        <v>24001.739999999998</v>
      </c>
      <c r="G140" s="96"/>
      <c r="H140" s="103">
        <f t="shared" si="11"/>
        <v>14702.64</v>
      </c>
      <c r="I140" s="103">
        <v>340</v>
      </c>
      <c r="J140" s="103">
        <f t="shared" si="7"/>
        <v>3063.05</v>
      </c>
      <c r="K140" s="103">
        <f t="shared" si="8"/>
        <v>24504.4</v>
      </c>
      <c r="L140" s="103">
        <f t="shared" si="9"/>
        <v>5511.76</v>
      </c>
      <c r="M140" s="103">
        <f t="shared" si="10"/>
        <v>42610.09</v>
      </c>
    </row>
    <row r="141" spans="1:13" ht="15">
      <c r="A141" s="124"/>
      <c r="B141" s="110" t="s">
        <v>324</v>
      </c>
      <c r="C141" s="103">
        <v>15852.6</v>
      </c>
      <c r="D141" s="103">
        <v>654.02</v>
      </c>
      <c r="E141" s="103">
        <v>1750</v>
      </c>
      <c r="F141" s="103">
        <f t="shared" si="6"/>
        <v>18256.62</v>
      </c>
      <c r="G141" s="96"/>
      <c r="H141" s="103">
        <f t="shared" si="11"/>
        <v>12682.080000000002</v>
      </c>
      <c r="I141" s="103">
        <v>170</v>
      </c>
      <c r="J141" s="103">
        <f t="shared" si="7"/>
        <v>2642.1</v>
      </c>
      <c r="K141" s="103">
        <f t="shared" si="8"/>
        <v>21136.8</v>
      </c>
      <c r="L141" s="103">
        <f t="shared" si="9"/>
        <v>5511.76</v>
      </c>
      <c r="M141" s="103">
        <f t="shared" si="10"/>
        <v>36630.98</v>
      </c>
    </row>
    <row r="142" spans="1:13" ht="22.5">
      <c r="A142" s="124"/>
      <c r="B142" s="110" t="s">
        <v>248</v>
      </c>
      <c r="C142" s="103">
        <v>14421.9</v>
      </c>
      <c r="D142" s="103">
        <v>0</v>
      </c>
      <c r="E142" s="103">
        <v>1750</v>
      </c>
      <c r="F142" s="103">
        <f t="shared" si="6"/>
        <v>16171.9</v>
      </c>
      <c r="G142" s="96"/>
      <c r="H142" s="103">
        <f t="shared" si="11"/>
        <v>11537.52</v>
      </c>
      <c r="I142" s="103">
        <v>100</v>
      </c>
      <c r="J142" s="103">
        <f t="shared" si="7"/>
        <v>2403.6499999999996</v>
      </c>
      <c r="K142" s="103">
        <f t="shared" si="8"/>
        <v>19229.199999999997</v>
      </c>
      <c r="L142" s="103">
        <f t="shared" si="9"/>
        <v>5511.76</v>
      </c>
      <c r="M142" s="103">
        <f t="shared" si="10"/>
        <v>33270.369999999995</v>
      </c>
    </row>
    <row r="143" spans="1:13" ht="15">
      <c r="A143" s="124"/>
      <c r="B143" s="110" t="s">
        <v>249</v>
      </c>
      <c r="C143" s="103">
        <v>12973.2</v>
      </c>
      <c r="D143" s="103">
        <v>2264.98</v>
      </c>
      <c r="E143" s="103">
        <v>3500</v>
      </c>
      <c r="F143" s="103">
        <f t="shared" si="6"/>
        <v>18738.18</v>
      </c>
      <c r="G143" s="96"/>
      <c r="H143" s="103">
        <f t="shared" si="11"/>
        <v>10378.560000000001</v>
      </c>
      <c r="I143" s="103">
        <v>232</v>
      </c>
      <c r="J143" s="103">
        <f t="shared" si="7"/>
        <v>2162.2</v>
      </c>
      <c r="K143" s="103">
        <f t="shared" si="8"/>
        <v>17297.6</v>
      </c>
      <c r="L143" s="103">
        <f t="shared" si="9"/>
        <v>5511.76</v>
      </c>
      <c r="M143" s="103">
        <f t="shared" si="10"/>
        <v>30070.36</v>
      </c>
    </row>
    <row r="144" spans="1:13" ht="15">
      <c r="A144" s="124"/>
      <c r="B144" s="110" t="s">
        <v>325</v>
      </c>
      <c r="C144" s="103">
        <v>12720.6</v>
      </c>
      <c r="D144" s="103">
        <v>707.82</v>
      </c>
      <c r="E144" s="103">
        <v>1750</v>
      </c>
      <c r="F144" s="103">
        <f t="shared" si="6"/>
        <v>15178.42</v>
      </c>
      <c r="G144" s="96"/>
      <c r="H144" s="103">
        <f t="shared" si="11"/>
        <v>10176.480000000001</v>
      </c>
      <c r="I144" s="103">
        <v>170</v>
      </c>
      <c r="J144" s="103">
        <f t="shared" si="7"/>
        <v>2120.1000000000004</v>
      </c>
      <c r="K144" s="103">
        <f t="shared" si="8"/>
        <v>16960.800000000003</v>
      </c>
      <c r="L144" s="103">
        <f t="shared" si="9"/>
        <v>5511.76</v>
      </c>
      <c r="M144" s="103">
        <f t="shared" si="10"/>
        <v>29427.380000000005</v>
      </c>
    </row>
    <row r="145" spans="1:13" ht="15">
      <c r="A145" s="124"/>
      <c r="B145" s="110" t="s">
        <v>327</v>
      </c>
      <c r="C145" s="103">
        <v>10806.3</v>
      </c>
      <c r="D145" s="103">
        <v>1178.44</v>
      </c>
      <c r="E145" s="103">
        <v>1750</v>
      </c>
      <c r="F145" s="103">
        <f t="shared" si="6"/>
        <v>13734.74</v>
      </c>
      <c r="G145" s="96"/>
      <c r="H145" s="103">
        <f t="shared" si="11"/>
        <v>8645.039999999999</v>
      </c>
      <c r="I145" s="103">
        <v>170</v>
      </c>
      <c r="J145" s="103">
        <f t="shared" si="7"/>
        <v>1801.05</v>
      </c>
      <c r="K145" s="103">
        <f t="shared" si="8"/>
        <v>14408.4</v>
      </c>
      <c r="L145" s="103">
        <f t="shared" si="9"/>
        <v>5511.76</v>
      </c>
      <c r="M145" s="103">
        <f t="shared" si="10"/>
        <v>25024.489999999998</v>
      </c>
    </row>
    <row r="146" spans="1:13" ht="15">
      <c r="A146" s="124"/>
      <c r="B146" s="110" t="s">
        <v>250</v>
      </c>
      <c r="C146" s="103">
        <v>10756.2</v>
      </c>
      <c r="D146" s="103">
        <v>4194.1</v>
      </c>
      <c r="E146" s="103">
        <v>1750</v>
      </c>
      <c r="F146" s="103">
        <f t="shared" si="6"/>
        <v>16700.300000000003</v>
      </c>
      <c r="G146" s="96"/>
      <c r="H146" s="103">
        <f t="shared" si="11"/>
        <v>8604.960000000001</v>
      </c>
      <c r="I146" s="103">
        <v>170</v>
      </c>
      <c r="J146" s="103">
        <f t="shared" si="7"/>
        <v>1792.7</v>
      </c>
      <c r="K146" s="103">
        <f t="shared" si="8"/>
        <v>14341.6</v>
      </c>
      <c r="L146" s="103">
        <f t="shared" si="9"/>
        <v>5511.76</v>
      </c>
      <c r="M146" s="103">
        <f t="shared" si="10"/>
        <v>24909.260000000002</v>
      </c>
    </row>
    <row r="147" spans="1:13" ht="15">
      <c r="A147" s="124"/>
      <c r="B147" s="110" t="s">
        <v>328</v>
      </c>
      <c r="C147" s="103">
        <v>10293.3</v>
      </c>
      <c r="D147" s="103">
        <v>0</v>
      </c>
      <c r="E147" s="103">
        <v>1750</v>
      </c>
      <c r="F147" s="103">
        <f t="shared" si="6"/>
        <v>12043.3</v>
      </c>
      <c r="G147" s="96"/>
      <c r="H147" s="103">
        <f t="shared" si="11"/>
        <v>8234.64</v>
      </c>
      <c r="I147" s="103">
        <v>100</v>
      </c>
      <c r="J147" s="103">
        <f t="shared" si="7"/>
        <v>1715.5499999999997</v>
      </c>
      <c r="K147" s="103">
        <f t="shared" si="8"/>
        <v>13724.399999999998</v>
      </c>
      <c r="L147" s="103">
        <f t="shared" si="9"/>
        <v>5511.76</v>
      </c>
      <c r="M147" s="103">
        <f t="shared" si="10"/>
        <v>23774.589999999997</v>
      </c>
    </row>
    <row r="148" spans="1:13" ht="15">
      <c r="A148" s="124"/>
      <c r="B148" s="110" t="s">
        <v>334</v>
      </c>
      <c r="C148" s="103">
        <v>9728.7</v>
      </c>
      <c r="D148" s="103">
        <v>671.5</v>
      </c>
      <c r="E148" s="103">
        <v>3500</v>
      </c>
      <c r="F148" s="103">
        <f t="shared" si="6"/>
        <v>13900.2</v>
      </c>
      <c r="G148" s="96"/>
      <c r="H148" s="103">
        <f t="shared" si="11"/>
        <v>7782.960000000001</v>
      </c>
      <c r="I148" s="103">
        <v>340</v>
      </c>
      <c r="J148" s="103">
        <f t="shared" si="7"/>
        <v>1621.45</v>
      </c>
      <c r="K148" s="103">
        <f t="shared" si="8"/>
        <v>12971.6</v>
      </c>
      <c r="L148" s="103">
        <f t="shared" si="9"/>
        <v>5511.76</v>
      </c>
      <c r="M148" s="103">
        <f t="shared" si="10"/>
        <v>22716.010000000002</v>
      </c>
    </row>
    <row r="149" spans="1:13" ht="15">
      <c r="A149" s="124"/>
      <c r="B149" s="110" t="s">
        <v>251</v>
      </c>
      <c r="C149" s="103">
        <v>9478.8</v>
      </c>
      <c r="D149" s="103">
        <v>1623.44</v>
      </c>
      <c r="E149" s="103">
        <v>1750</v>
      </c>
      <c r="F149" s="103">
        <f t="shared" si="6"/>
        <v>12852.24</v>
      </c>
      <c r="G149" s="96"/>
      <c r="H149" s="103">
        <f t="shared" si="11"/>
        <v>7583.04</v>
      </c>
      <c r="I149" s="103">
        <v>65</v>
      </c>
      <c r="J149" s="103">
        <f t="shared" si="7"/>
        <v>1579.8</v>
      </c>
      <c r="K149" s="103">
        <f t="shared" si="8"/>
        <v>12638.4</v>
      </c>
      <c r="L149" s="103">
        <f t="shared" si="9"/>
        <v>5511.76</v>
      </c>
      <c r="M149" s="103">
        <f t="shared" si="10"/>
        <v>21866.239999999998</v>
      </c>
    </row>
    <row r="150" spans="1:13" ht="15">
      <c r="A150" s="124"/>
      <c r="B150" s="110" t="s">
        <v>329</v>
      </c>
      <c r="C150" s="103">
        <v>9010.5</v>
      </c>
      <c r="D150" s="103">
        <v>0</v>
      </c>
      <c r="E150" s="103">
        <v>1750</v>
      </c>
      <c r="F150" s="103">
        <f t="shared" si="6"/>
        <v>10760.5</v>
      </c>
      <c r="G150" s="96"/>
      <c r="H150" s="103">
        <f t="shared" si="11"/>
        <v>7208.400000000001</v>
      </c>
      <c r="I150" s="103">
        <v>65</v>
      </c>
      <c r="J150" s="103">
        <f t="shared" si="7"/>
        <v>1501.75</v>
      </c>
      <c r="K150" s="103">
        <f t="shared" si="8"/>
        <v>12014</v>
      </c>
      <c r="L150" s="103">
        <f t="shared" si="9"/>
        <v>5511.76</v>
      </c>
      <c r="M150" s="103">
        <f t="shared" si="10"/>
        <v>20789.15</v>
      </c>
    </row>
    <row r="151" spans="1:13" ht="15">
      <c r="A151" s="124"/>
      <c r="B151" s="110" t="s">
        <v>330</v>
      </c>
      <c r="C151" s="103">
        <v>8744.7</v>
      </c>
      <c r="D151" s="103">
        <v>657.88</v>
      </c>
      <c r="E151" s="103">
        <v>1750</v>
      </c>
      <c r="F151" s="103">
        <f t="shared" si="6"/>
        <v>11152.58</v>
      </c>
      <c r="G151" s="96"/>
      <c r="H151" s="103">
        <f t="shared" si="11"/>
        <v>6995.760000000001</v>
      </c>
      <c r="I151" s="103">
        <v>170</v>
      </c>
      <c r="J151" s="103">
        <f t="shared" si="7"/>
        <v>1457.45</v>
      </c>
      <c r="K151" s="103">
        <f t="shared" si="8"/>
        <v>11659.6</v>
      </c>
      <c r="L151" s="103">
        <f t="shared" si="9"/>
        <v>5511.76</v>
      </c>
      <c r="M151" s="103">
        <f t="shared" si="10"/>
        <v>20282.81</v>
      </c>
    </row>
    <row r="152" spans="1:13" ht="15">
      <c r="A152" s="124"/>
      <c r="B152" s="110" t="s">
        <v>335</v>
      </c>
      <c r="C152" s="103">
        <v>8645.4</v>
      </c>
      <c r="D152" s="103">
        <v>0</v>
      </c>
      <c r="E152" s="103">
        <v>1750</v>
      </c>
      <c r="F152" s="103">
        <f t="shared" si="6"/>
        <v>10395.4</v>
      </c>
      <c r="G152" s="96"/>
      <c r="H152" s="103">
        <f t="shared" si="11"/>
        <v>6916.32</v>
      </c>
      <c r="I152" s="103">
        <v>170</v>
      </c>
      <c r="J152" s="103">
        <f t="shared" si="7"/>
        <v>1440.9</v>
      </c>
      <c r="K152" s="103">
        <f t="shared" si="8"/>
        <v>11527.2</v>
      </c>
      <c r="L152" s="103">
        <f t="shared" si="9"/>
        <v>5511.76</v>
      </c>
      <c r="M152" s="103">
        <f t="shared" si="10"/>
        <v>20054.42</v>
      </c>
    </row>
    <row r="153" spans="1:13" ht="15">
      <c r="A153" s="124"/>
      <c r="B153" s="110" t="s">
        <v>336</v>
      </c>
      <c r="C153" s="103">
        <v>8260.8</v>
      </c>
      <c r="D153" s="103">
        <v>0</v>
      </c>
      <c r="E153" s="103">
        <v>1750</v>
      </c>
      <c r="F153" s="103">
        <f t="shared" si="6"/>
        <v>10010.8</v>
      </c>
      <c r="G153" s="96"/>
      <c r="H153" s="103">
        <f t="shared" si="11"/>
        <v>6608.639999999999</v>
      </c>
      <c r="I153" s="103">
        <v>100</v>
      </c>
      <c r="J153" s="103">
        <f t="shared" si="7"/>
        <v>1376.7999999999997</v>
      </c>
      <c r="K153" s="103">
        <f t="shared" si="8"/>
        <v>11014.399999999998</v>
      </c>
      <c r="L153" s="103">
        <f t="shared" si="9"/>
        <v>5511.76</v>
      </c>
      <c r="M153" s="103">
        <f t="shared" si="10"/>
        <v>19099.839999999997</v>
      </c>
    </row>
    <row r="154" spans="1:13" ht="15">
      <c r="A154" s="124"/>
      <c r="B154" s="110" t="s">
        <v>252</v>
      </c>
      <c r="C154" s="103">
        <v>8029.5</v>
      </c>
      <c r="D154" s="103">
        <v>3361.2</v>
      </c>
      <c r="E154" s="103">
        <v>8750</v>
      </c>
      <c r="F154" s="103">
        <f t="shared" si="6"/>
        <v>20140.7</v>
      </c>
      <c r="G154" s="96"/>
      <c r="H154" s="103">
        <f t="shared" si="11"/>
        <v>6423.6</v>
      </c>
      <c r="I154" s="103">
        <v>634</v>
      </c>
      <c r="J154" s="103">
        <f t="shared" si="7"/>
        <v>1338.25</v>
      </c>
      <c r="K154" s="103">
        <f t="shared" si="8"/>
        <v>10706</v>
      </c>
      <c r="L154" s="103">
        <f t="shared" si="9"/>
        <v>5511.76</v>
      </c>
      <c r="M154" s="103">
        <f t="shared" si="10"/>
        <v>19101.85</v>
      </c>
    </row>
    <row r="155" spans="1:13" ht="15">
      <c r="A155" s="124"/>
      <c r="B155" s="110" t="s">
        <v>331</v>
      </c>
      <c r="C155" s="103">
        <v>7743.3</v>
      </c>
      <c r="D155" s="103">
        <v>2910.36</v>
      </c>
      <c r="E155" s="103">
        <v>0</v>
      </c>
      <c r="F155" s="103">
        <f t="shared" si="6"/>
        <v>10653.66</v>
      </c>
      <c r="G155" s="96"/>
      <c r="H155" s="103">
        <f t="shared" si="11"/>
        <v>6194.64</v>
      </c>
      <c r="I155" s="103">
        <v>297</v>
      </c>
      <c r="J155" s="103">
        <f t="shared" si="7"/>
        <v>1290.5500000000002</v>
      </c>
      <c r="K155" s="103">
        <f t="shared" si="8"/>
        <v>10324.400000000001</v>
      </c>
      <c r="L155" s="103">
        <f t="shared" si="9"/>
        <v>5511.76</v>
      </c>
      <c r="M155" s="103">
        <f t="shared" si="10"/>
        <v>18106.590000000004</v>
      </c>
    </row>
    <row r="156" spans="1:13" ht="15">
      <c r="A156" s="124"/>
      <c r="B156" s="110" t="s">
        <v>337</v>
      </c>
      <c r="C156" s="103">
        <v>7743.3</v>
      </c>
      <c r="D156" s="103">
        <v>1232.72</v>
      </c>
      <c r="E156" s="103">
        <v>5250</v>
      </c>
      <c r="F156" s="103">
        <f t="shared" si="6"/>
        <v>14226.02</v>
      </c>
      <c r="G156" s="96"/>
      <c r="H156" s="103">
        <f t="shared" si="11"/>
        <v>6194.64</v>
      </c>
      <c r="I156" s="103">
        <v>0</v>
      </c>
      <c r="J156" s="103">
        <f t="shared" si="7"/>
        <v>1290.5500000000002</v>
      </c>
      <c r="K156" s="103">
        <f t="shared" si="8"/>
        <v>10324.400000000001</v>
      </c>
      <c r="L156" s="103">
        <f t="shared" si="9"/>
        <v>5511.76</v>
      </c>
      <c r="M156" s="103">
        <f t="shared" si="10"/>
        <v>17809.590000000004</v>
      </c>
    </row>
    <row r="157" spans="1:13" ht="15">
      <c r="A157" s="124"/>
      <c r="B157" s="110" t="s">
        <v>333</v>
      </c>
      <c r="C157" s="103">
        <v>7434.3</v>
      </c>
      <c r="D157" s="103">
        <v>0</v>
      </c>
      <c r="E157" s="103">
        <v>12250</v>
      </c>
      <c r="F157" s="103">
        <f t="shared" si="6"/>
        <v>19684.3</v>
      </c>
      <c r="G157" s="96"/>
      <c r="H157" s="103">
        <f t="shared" si="11"/>
        <v>5947.4400000000005</v>
      </c>
      <c r="I157" s="103">
        <v>165</v>
      </c>
      <c r="J157" s="103">
        <f t="shared" si="7"/>
        <v>1239.05</v>
      </c>
      <c r="K157" s="103">
        <f t="shared" si="8"/>
        <v>9912.4</v>
      </c>
      <c r="L157" s="103">
        <f t="shared" si="9"/>
        <v>5511.76</v>
      </c>
      <c r="M157" s="103">
        <f t="shared" si="10"/>
        <v>17263.89</v>
      </c>
    </row>
    <row r="158" spans="1:13" ht="1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</row>
    <row r="159" spans="3:8" ht="15">
      <c r="C159" s="106" t="s">
        <v>287</v>
      </c>
      <c r="D159" s="84"/>
      <c r="E159" s="84"/>
      <c r="F159" s="84"/>
      <c r="G159" s="84"/>
      <c r="H159" s="84"/>
    </row>
    <row r="160" spans="3:8" ht="15">
      <c r="C160" s="107" t="s">
        <v>178</v>
      </c>
      <c r="D160" s="234" t="s">
        <v>288</v>
      </c>
      <c r="E160" s="234"/>
      <c r="F160" s="234"/>
      <c r="G160" s="234"/>
      <c r="H160" s="234"/>
    </row>
    <row r="161" spans="3:8" ht="15">
      <c r="C161" s="108"/>
      <c r="D161" s="245" t="s">
        <v>352</v>
      </c>
      <c r="E161" s="245"/>
      <c r="F161" s="245"/>
      <c r="G161" s="245"/>
      <c r="H161" s="245"/>
    </row>
    <row r="162" spans="3:8" ht="15">
      <c r="C162" s="108"/>
      <c r="D162" s="245" t="s">
        <v>353</v>
      </c>
      <c r="E162" s="245"/>
      <c r="F162" s="245"/>
      <c r="G162" s="245"/>
      <c r="H162" s="245"/>
    </row>
    <row r="163" ht="15">
      <c r="H163" s="94"/>
    </row>
    <row r="164" ht="15">
      <c r="H164" s="94"/>
    </row>
    <row r="165" ht="15">
      <c r="H165" s="94"/>
    </row>
    <row r="166" ht="15">
      <c r="H166" s="94"/>
    </row>
    <row r="167" ht="15">
      <c r="H167" s="94"/>
    </row>
    <row r="168" ht="15">
      <c r="H168" s="94"/>
    </row>
    <row r="169" ht="15">
      <c r="H169" s="94"/>
    </row>
    <row r="170" ht="15">
      <c r="H170" s="94"/>
    </row>
    <row r="171" ht="15">
      <c r="H171" s="94"/>
    </row>
    <row r="172" ht="15">
      <c r="H172" s="94"/>
    </row>
    <row r="173" ht="15">
      <c r="H173" s="94"/>
    </row>
    <row r="174" ht="15">
      <c r="H174" s="94"/>
    </row>
    <row r="175" ht="15">
      <c r="H175" s="94"/>
    </row>
    <row r="176" ht="15">
      <c r="H176" s="94"/>
    </row>
    <row r="177" ht="15">
      <c r="H177" s="94"/>
    </row>
    <row r="178" ht="15">
      <c r="H178" s="94"/>
    </row>
    <row r="179" ht="15">
      <c r="H179" s="94"/>
    </row>
    <row r="180" ht="15">
      <c r="H180" s="94"/>
    </row>
    <row r="181" ht="15">
      <c r="H181" s="94"/>
    </row>
    <row r="182" ht="15">
      <c r="H182" s="94"/>
    </row>
    <row r="183" ht="15">
      <c r="H183" s="94"/>
    </row>
    <row r="184" ht="15">
      <c r="H184" s="94"/>
    </row>
    <row r="185" ht="15">
      <c r="H185" s="94"/>
    </row>
    <row r="186" ht="15">
      <c r="H186" s="94"/>
    </row>
    <row r="187" ht="15">
      <c r="H187" s="94"/>
    </row>
    <row r="188" ht="15">
      <c r="H188" s="94"/>
    </row>
    <row r="189" ht="15">
      <c r="H189" s="94"/>
    </row>
    <row r="190" ht="15">
      <c r="H190" s="94"/>
    </row>
    <row r="191" ht="15">
      <c r="H191" s="94"/>
    </row>
    <row r="192" ht="15">
      <c r="H192" s="94"/>
    </row>
    <row r="193" ht="15">
      <c r="H193" s="94"/>
    </row>
    <row r="194" ht="15">
      <c r="H194" s="94"/>
    </row>
    <row r="195" ht="15">
      <c r="H195" s="94"/>
    </row>
    <row r="196" ht="15">
      <c r="H196" s="94"/>
    </row>
    <row r="197" ht="15">
      <c r="H197" s="94"/>
    </row>
    <row r="198" ht="15">
      <c r="H198" s="94"/>
    </row>
    <row r="199" ht="15">
      <c r="H199" s="94"/>
    </row>
    <row r="200" ht="15">
      <c r="H200" s="94"/>
    </row>
    <row r="201" ht="15">
      <c r="H201" s="94"/>
    </row>
    <row r="202" ht="15">
      <c r="H202" s="94"/>
    </row>
    <row r="203" ht="15">
      <c r="H203" s="94"/>
    </row>
    <row r="204" ht="15">
      <c r="H204" s="94"/>
    </row>
    <row r="205" ht="15">
      <c r="H205" s="94"/>
    </row>
    <row r="206" ht="15">
      <c r="H206" s="94"/>
    </row>
    <row r="207" ht="15">
      <c r="H207" s="94"/>
    </row>
    <row r="208" ht="15">
      <c r="H208" s="94"/>
    </row>
    <row r="209" ht="15">
      <c r="H209" s="94"/>
    </row>
    <row r="210" ht="15">
      <c r="H210" s="94"/>
    </row>
    <row r="211" ht="15">
      <c r="H211" s="94"/>
    </row>
    <row r="212" ht="15">
      <c r="H212" s="94"/>
    </row>
    <row r="213" ht="15">
      <c r="H213" s="94"/>
    </row>
    <row r="214" ht="15">
      <c r="H214" s="94"/>
    </row>
    <row r="215" ht="15">
      <c r="H215" s="94"/>
    </row>
    <row r="216" ht="15">
      <c r="H216" s="94"/>
    </row>
    <row r="217" ht="15">
      <c r="H217" s="94"/>
    </row>
    <row r="218" ht="15">
      <c r="H218" s="94"/>
    </row>
    <row r="219" ht="15">
      <c r="H219" s="94"/>
    </row>
    <row r="220" ht="15">
      <c r="H220" s="94"/>
    </row>
    <row r="221" ht="15">
      <c r="H221" s="94"/>
    </row>
    <row r="222" ht="15">
      <c r="H222" s="94"/>
    </row>
    <row r="223" ht="15">
      <c r="H223" s="94"/>
    </row>
    <row r="224" ht="15">
      <c r="H224" s="94"/>
    </row>
    <row r="225" ht="15">
      <c r="H225" s="94"/>
    </row>
    <row r="226" ht="15">
      <c r="H226" s="94"/>
    </row>
    <row r="227" ht="15">
      <c r="H227" s="94"/>
    </row>
    <row r="228" ht="15">
      <c r="H228" s="94"/>
    </row>
    <row r="229" ht="15">
      <c r="H229" s="94"/>
    </row>
    <row r="230" ht="15">
      <c r="H230" s="94"/>
    </row>
    <row r="231" ht="15">
      <c r="H231" s="94"/>
    </row>
    <row r="232" ht="15">
      <c r="H232" s="94"/>
    </row>
    <row r="233" ht="15">
      <c r="H233" s="94"/>
    </row>
    <row r="234" ht="15">
      <c r="H234" s="94"/>
    </row>
    <row r="235" ht="15">
      <c r="H235" s="94"/>
    </row>
    <row r="236" ht="15">
      <c r="H236" s="94"/>
    </row>
    <row r="237" ht="15">
      <c r="H237" s="94"/>
    </row>
    <row r="238" ht="15">
      <c r="H238" s="94"/>
    </row>
    <row r="239" ht="15">
      <c r="H239" s="94"/>
    </row>
    <row r="240" ht="15">
      <c r="H240" s="94"/>
    </row>
    <row r="241" ht="15">
      <c r="H241" s="94"/>
    </row>
    <row r="242" ht="15">
      <c r="H242" s="94"/>
    </row>
    <row r="243" ht="15">
      <c r="H243" s="94"/>
    </row>
    <row r="244" ht="15">
      <c r="H244" s="94"/>
    </row>
    <row r="245" ht="15">
      <c r="H245" s="94"/>
    </row>
    <row r="246" ht="15">
      <c r="H246" s="94"/>
    </row>
    <row r="247" ht="15">
      <c r="H247" s="94"/>
    </row>
    <row r="248" ht="15">
      <c r="H248" s="94"/>
    </row>
    <row r="249" ht="15">
      <c r="H249" s="94"/>
    </row>
    <row r="250" ht="15">
      <c r="H250" s="94"/>
    </row>
    <row r="251" ht="15">
      <c r="H251" s="94"/>
    </row>
    <row r="252" ht="15">
      <c r="H252" s="94"/>
    </row>
    <row r="253" ht="15">
      <c r="H253" s="94"/>
    </row>
    <row r="254" ht="15">
      <c r="H254" s="94"/>
    </row>
    <row r="255" ht="15">
      <c r="H255" s="94"/>
    </row>
    <row r="256" ht="15">
      <c r="H256" s="94"/>
    </row>
    <row r="257" ht="15">
      <c r="H257" s="94"/>
    </row>
    <row r="258" ht="15">
      <c r="H258" s="94"/>
    </row>
    <row r="259" ht="15">
      <c r="H259" s="94"/>
    </row>
    <row r="260" ht="15">
      <c r="H260" s="94"/>
    </row>
    <row r="261" ht="15">
      <c r="H261" s="94"/>
    </row>
    <row r="262" ht="15">
      <c r="H262" s="94"/>
    </row>
    <row r="263" ht="15">
      <c r="H263" s="94"/>
    </row>
    <row r="264" ht="15">
      <c r="H264" s="94"/>
    </row>
    <row r="265" ht="15">
      <c r="H265" s="94"/>
    </row>
    <row r="266" ht="15">
      <c r="H266" s="94"/>
    </row>
    <row r="267" ht="15">
      <c r="H267" s="94"/>
    </row>
    <row r="268" ht="15">
      <c r="H268" s="94"/>
    </row>
    <row r="269" ht="15">
      <c r="H269" s="94"/>
    </row>
    <row r="270" ht="15">
      <c r="H270" s="94"/>
    </row>
    <row r="271" ht="15">
      <c r="H271" s="94"/>
    </row>
    <row r="272" ht="15">
      <c r="H272" s="94"/>
    </row>
    <row r="273" ht="15">
      <c r="H273" s="94"/>
    </row>
    <row r="274" ht="15">
      <c r="H274" s="94"/>
    </row>
    <row r="275" ht="15">
      <c r="H275" s="94"/>
    </row>
    <row r="276" ht="15">
      <c r="H276" s="94"/>
    </row>
    <row r="277" ht="15">
      <c r="H277" s="94"/>
    </row>
    <row r="278" ht="15">
      <c r="H278" s="94"/>
    </row>
    <row r="279" ht="15">
      <c r="H279" s="94"/>
    </row>
    <row r="280" ht="15">
      <c r="H280" s="94"/>
    </row>
    <row r="281" ht="15">
      <c r="H281" s="94"/>
    </row>
    <row r="282" ht="15">
      <c r="H282" s="94"/>
    </row>
    <row r="283" ht="15">
      <c r="H283" s="94"/>
    </row>
    <row r="284" ht="15">
      <c r="H284" s="94"/>
    </row>
    <row r="285" ht="15">
      <c r="H285" s="94"/>
    </row>
    <row r="286" ht="15">
      <c r="H286" s="94"/>
    </row>
    <row r="287" ht="15">
      <c r="H287" s="94"/>
    </row>
    <row r="288" ht="15">
      <c r="H288" s="94"/>
    </row>
    <row r="289" ht="15">
      <c r="H289" s="94"/>
    </row>
    <row r="290" ht="15">
      <c r="H290" s="94"/>
    </row>
    <row r="291" ht="15">
      <c r="H291" s="94"/>
    </row>
    <row r="292" ht="15">
      <c r="H292" s="94"/>
    </row>
    <row r="293" ht="15">
      <c r="H293" s="94"/>
    </row>
    <row r="294" ht="15">
      <c r="H294" s="94"/>
    </row>
    <row r="295" ht="15">
      <c r="H295" s="94"/>
    </row>
    <row r="296" ht="15">
      <c r="H296" s="94"/>
    </row>
    <row r="297" ht="15">
      <c r="H297" s="94"/>
    </row>
    <row r="298" ht="15">
      <c r="H298" s="94"/>
    </row>
    <row r="299" ht="15">
      <c r="H299" s="94"/>
    </row>
    <row r="300" ht="15">
      <c r="H300" s="94"/>
    </row>
    <row r="301" ht="15">
      <c r="H301" s="94"/>
    </row>
    <row r="302" ht="15">
      <c r="H302" s="94"/>
    </row>
    <row r="303" ht="15">
      <c r="H303" s="94"/>
    </row>
    <row r="304" ht="15">
      <c r="H304" s="94"/>
    </row>
    <row r="305" ht="15">
      <c r="H305" s="94"/>
    </row>
    <row r="306" ht="15">
      <c r="H306" s="94"/>
    </row>
    <row r="307" ht="15">
      <c r="H307" s="94"/>
    </row>
    <row r="308" ht="15">
      <c r="H308" s="94"/>
    </row>
    <row r="309" ht="15">
      <c r="H309" s="94"/>
    </row>
    <row r="310" ht="15">
      <c r="H310" s="94"/>
    </row>
    <row r="311" ht="15">
      <c r="H311" s="94"/>
    </row>
    <row r="312" ht="15">
      <c r="H312" s="94"/>
    </row>
    <row r="313" ht="15">
      <c r="H313" s="94"/>
    </row>
    <row r="314" ht="15">
      <c r="H314" s="94"/>
    </row>
    <row r="315" ht="15">
      <c r="H315" s="94"/>
    </row>
    <row r="316" ht="15">
      <c r="H316" s="94"/>
    </row>
    <row r="317" ht="15">
      <c r="H317" s="94"/>
    </row>
    <row r="318" ht="15">
      <c r="H318" s="94"/>
    </row>
    <row r="319" ht="15">
      <c r="H319" s="94"/>
    </row>
    <row r="320" ht="15">
      <c r="H320" s="94"/>
    </row>
    <row r="321" ht="15">
      <c r="H321" s="94"/>
    </row>
    <row r="322" ht="15">
      <c r="H322" s="94"/>
    </row>
    <row r="323" ht="15">
      <c r="H323" s="94"/>
    </row>
    <row r="324" ht="15">
      <c r="H324" s="94"/>
    </row>
    <row r="325" ht="15">
      <c r="H325" s="94"/>
    </row>
    <row r="326" ht="15">
      <c r="H326" s="94"/>
    </row>
    <row r="327" ht="15">
      <c r="H327" s="94"/>
    </row>
    <row r="328" ht="15">
      <c r="H328" s="94"/>
    </row>
    <row r="329" ht="15">
      <c r="H329" s="94"/>
    </row>
    <row r="330" ht="15">
      <c r="H330" s="94"/>
    </row>
    <row r="331" ht="15">
      <c r="H331" s="94"/>
    </row>
    <row r="332" ht="15">
      <c r="H332" s="94"/>
    </row>
    <row r="333" ht="15">
      <c r="H333" s="94"/>
    </row>
    <row r="334" ht="15">
      <c r="H334" s="94"/>
    </row>
    <row r="335" ht="15">
      <c r="H335" s="94"/>
    </row>
    <row r="336" ht="15">
      <c r="H336" s="94"/>
    </row>
    <row r="337" ht="15">
      <c r="H337" s="94"/>
    </row>
    <row r="338" ht="15">
      <c r="H338" s="94"/>
    </row>
    <row r="339" ht="15">
      <c r="H339" s="94"/>
    </row>
    <row r="340" ht="15">
      <c r="H340" s="94"/>
    </row>
    <row r="341" ht="15">
      <c r="H341" s="94"/>
    </row>
    <row r="342" ht="15">
      <c r="H342" s="94"/>
    </row>
    <row r="343" ht="15">
      <c r="H343" s="94"/>
    </row>
    <row r="344" ht="15">
      <c r="H344" s="94"/>
    </row>
    <row r="345" ht="15">
      <c r="H345" s="94"/>
    </row>
    <row r="346" ht="15">
      <c r="H346" s="94"/>
    </row>
    <row r="347" ht="15">
      <c r="H347" s="94"/>
    </row>
    <row r="348" ht="15">
      <c r="H348" s="94"/>
    </row>
    <row r="349" ht="15">
      <c r="H349" s="94"/>
    </row>
    <row r="350" ht="15">
      <c r="H350" s="94"/>
    </row>
    <row r="351" ht="15">
      <c r="H351" s="94"/>
    </row>
    <row r="352" ht="15">
      <c r="H352" s="94"/>
    </row>
    <row r="353" ht="15">
      <c r="H353" s="94"/>
    </row>
    <row r="354" ht="15">
      <c r="H354" s="94"/>
    </row>
    <row r="355" ht="15">
      <c r="H355" s="94"/>
    </row>
    <row r="356" ht="15">
      <c r="H356" s="94"/>
    </row>
    <row r="357" ht="15">
      <c r="H357" s="94"/>
    </row>
    <row r="358" ht="15">
      <c r="H358" s="94"/>
    </row>
    <row r="359" ht="15">
      <c r="H359" s="94"/>
    </row>
    <row r="360" ht="15">
      <c r="H360" s="94"/>
    </row>
    <row r="361" ht="15">
      <c r="H361" s="94"/>
    </row>
    <row r="362" ht="15">
      <c r="H362" s="94"/>
    </row>
    <row r="363" ht="15">
      <c r="H363" s="94"/>
    </row>
    <row r="364" ht="15">
      <c r="H364" s="94"/>
    </row>
    <row r="365" ht="15">
      <c r="H365" s="94"/>
    </row>
    <row r="366" ht="15">
      <c r="H366" s="94"/>
    </row>
    <row r="367" ht="15">
      <c r="H367" s="94"/>
    </row>
    <row r="368" ht="15">
      <c r="H368" s="94"/>
    </row>
    <row r="369" ht="15">
      <c r="H369" s="94"/>
    </row>
    <row r="370" ht="15">
      <c r="H370" s="94"/>
    </row>
    <row r="371" ht="15">
      <c r="H371" s="94"/>
    </row>
    <row r="372" ht="15">
      <c r="H372" s="94"/>
    </row>
    <row r="373" ht="15">
      <c r="H373" s="94"/>
    </row>
    <row r="374" ht="15">
      <c r="H374" s="94"/>
    </row>
    <row r="375" ht="15">
      <c r="H375" s="94"/>
    </row>
    <row r="376" ht="15">
      <c r="H376" s="94"/>
    </row>
    <row r="377" ht="15">
      <c r="H377" s="94"/>
    </row>
    <row r="378" ht="15">
      <c r="H378" s="94"/>
    </row>
    <row r="379" ht="15">
      <c r="H379" s="94"/>
    </row>
    <row r="380" ht="15">
      <c r="H380" s="94"/>
    </row>
  </sheetData>
  <sheetProtection/>
  <mergeCells count="40">
    <mergeCell ref="D6:E6"/>
    <mergeCell ref="D7:D8"/>
    <mergeCell ref="E7:E8"/>
    <mergeCell ref="A76:B76"/>
    <mergeCell ref="A81:M81"/>
    <mergeCell ref="A82:M82"/>
    <mergeCell ref="A9:B9"/>
    <mergeCell ref="A2:E2"/>
    <mergeCell ref="A3:E3"/>
    <mergeCell ref="A4:E4"/>
    <mergeCell ref="A6:A8"/>
    <mergeCell ref="B6:B8"/>
    <mergeCell ref="C6:C8"/>
    <mergeCell ref="A38:B38"/>
    <mergeCell ref="A40:B40"/>
    <mergeCell ref="A58:B58"/>
    <mergeCell ref="A60:B60"/>
    <mergeCell ref="A62:B62"/>
    <mergeCell ref="A64:B64"/>
    <mergeCell ref="A83:M83"/>
    <mergeCell ref="A84:M84"/>
    <mergeCell ref="A88:A89"/>
    <mergeCell ref="B88:B89"/>
    <mergeCell ref="C88:E88"/>
    <mergeCell ref="G88:L88"/>
    <mergeCell ref="D101:H101"/>
    <mergeCell ref="D102:H102"/>
    <mergeCell ref="D103:H103"/>
    <mergeCell ref="A106:M106"/>
    <mergeCell ref="A107:M107"/>
    <mergeCell ref="A108:M108"/>
    <mergeCell ref="D160:H160"/>
    <mergeCell ref="D161:H161"/>
    <mergeCell ref="D162:H162"/>
    <mergeCell ref="A109:M109"/>
    <mergeCell ref="A111:B111"/>
    <mergeCell ref="A113:A114"/>
    <mergeCell ref="B113:B114"/>
    <mergeCell ref="C113:F113"/>
    <mergeCell ref="H113:M1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11.421875" defaultRowHeight="12.75"/>
  <cols>
    <col min="1" max="1" width="5.421875" style="94" bestFit="1" customWidth="1"/>
    <col min="2" max="2" width="32.140625" style="94" bestFit="1" customWidth="1"/>
    <col min="3" max="3" width="24.7109375" style="94" bestFit="1" customWidth="1"/>
    <col min="4" max="5" width="11.140625" style="94" customWidth="1"/>
    <col min="6" max="6" width="2.421875" style="94" customWidth="1"/>
    <col min="7" max="7" width="10.00390625" style="94" bestFit="1" customWidth="1"/>
    <col min="8" max="8" width="10.57421875" style="94" bestFit="1" customWidth="1"/>
    <col min="9" max="9" width="9.7109375" style="94" bestFit="1" customWidth="1"/>
    <col min="10" max="10" width="9.00390625" style="94" bestFit="1" customWidth="1"/>
    <col min="11" max="11" width="10.7109375" style="94" customWidth="1"/>
    <col min="12" max="12" width="7.7109375" style="94" bestFit="1" customWidth="1"/>
    <col min="13" max="13" width="13.00390625" style="94" bestFit="1" customWidth="1"/>
    <col min="14" max="16384" width="11.421875" style="94" customWidth="1"/>
  </cols>
  <sheetData>
    <row r="2" spans="1:13" ht="15.75">
      <c r="A2" s="235" t="s">
        <v>356</v>
      </c>
      <c r="B2" s="235"/>
      <c r="C2" s="235"/>
      <c r="D2" s="235"/>
      <c r="E2" s="235"/>
      <c r="F2" s="77"/>
      <c r="G2" s="77"/>
      <c r="H2" s="77"/>
      <c r="I2" s="77"/>
      <c r="J2" s="77"/>
      <c r="K2" s="77"/>
      <c r="L2" s="77"/>
      <c r="M2" s="77"/>
    </row>
    <row r="3" spans="1:13" ht="15.75">
      <c r="A3" s="235" t="s">
        <v>176</v>
      </c>
      <c r="B3" s="235"/>
      <c r="C3" s="235"/>
      <c r="D3" s="235"/>
      <c r="E3" s="235"/>
      <c r="F3" s="79"/>
      <c r="G3" s="79"/>
      <c r="H3" s="79"/>
      <c r="I3" s="79"/>
      <c r="J3" s="79"/>
      <c r="K3" s="79"/>
      <c r="L3" s="79"/>
      <c r="M3" s="79"/>
    </row>
    <row r="4" spans="1:13" ht="15.75">
      <c r="A4" s="235" t="s">
        <v>357</v>
      </c>
      <c r="B4" s="235"/>
      <c r="C4" s="235"/>
      <c r="D4" s="235"/>
      <c r="E4" s="235"/>
      <c r="F4" s="79"/>
      <c r="G4" s="79"/>
      <c r="H4" s="79"/>
      <c r="I4" s="79"/>
      <c r="J4" s="79"/>
      <c r="K4" s="79"/>
      <c r="L4" s="79"/>
      <c r="M4" s="79"/>
    </row>
    <row r="5" spans="1:13" ht="15.75">
      <c r="A5" s="126"/>
      <c r="B5" s="126"/>
      <c r="C5" s="126"/>
      <c r="D5" s="126"/>
      <c r="E5" s="127"/>
      <c r="F5" s="79"/>
      <c r="G5" s="79"/>
      <c r="H5" s="79"/>
      <c r="I5" s="79"/>
      <c r="J5" s="79"/>
      <c r="K5" s="79"/>
      <c r="L5" s="79"/>
      <c r="M5" s="79"/>
    </row>
    <row r="6" spans="1:7" ht="15.75" customHeight="1">
      <c r="A6" s="243" t="s">
        <v>178</v>
      </c>
      <c r="B6" s="243" t="s">
        <v>179</v>
      </c>
      <c r="C6" s="244" t="s">
        <v>180</v>
      </c>
      <c r="D6" s="243" t="s">
        <v>181</v>
      </c>
      <c r="E6" s="243"/>
      <c r="G6" s="79"/>
    </row>
    <row r="7" spans="1:13" ht="15.75">
      <c r="A7" s="243"/>
      <c r="B7" s="243"/>
      <c r="C7" s="244"/>
      <c r="D7" s="244" t="s">
        <v>182</v>
      </c>
      <c r="E7" s="244" t="s">
        <v>183</v>
      </c>
      <c r="F7" s="82"/>
      <c r="G7" s="79"/>
      <c r="H7" s="82"/>
      <c r="I7" s="82"/>
      <c r="J7" s="82"/>
      <c r="K7" s="82"/>
      <c r="L7" s="82"/>
      <c r="M7" s="82"/>
    </row>
    <row r="8" spans="1:13" ht="15">
      <c r="A8" s="243"/>
      <c r="B8" s="243"/>
      <c r="C8" s="244"/>
      <c r="D8" s="244"/>
      <c r="E8" s="244"/>
      <c r="F8" s="82"/>
      <c r="G8" s="82"/>
      <c r="H8" s="82"/>
      <c r="I8" s="82"/>
      <c r="J8" s="82"/>
      <c r="K8" s="82"/>
      <c r="L8" s="82"/>
      <c r="M8" s="82"/>
    </row>
    <row r="9" spans="1:2" ht="12.75">
      <c r="A9" s="247" t="s">
        <v>358</v>
      </c>
      <c r="B9" s="247"/>
    </row>
    <row r="10" spans="1:5" ht="12.75">
      <c r="A10" s="128">
        <v>1</v>
      </c>
      <c r="B10" s="117" t="s">
        <v>12</v>
      </c>
      <c r="C10" s="118">
        <v>1</v>
      </c>
      <c r="D10" s="103">
        <v>155502.89</v>
      </c>
      <c r="E10" s="103">
        <v>155502.89</v>
      </c>
    </row>
    <row r="11" spans="1:5" ht="12.75">
      <c r="A11" s="128">
        <v>2</v>
      </c>
      <c r="B11" s="117" t="s">
        <v>359</v>
      </c>
      <c r="C11" s="118">
        <v>10</v>
      </c>
      <c r="D11" s="103">
        <v>133434.89</v>
      </c>
      <c r="E11" s="103">
        <v>133434.89</v>
      </c>
    </row>
    <row r="12" spans="1:5" ht="12.75">
      <c r="A12" s="128">
        <v>4</v>
      </c>
      <c r="B12" s="117" t="s">
        <v>360</v>
      </c>
      <c r="C12" s="118">
        <v>1</v>
      </c>
      <c r="D12" s="103">
        <v>77965.15</v>
      </c>
      <c r="E12" s="103">
        <v>77965.15</v>
      </c>
    </row>
    <row r="13" spans="1:5" ht="12.75">
      <c r="A13" s="128">
        <v>5</v>
      </c>
      <c r="B13" s="117" t="s">
        <v>361</v>
      </c>
      <c r="C13" s="118">
        <v>1</v>
      </c>
      <c r="D13" s="103">
        <v>77965.15</v>
      </c>
      <c r="E13" s="103">
        <v>77965.15</v>
      </c>
    </row>
    <row r="14" spans="1:5" ht="12.75">
      <c r="A14" s="128">
        <v>6</v>
      </c>
      <c r="B14" s="117" t="s">
        <v>362</v>
      </c>
      <c r="C14" s="118">
        <v>4</v>
      </c>
      <c r="D14" s="103">
        <v>42853.63</v>
      </c>
      <c r="E14" s="103">
        <v>42853.63</v>
      </c>
    </row>
    <row r="15" spans="1:5" ht="12.75">
      <c r="A15" s="128">
        <v>8</v>
      </c>
      <c r="B15" s="117" t="s">
        <v>299</v>
      </c>
      <c r="C15" s="118">
        <v>8</v>
      </c>
      <c r="D15" s="103">
        <v>40478.52</v>
      </c>
      <c r="E15" s="103">
        <v>40478.52</v>
      </c>
    </row>
    <row r="16" spans="1:5" ht="12.75">
      <c r="A16" s="128">
        <v>9</v>
      </c>
      <c r="B16" s="117" t="s">
        <v>363</v>
      </c>
      <c r="C16" s="118">
        <v>1</v>
      </c>
      <c r="D16" s="103">
        <v>20118.87</v>
      </c>
      <c r="E16" s="103">
        <v>20118.87</v>
      </c>
    </row>
    <row r="17" spans="1:5" ht="12.75">
      <c r="A17" s="128">
        <v>10</v>
      </c>
      <c r="B17" s="117" t="s">
        <v>364</v>
      </c>
      <c r="C17" s="118">
        <v>14</v>
      </c>
      <c r="D17" s="103">
        <v>33011.57</v>
      </c>
      <c r="E17" s="103">
        <v>33011.57</v>
      </c>
    </row>
    <row r="18" spans="1:5" ht="12.75">
      <c r="A18" s="128">
        <v>12</v>
      </c>
      <c r="B18" s="117" t="s">
        <v>365</v>
      </c>
      <c r="C18" s="118">
        <v>13</v>
      </c>
      <c r="D18" s="103">
        <v>26356.05</v>
      </c>
      <c r="E18" s="103">
        <v>26356.05</v>
      </c>
    </row>
    <row r="19" spans="1:5" ht="12.75">
      <c r="A19" s="128">
        <v>13</v>
      </c>
      <c r="B19" s="117" t="s">
        <v>366</v>
      </c>
      <c r="C19" s="118">
        <v>77</v>
      </c>
      <c r="D19" s="103">
        <v>36980.9</v>
      </c>
      <c r="E19" s="103">
        <v>36980.9</v>
      </c>
    </row>
    <row r="20" spans="1:5" ht="12.75">
      <c r="A20" s="128">
        <v>14</v>
      </c>
      <c r="B20" s="117" t="s">
        <v>367</v>
      </c>
      <c r="C20" s="118">
        <v>3</v>
      </c>
      <c r="D20" s="103">
        <v>17374.07</v>
      </c>
      <c r="E20" s="103">
        <v>17374.07</v>
      </c>
    </row>
    <row r="21" spans="1:5" ht="12.75">
      <c r="A21" s="128">
        <v>17</v>
      </c>
      <c r="B21" s="117" t="s">
        <v>368</v>
      </c>
      <c r="C21" s="118">
        <v>68</v>
      </c>
      <c r="D21" s="103">
        <v>15635.44</v>
      </c>
      <c r="E21" s="103">
        <v>15635.44</v>
      </c>
    </row>
    <row r="22" spans="1:5" ht="12.75">
      <c r="A22" s="128">
        <v>18</v>
      </c>
      <c r="B22" s="117" t="s">
        <v>369</v>
      </c>
      <c r="C22" s="118">
        <v>1</v>
      </c>
      <c r="D22" s="103">
        <v>15495.53</v>
      </c>
      <c r="E22" s="103">
        <v>15495.53</v>
      </c>
    </row>
    <row r="23" spans="1:5" ht="12.75">
      <c r="A23" s="128">
        <v>20</v>
      </c>
      <c r="B23" s="117" t="s">
        <v>370</v>
      </c>
      <c r="C23" s="118">
        <v>1</v>
      </c>
      <c r="D23" s="103">
        <v>12909.73</v>
      </c>
      <c r="E23" s="103">
        <v>12909.73</v>
      </c>
    </row>
    <row r="24" spans="1:5" ht="12.75">
      <c r="A24" s="128">
        <v>22</v>
      </c>
      <c r="B24" s="117" t="s">
        <v>371</v>
      </c>
      <c r="C24" s="118">
        <v>29</v>
      </c>
      <c r="D24" s="103">
        <v>13943.42</v>
      </c>
      <c r="E24" s="103">
        <v>13943.42</v>
      </c>
    </row>
    <row r="25" spans="1:5" ht="12.75">
      <c r="A25" s="128">
        <v>23</v>
      </c>
      <c r="B25" s="117" t="s">
        <v>372</v>
      </c>
      <c r="C25" s="118">
        <v>1</v>
      </c>
      <c r="D25" s="103">
        <v>11762.86</v>
      </c>
      <c r="E25" s="103">
        <v>11762.86</v>
      </c>
    </row>
    <row r="26" spans="1:5" ht="12.75">
      <c r="A26" s="128">
        <v>25</v>
      </c>
      <c r="B26" s="117" t="s">
        <v>373</v>
      </c>
      <c r="C26" s="118">
        <v>4</v>
      </c>
      <c r="D26" s="103">
        <v>10300.73</v>
      </c>
      <c r="E26" s="103">
        <v>10300.73</v>
      </c>
    </row>
    <row r="27" spans="1:5" ht="12.75">
      <c r="A27" s="128">
        <v>30</v>
      </c>
      <c r="B27" s="117" t="s">
        <v>374</v>
      </c>
      <c r="C27" s="118">
        <v>2</v>
      </c>
      <c r="D27" s="103">
        <v>7740.63</v>
      </c>
      <c r="E27" s="103">
        <v>7740.63</v>
      </c>
    </row>
    <row r="28" spans="1:5" ht="12.75">
      <c r="A28" s="128">
        <v>35</v>
      </c>
      <c r="B28" s="117" t="s">
        <v>375</v>
      </c>
      <c r="C28" s="118">
        <v>18</v>
      </c>
      <c r="D28" s="103">
        <v>7201.03</v>
      </c>
      <c r="E28" s="103">
        <v>7201.03</v>
      </c>
    </row>
    <row r="29" spans="1:5" ht="12.75">
      <c r="A29" s="128">
        <v>36</v>
      </c>
      <c r="B29" s="117" t="s">
        <v>376</v>
      </c>
      <c r="C29" s="118">
        <v>1</v>
      </c>
      <c r="D29" s="103">
        <v>10584.43</v>
      </c>
      <c r="E29" s="103">
        <v>10584.43</v>
      </c>
    </row>
    <row r="30" spans="1:5" ht="12.75">
      <c r="A30" s="128">
        <v>43</v>
      </c>
      <c r="B30" s="117" t="s">
        <v>377</v>
      </c>
      <c r="C30" s="118">
        <v>1</v>
      </c>
      <c r="D30" s="103">
        <v>23892.44</v>
      </c>
      <c r="E30" s="103">
        <v>23892.44</v>
      </c>
    </row>
    <row r="31" spans="1:5" ht="12.75">
      <c r="A31" s="128">
        <v>47</v>
      </c>
      <c r="B31" s="117" t="s">
        <v>378</v>
      </c>
      <c r="C31" s="118">
        <v>2</v>
      </c>
      <c r="D31" s="103">
        <v>7201.03</v>
      </c>
      <c r="E31" s="103">
        <v>7201.03</v>
      </c>
    </row>
    <row r="32" spans="1:5" ht="12.75">
      <c r="A32" s="128">
        <v>48</v>
      </c>
      <c r="B32" s="117" t="s">
        <v>379</v>
      </c>
      <c r="C32" s="118">
        <v>1</v>
      </c>
      <c r="D32" s="103">
        <v>11762.86</v>
      </c>
      <c r="E32" s="103">
        <v>11762.86</v>
      </c>
    </row>
    <row r="33" spans="1:5" ht="12.75">
      <c r="A33" s="128">
        <v>49</v>
      </c>
      <c r="B33" s="117" t="s">
        <v>380</v>
      </c>
      <c r="C33" s="118">
        <v>1</v>
      </c>
      <c r="D33" s="103">
        <v>36980.9</v>
      </c>
      <c r="E33" s="103">
        <v>36980.9</v>
      </c>
    </row>
    <row r="34" spans="1:5" ht="12.75">
      <c r="A34" s="128">
        <v>57</v>
      </c>
      <c r="B34" s="117" t="s">
        <v>381</v>
      </c>
      <c r="C34" s="118">
        <v>1</v>
      </c>
      <c r="D34" s="103">
        <v>33011.57</v>
      </c>
      <c r="E34" s="103">
        <v>33011.57</v>
      </c>
    </row>
    <row r="35" spans="1:5" ht="12.75">
      <c r="A35" s="128">
        <v>63</v>
      </c>
      <c r="B35" s="117" t="s">
        <v>382</v>
      </c>
      <c r="C35" s="118">
        <v>1</v>
      </c>
      <c r="D35" s="103">
        <v>22138.79</v>
      </c>
      <c r="E35" s="103">
        <v>22138.79</v>
      </c>
    </row>
    <row r="36" spans="1:5" ht="12.75">
      <c r="A36" s="128">
        <v>85</v>
      </c>
      <c r="B36" s="117" t="s">
        <v>383</v>
      </c>
      <c r="C36" s="118">
        <v>1</v>
      </c>
      <c r="D36" s="103">
        <v>33011.57</v>
      </c>
      <c r="E36" s="103">
        <v>33011.57</v>
      </c>
    </row>
    <row r="37" spans="1:5" ht="12.75">
      <c r="A37" s="128">
        <v>86</v>
      </c>
      <c r="B37" s="117" t="s">
        <v>384</v>
      </c>
      <c r="C37" s="118">
        <v>2</v>
      </c>
      <c r="D37" s="103">
        <v>38567.92</v>
      </c>
      <c r="E37" s="103">
        <v>38567.92</v>
      </c>
    </row>
    <row r="38" spans="1:5" ht="12.75">
      <c r="A38" s="128">
        <v>124</v>
      </c>
      <c r="B38" s="117" t="s">
        <v>385</v>
      </c>
      <c r="C38" s="118">
        <v>1</v>
      </c>
      <c r="D38" s="103">
        <v>36980.9</v>
      </c>
      <c r="E38" s="103">
        <v>36980.9</v>
      </c>
    </row>
    <row r="39" spans="1:5" ht="14.25">
      <c r="A39" s="255" t="s">
        <v>386</v>
      </c>
      <c r="B39" s="255"/>
      <c r="C39" s="89">
        <v>269</v>
      </c>
      <c r="D39" s="84"/>
      <c r="E39" s="84"/>
    </row>
    <row r="40" spans="1:5" ht="7.5" customHeight="1">
      <c r="A40" s="121"/>
      <c r="B40" s="121"/>
      <c r="C40" s="121"/>
      <c r="D40" s="121"/>
      <c r="E40" s="121"/>
    </row>
    <row r="41" spans="1:5" ht="15">
      <c r="A41" s="256" t="s">
        <v>387</v>
      </c>
      <c r="B41" s="257"/>
      <c r="C41" s="84"/>
      <c r="D41" s="84"/>
      <c r="E41" s="84"/>
    </row>
    <row r="42" spans="1:5" ht="14.25">
      <c r="A42" s="124"/>
      <c r="B42" s="119" t="s">
        <v>388</v>
      </c>
      <c r="C42" s="125">
        <v>1</v>
      </c>
      <c r="D42" s="121"/>
      <c r="E42" s="121"/>
    </row>
    <row r="43" spans="1:5" ht="14.25">
      <c r="A43" s="255" t="s">
        <v>389</v>
      </c>
      <c r="B43" s="255"/>
      <c r="C43" s="89">
        <v>1</v>
      </c>
      <c r="D43" s="84"/>
      <c r="E43" s="84"/>
    </row>
    <row r="44" spans="1:5" ht="6.75" customHeight="1">
      <c r="A44" s="121"/>
      <c r="B44" s="121"/>
      <c r="C44" s="121"/>
      <c r="D44" s="121"/>
      <c r="E44" s="121"/>
    </row>
    <row r="45" spans="1:5" ht="14.25">
      <c r="A45" s="129"/>
      <c r="B45" s="122" t="s">
        <v>216</v>
      </c>
      <c r="C45" s="89">
        <v>270</v>
      </c>
      <c r="D45" s="129"/>
      <c r="E45" s="129"/>
    </row>
    <row r="48" spans="1:13" ht="14.25">
      <c r="A48" s="235" t="s">
        <v>356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</row>
    <row r="49" spans="1:13" ht="14.25">
      <c r="A49" s="235" t="s">
        <v>176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</row>
    <row r="50" spans="1:13" ht="14.25">
      <c r="A50" s="235" t="s">
        <v>217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14.25">
      <c r="A51" s="235" t="s">
        <v>390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2" ht="15">
      <c r="A53" s="223" t="s">
        <v>291</v>
      </c>
      <c r="B53" s="223"/>
    </row>
    <row r="54" spans="1:13" ht="12.7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2" ht="12.75">
      <c r="A55" s="237" t="s">
        <v>178</v>
      </c>
      <c r="B55" s="237" t="s">
        <v>220</v>
      </c>
      <c r="C55" s="228" t="s">
        <v>221</v>
      </c>
      <c r="D55" s="229"/>
      <c r="E55" s="230"/>
      <c r="F55" s="96"/>
      <c r="G55" s="228" t="s">
        <v>222</v>
      </c>
      <c r="H55" s="229"/>
      <c r="I55" s="229"/>
      <c r="J55" s="230"/>
      <c r="K55" s="130"/>
      <c r="L55" s="131"/>
    </row>
    <row r="56" spans="1:12" ht="36">
      <c r="A56" s="238"/>
      <c r="B56" s="238"/>
      <c r="C56" s="99" t="s">
        <v>223</v>
      </c>
      <c r="D56" s="100" t="s">
        <v>224</v>
      </c>
      <c r="E56" s="99" t="s">
        <v>22</v>
      </c>
      <c r="F56" s="96"/>
      <c r="G56" s="99" t="s">
        <v>225</v>
      </c>
      <c r="H56" s="99" t="s">
        <v>226</v>
      </c>
      <c r="I56" s="99" t="s">
        <v>227</v>
      </c>
      <c r="J56" s="99" t="s">
        <v>228</v>
      </c>
      <c r="K56" s="99" t="s">
        <v>391</v>
      </c>
      <c r="L56" s="99" t="s">
        <v>22</v>
      </c>
    </row>
    <row r="57" spans="1:12" ht="12.75">
      <c r="A57" s="128">
        <v>1</v>
      </c>
      <c r="B57" s="123" t="s">
        <v>12</v>
      </c>
      <c r="C57" s="103">
        <v>155502.89</v>
      </c>
      <c r="D57" s="103">
        <v>3024</v>
      </c>
      <c r="E57" s="103">
        <f aca="true" t="shared" si="0" ref="E57:E63">SUM(C57:D57)</f>
        <v>158526.89</v>
      </c>
      <c r="F57" s="132"/>
      <c r="G57" s="103">
        <f aca="true" t="shared" si="1" ref="G57:G63">+C57/30*10</f>
        <v>51834.29666666667</v>
      </c>
      <c r="H57" s="103">
        <f>839.94*12</f>
        <v>10079.28</v>
      </c>
      <c r="I57" s="103">
        <f aca="true" t="shared" si="2" ref="I57:I63">+C57/30*5</f>
        <v>25917.148333333334</v>
      </c>
      <c r="J57" s="103">
        <f aca="true" t="shared" si="3" ref="J57:J63">+C57/30*40</f>
        <v>207337.18666666668</v>
      </c>
      <c r="K57" s="103">
        <f>763+2495+1586</f>
        <v>4844</v>
      </c>
      <c r="L57" s="103">
        <f>SUM(G57:K57)</f>
        <v>300011.9116666667</v>
      </c>
    </row>
    <row r="58" spans="1:12" ht="12.75">
      <c r="A58" s="128">
        <v>2</v>
      </c>
      <c r="B58" s="123" t="s">
        <v>359</v>
      </c>
      <c r="C58" s="103">
        <v>133434.89</v>
      </c>
      <c r="D58" s="103">
        <v>3024</v>
      </c>
      <c r="E58" s="103">
        <f t="shared" si="0"/>
        <v>136458.89</v>
      </c>
      <c r="F58" s="132"/>
      <c r="G58" s="103">
        <f t="shared" si="1"/>
        <v>44478.296666666676</v>
      </c>
      <c r="H58" s="103">
        <f>572.58*12</f>
        <v>6870.960000000001</v>
      </c>
      <c r="I58" s="103">
        <f t="shared" si="2"/>
        <v>22239.148333333338</v>
      </c>
      <c r="J58" s="103">
        <f t="shared" si="3"/>
        <v>177913.1866666667</v>
      </c>
      <c r="K58" s="103">
        <f>763+2495+1586</f>
        <v>4844</v>
      </c>
      <c r="L58" s="103">
        <f aca="true" t="shared" si="4" ref="L58:L63">SUM(G58:K58)</f>
        <v>256345.59166666673</v>
      </c>
    </row>
    <row r="59" spans="1:12" ht="12.75">
      <c r="A59" s="128">
        <v>4</v>
      </c>
      <c r="B59" s="123" t="s">
        <v>392</v>
      </c>
      <c r="C59" s="103">
        <v>77965.15</v>
      </c>
      <c r="D59" s="103">
        <v>1421</v>
      </c>
      <c r="E59" s="103">
        <f t="shared" si="0"/>
        <v>79386.15</v>
      </c>
      <c r="F59" s="132"/>
      <c r="G59" s="103">
        <f t="shared" si="1"/>
        <v>25988.38333333333</v>
      </c>
      <c r="H59" s="103">
        <f>1030.4*12</f>
        <v>12364.800000000001</v>
      </c>
      <c r="I59" s="103">
        <f t="shared" si="2"/>
        <v>12994.191666666666</v>
      </c>
      <c r="J59" s="103">
        <f t="shared" si="3"/>
        <v>103953.53333333333</v>
      </c>
      <c r="K59" s="103">
        <f>763+2495+1421</f>
        <v>4679</v>
      </c>
      <c r="L59" s="103">
        <f t="shared" si="4"/>
        <v>159979.90833333333</v>
      </c>
    </row>
    <row r="60" spans="1:12" ht="12.75">
      <c r="A60" s="128">
        <v>5</v>
      </c>
      <c r="B60" s="123" t="s">
        <v>393</v>
      </c>
      <c r="C60" s="103">
        <v>77965.15</v>
      </c>
      <c r="D60" s="103">
        <v>1421</v>
      </c>
      <c r="E60" s="103">
        <f t="shared" si="0"/>
        <v>79386.15</v>
      </c>
      <c r="F60" s="132"/>
      <c r="G60" s="103">
        <f t="shared" si="1"/>
        <v>25988.38333333333</v>
      </c>
      <c r="H60" s="103">
        <f>1030.4*12</f>
        <v>12364.800000000001</v>
      </c>
      <c r="I60" s="103">
        <f t="shared" si="2"/>
        <v>12994.191666666666</v>
      </c>
      <c r="J60" s="103">
        <f t="shared" si="3"/>
        <v>103953.53333333333</v>
      </c>
      <c r="K60" s="103">
        <f>763+2495+1421</f>
        <v>4679</v>
      </c>
      <c r="L60" s="103">
        <f t="shared" si="4"/>
        <v>159979.90833333333</v>
      </c>
    </row>
    <row r="61" spans="1:12" ht="12.75">
      <c r="A61" s="128">
        <v>6</v>
      </c>
      <c r="B61" s="123" t="s">
        <v>362</v>
      </c>
      <c r="C61" s="103">
        <v>42853.63</v>
      </c>
      <c r="D61" s="103">
        <v>1221</v>
      </c>
      <c r="E61" s="103">
        <f t="shared" si="0"/>
        <v>44074.63</v>
      </c>
      <c r="F61" s="132"/>
      <c r="G61" s="103">
        <f t="shared" si="1"/>
        <v>14284.543333333333</v>
      </c>
      <c r="H61" s="103">
        <f>744.41*12</f>
        <v>8932.92</v>
      </c>
      <c r="I61" s="103">
        <f t="shared" si="2"/>
        <v>7142.2716666666665</v>
      </c>
      <c r="J61" s="103">
        <f t="shared" si="3"/>
        <v>57138.17333333333</v>
      </c>
      <c r="K61" s="103">
        <f>763+2495+1221</f>
        <v>4479</v>
      </c>
      <c r="L61" s="103">
        <f t="shared" si="4"/>
        <v>91976.90833333333</v>
      </c>
    </row>
    <row r="62" spans="1:12" ht="12.75">
      <c r="A62" s="128">
        <v>8</v>
      </c>
      <c r="B62" s="123" t="s">
        <v>394</v>
      </c>
      <c r="C62" s="103">
        <v>40478.52</v>
      </c>
      <c r="D62" s="103">
        <v>1221</v>
      </c>
      <c r="E62" s="103">
        <f t="shared" si="0"/>
        <v>41699.52</v>
      </c>
      <c r="F62" s="132"/>
      <c r="G62" s="103">
        <f t="shared" si="1"/>
        <v>13492.839999999998</v>
      </c>
      <c r="H62" s="103">
        <f>376.94*12</f>
        <v>4523.28</v>
      </c>
      <c r="I62" s="103">
        <f t="shared" si="2"/>
        <v>6746.419999999999</v>
      </c>
      <c r="J62" s="103">
        <f t="shared" si="3"/>
        <v>53971.35999999999</v>
      </c>
      <c r="K62" s="103">
        <f>763+2495+1221</f>
        <v>4479</v>
      </c>
      <c r="L62" s="103">
        <f t="shared" si="4"/>
        <v>83212.9</v>
      </c>
    </row>
    <row r="63" spans="1:12" ht="12.75">
      <c r="A63" s="128">
        <v>86</v>
      </c>
      <c r="B63" s="123" t="s">
        <v>384</v>
      </c>
      <c r="C63" s="103">
        <v>38567.92</v>
      </c>
      <c r="D63" s="103">
        <v>1221</v>
      </c>
      <c r="E63" s="103">
        <f t="shared" si="0"/>
        <v>39788.92</v>
      </c>
      <c r="F63" s="132"/>
      <c r="G63" s="103">
        <f t="shared" si="1"/>
        <v>12855.973333333333</v>
      </c>
      <c r="H63" s="103">
        <f>267.37*12</f>
        <v>3208.44</v>
      </c>
      <c r="I63" s="103">
        <f t="shared" si="2"/>
        <v>6427.986666666667</v>
      </c>
      <c r="J63" s="103">
        <f t="shared" si="3"/>
        <v>51423.89333333333</v>
      </c>
      <c r="K63" s="103">
        <f>763+2495+1221</f>
        <v>4479</v>
      </c>
      <c r="L63" s="103">
        <f t="shared" si="4"/>
        <v>78395.29333333333</v>
      </c>
    </row>
    <row r="64" spans="1:13" ht="14.2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</row>
    <row r="65" spans="1:13" ht="15">
      <c r="A65" s="254" t="s">
        <v>395</v>
      </c>
      <c r="B65" s="254"/>
      <c r="C65" s="254"/>
      <c r="D65" s="254"/>
      <c r="E65" s="254"/>
      <c r="F65" s="254"/>
      <c r="G65" s="254"/>
      <c r="H65" s="254"/>
      <c r="I65" s="254"/>
      <c r="J65" s="254"/>
      <c r="K65" s="78"/>
      <c r="L65" s="78"/>
      <c r="M65" s="78"/>
    </row>
    <row r="66" spans="1:13" ht="1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8" spans="1:13" ht="14.25">
      <c r="A68" s="235" t="s">
        <v>356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4.25">
      <c r="A69" s="235" t="s">
        <v>176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ht="14.25">
      <c r="A70" s="235" t="s">
        <v>217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  <row r="71" spans="1:13" ht="14.25">
      <c r="A71" s="235" t="s">
        <v>390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</row>
    <row r="72" spans="1:13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2" ht="15">
      <c r="A73" s="223" t="s">
        <v>219</v>
      </c>
      <c r="B73" s="223"/>
    </row>
    <row r="74" spans="1:13" ht="12.7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2" ht="12.75">
      <c r="A75" s="237" t="s">
        <v>178</v>
      </c>
      <c r="B75" s="237" t="s">
        <v>220</v>
      </c>
      <c r="C75" s="130" t="s">
        <v>221</v>
      </c>
      <c r="D75" s="131"/>
      <c r="E75" s="134"/>
      <c r="F75" s="96"/>
      <c r="G75" s="228" t="s">
        <v>222</v>
      </c>
      <c r="H75" s="229"/>
      <c r="I75" s="229"/>
      <c r="J75" s="229"/>
      <c r="K75" s="229"/>
      <c r="L75" s="229"/>
    </row>
    <row r="76" spans="1:12" ht="36">
      <c r="A76" s="238"/>
      <c r="B76" s="238"/>
      <c r="C76" s="99" t="s">
        <v>223</v>
      </c>
      <c r="D76" s="100" t="s">
        <v>224</v>
      </c>
      <c r="E76" s="99" t="s">
        <v>22</v>
      </c>
      <c r="F76" s="96"/>
      <c r="G76" s="99" t="s">
        <v>225</v>
      </c>
      <c r="H76" s="99" t="s">
        <v>226</v>
      </c>
      <c r="I76" s="99" t="s">
        <v>227</v>
      </c>
      <c r="J76" s="99" t="s">
        <v>228</v>
      </c>
      <c r="K76" s="99" t="s">
        <v>391</v>
      </c>
      <c r="L76" s="99" t="s">
        <v>22</v>
      </c>
    </row>
    <row r="77" spans="1:12" ht="12.75">
      <c r="A77" s="128">
        <v>9</v>
      </c>
      <c r="B77" s="110" t="s">
        <v>363</v>
      </c>
      <c r="C77" s="103">
        <v>20118.87</v>
      </c>
      <c r="D77" s="103">
        <v>1586</v>
      </c>
      <c r="E77" s="103">
        <f aca="true" t="shared" si="5" ref="E77:E98">SUM(C77:D77)</f>
        <v>21704.87</v>
      </c>
      <c r="F77" s="104"/>
      <c r="G77" s="103">
        <f aca="true" t="shared" si="6" ref="G77:G98">+C77/30*10</f>
        <v>6706.29</v>
      </c>
      <c r="H77" s="103">
        <f>457.82*12</f>
        <v>5493.84</v>
      </c>
      <c r="I77" s="103">
        <f aca="true" t="shared" si="7" ref="I77:I98">+C77/30*5</f>
        <v>3353.145</v>
      </c>
      <c r="J77" s="103">
        <f aca="true" t="shared" si="8" ref="J77:J98">+C77/30*40</f>
        <v>26825.16</v>
      </c>
      <c r="K77" s="103">
        <f aca="true" t="shared" si="9" ref="K77:K82">763+2495+1586</f>
        <v>4844</v>
      </c>
      <c r="L77" s="103">
        <f>SUM(G77:K77)</f>
        <v>47222.435</v>
      </c>
    </row>
    <row r="78" spans="1:12" ht="12.75">
      <c r="A78" s="128">
        <v>10</v>
      </c>
      <c r="B78" s="110" t="s">
        <v>364</v>
      </c>
      <c r="C78" s="103">
        <v>33011.57</v>
      </c>
      <c r="D78" s="103">
        <v>1586</v>
      </c>
      <c r="E78" s="103">
        <f t="shared" si="5"/>
        <v>34597.57</v>
      </c>
      <c r="F78" s="104"/>
      <c r="G78" s="103">
        <f t="shared" si="6"/>
        <v>11003.856666666667</v>
      </c>
      <c r="H78" s="103">
        <f>689.87*12</f>
        <v>8278.44</v>
      </c>
      <c r="I78" s="103">
        <f t="shared" si="7"/>
        <v>5501.928333333333</v>
      </c>
      <c r="J78" s="103">
        <f t="shared" si="8"/>
        <v>44015.426666666666</v>
      </c>
      <c r="K78" s="103">
        <f t="shared" si="9"/>
        <v>4844</v>
      </c>
      <c r="L78" s="103">
        <f aca="true" t="shared" si="10" ref="L78:L98">SUM(G78:K78)</f>
        <v>73643.65166666667</v>
      </c>
    </row>
    <row r="79" spans="1:12" ht="12.75">
      <c r="A79" s="128">
        <v>12</v>
      </c>
      <c r="B79" s="110" t="s">
        <v>365</v>
      </c>
      <c r="C79" s="103">
        <v>26356.05</v>
      </c>
      <c r="D79" s="103">
        <v>1586</v>
      </c>
      <c r="E79" s="103">
        <f t="shared" si="5"/>
        <v>27942.05</v>
      </c>
      <c r="F79" s="104"/>
      <c r="G79" s="103">
        <f t="shared" si="6"/>
        <v>8785.35</v>
      </c>
      <c r="H79" s="103">
        <f>540.27*12</f>
        <v>6483.24</v>
      </c>
      <c r="I79" s="103">
        <f t="shared" si="7"/>
        <v>4392.675</v>
      </c>
      <c r="J79" s="103">
        <f t="shared" si="8"/>
        <v>35141.4</v>
      </c>
      <c r="K79" s="103">
        <f t="shared" si="9"/>
        <v>4844</v>
      </c>
      <c r="L79" s="103">
        <f t="shared" si="10"/>
        <v>59646.665</v>
      </c>
    </row>
    <row r="80" spans="1:12" s="1" customFormat="1" ht="12.75">
      <c r="A80" s="128">
        <v>13</v>
      </c>
      <c r="B80" s="110" t="s">
        <v>366</v>
      </c>
      <c r="C80" s="135">
        <v>36980.9</v>
      </c>
      <c r="D80" s="135">
        <v>1586</v>
      </c>
      <c r="E80" s="135">
        <f t="shared" si="5"/>
        <v>38566.9</v>
      </c>
      <c r="F80" s="136"/>
      <c r="G80" s="135">
        <f t="shared" si="6"/>
        <v>12326.966666666667</v>
      </c>
      <c r="H80" s="135">
        <f>493.84*12</f>
        <v>5926.08</v>
      </c>
      <c r="I80" s="135">
        <f t="shared" si="7"/>
        <v>6163.483333333334</v>
      </c>
      <c r="J80" s="135">
        <f t="shared" si="8"/>
        <v>49307.86666666667</v>
      </c>
      <c r="K80" s="135">
        <f t="shared" si="9"/>
        <v>4844</v>
      </c>
      <c r="L80" s="135">
        <f t="shared" si="10"/>
        <v>78568.39666666667</v>
      </c>
    </row>
    <row r="81" spans="1:12" s="1" customFormat="1" ht="12.75">
      <c r="A81" s="128">
        <v>14</v>
      </c>
      <c r="B81" s="110" t="s">
        <v>367</v>
      </c>
      <c r="C81" s="135">
        <v>17374.07</v>
      </c>
      <c r="D81" s="135">
        <v>1586</v>
      </c>
      <c r="E81" s="135">
        <f t="shared" si="5"/>
        <v>18960.07</v>
      </c>
      <c r="F81" s="136"/>
      <c r="G81" s="135">
        <f t="shared" si="6"/>
        <v>5791.356666666667</v>
      </c>
      <c r="H81" s="135">
        <f>496.78*12</f>
        <v>5961.36</v>
      </c>
      <c r="I81" s="135">
        <f t="shared" si="7"/>
        <v>2895.6783333333333</v>
      </c>
      <c r="J81" s="135">
        <f t="shared" si="8"/>
        <v>23165.426666666666</v>
      </c>
      <c r="K81" s="135">
        <f t="shared" si="9"/>
        <v>4844</v>
      </c>
      <c r="L81" s="135">
        <f t="shared" si="10"/>
        <v>42657.82166666667</v>
      </c>
    </row>
    <row r="82" spans="1:12" s="1" customFormat="1" ht="12.75">
      <c r="A82" s="128">
        <v>17</v>
      </c>
      <c r="B82" s="110" t="s">
        <v>368</v>
      </c>
      <c r="C82" s="135">
        <v>15635.44</v>
      </c>
      <c r="D82" s="135">
        <v>1586</v>
      </c>
      <c r="E82" s="135">
        <f t="shared" si="5"/>
        <v>17221.440000000002</v>
      </c>
      <c r="F82" s="136"/>
      <c r="G82" s="135">
        <f t="shared" si="6"/>
        <v>5211.8133333333335</v>
      </c>
      <c r="H82" s="135">
        <f>223.49*12</f>
        <v>2681.88</v>
      </c>
      <c r="I82" s="135">
        <f t="shared" si="7"/>
        <v>2605.9066666666668</v>
      </c>
      <c r="J82" s="135">
        <f t="shared" si="8"/>
        <v>20847.253333333334</v>
      </c>
      <c r="K82" s="135">
        <f t="shared" si="9"/>
        <v>4844</v>
      </c>
      <c r="L82" s="135">
        <f t="shared" si="10"/>
        <v>36190.85333333333</v>
      </c>
    </row>
    <row r="83" spans="1:12" s="1" customFormat="1" ht="12.75">
      <c r="A83" s="128">
        <v>18</v>
      </c>
      <c r="B83" s="110" t="s">
        <v>369</v>
      </c>
      <c r="C83" s="135">
        <v>15495.53</v>
      </c>
      <c r="D83" s="135">
        <v>1586</v>
      </c>
      <c r="E83" s="135">
        <f t="shared" si="5"/>
        <v>17081.53</v>
      </c>
      <c r="F83" s="136"/>
      <c r="G83" s="135">
        <f t="shared" si="6"/>
        <v>5165.176666666667</v>
      </c>
      <c r="H83" s="135">
        <f>1030.4*12</f>
        <v>12364.800000000001</v>
      </c>
      <c r="I83" s="135">
        <f t="shared" si="7"/>
        <v>2582.5883333333336</v>
      </c>
      <c r="J83" s="135">
        <f t="shared" si="8"/>
        <v>20660.70666666667</v>
      </c>
      <c r="K83" s="135">
        <f aca="true" t="shared" si="11" ref="K83:K90">763+2495+1453</f>
        <v>4711</v>
      </c>
      <c r="L83" s="135">
        <f t="shared" si="10"/>
        <v>45484.27166666667</v>
      </c>
    </row>
    <row r="84" spans="1:12" s="1" customFormat="1" ht="12.75">
      <c r="A84" s="128">
        <v>20</v>
      </c>
      <c r="B84" s="110" t="s">
        <v>370</v>
      </c>
      <c r="C84" s="135">
        <v>12909.73</v>
      </c>
      <c r="D84" s="135">
        <v>1453</v>
      </c>
      <c r="E84" s="135">
        <f t="shared" si="5"/>
        <v>14362.73</v>
      </c>
      <c r="F84" s="136"/>
      <c r="G84" s="135">
        <f t="shared" si="6"/>
        <v>4303.243333333333</v>
      </c>
      <c r="H84" s="135">
        <f>457.82*12</f>
        <v>5493.84</v>
      </c>
      <c r="I84" s="135">
        <f t="shared" si="7"/>
        <v>2151.6216666666664</v>
      </c>
      <c r="J84" s="135">
        <f t="shared" si="8"/>
        <v>17212.97333333333</v>
      </c>
      <c r="K84" s="135">
        <f t="shared" si="11"/>
        <v>4711</v>
      </c>
      <c r="L84" s="135">
        <f t="shared" si="10"/>
        <v>33872.67833333333</v>
      </c>
    </row>
    <row r="85" spans="1:12" s="1" customFormat="1" ht="12.75">
      <c r="A85" s="128">
        <v>22</v>
      </c>
      <c r="B85" s="110" t="s">
        <v>371</v>
      </c>
      <c r="C85" s="135">
        <v>13943.42</v>
      </c>
      <c r="D85" s="135">
        <v>1453</v>
      </c>
      <c r="E85" s="135">
        <f t="shared" si="5"/>
        <v>15396.42</v>
      </c>
      <c r="F85" s="136"/>
      <c r="G85" s="135">
        <f t="shared" si="6"/>
        <v>4647.806666666666</v>
      </c>
      <c r="H85" s="135">
        <f>305.47*12</f>
        <v>3665.6400000000003</v>
      </c>
      <c r="I85" s="135">
        <f t="shared" si="7"/>
        <v>2323.903333333333</v>
      </c>
      <c r="J85" s="135">
        <f t="shared" si="8"/>
        <v>18591.226666666666</v>
      </c>
      <c r="K85" s="135">
        <f t="shared" si="11"/>
        <v>4711</v>
      </c>
      <c r="L85" s="135">
        <f t="shared" si="10"/>
        <v>33939.57666666667</v>
      </c>
    </row>
    <row r="86" spans="1:12" s="1" customFormat="1" ht="12.75">
      <c r="A86" s="128">
        <v>23</v>
      </c>
      <c r="B86" s="110" t="s">
        <v>372</v>
      </c>
      <c r="C86" s="135">
        <v>11762.86</v>
      </c>
      <c r="D86" s="135">
        <v>1453</v>
      </c>
      <c r="E86" s="135">
        <f t="shared" si="5"/>
        <v>13215.86</v>
      </c>
      <c r="F86" s="136"/>
      <c r="G86" s="135">
        <f t="shared" si="6"/>
        <v>3920.953333333334</v>
      </c>
      <c r="H86" s="135">
        <f>1030.4*12</f>
        <v>12364.800000000001</v>
      </c>
      <c r="I86" s="135">
        <f t="shared" si="7"/>
        <v>1960.476666666667</v>
      </c>
      <c r="J86" s="135">
        <f t="shared" si="8"/>
        <v>15683.813333333335</v>
      </c>
      <c r="K86" s="135">
        <f t="shared" si="11"/>
        <v>4711</v>
      </c>
      <c r="L86" s="135">
        <f t="shared" si="10"/>
        <v>38641.043333333335</v>
      </c>
    </row>
    <row r="87" spans="1:12" s="1" customFormat="1" ht="12.75">
      <c r="A87" s="128">
        <v>25</v>
      </c>
      <c r="B87" s="110" t="s">
        <v>373</v>
      </c>
      <c r="C87" s="135">
        <v>10300.73</v>
      </c>
      <c r="D87" s="135">
        <v>1453</v>
      </c>
      <c r="E87" s="135">
        <f t="shared" si="5"/>
        <v>11753.73</v>
      </c>
      <c r="F87" s="136"/>
      <c r="G87" s="135">
        <f t="shared" si="6"/>
        <v>3433.576666666667</v>
      </c>
      <c r="H87" s="135">
        <f>744.41*12</f>
        <v>8932.92</v>
      </c>
      <c r="I87" s="135">
        <f t="shared" si="7"/>
        <v>1716.7883333333334</v>
      </c>
      <c r="J87" s="135">
        <f t="shared" si="8"/>
        <v>13734.306666666667</v>
      </c>
      <c r="K87" s="135">
        <f t="shared" si="11"/>
        <v>4711</v>
      </c>
      <c r="L87" s="135">
        <f t="shared" si="10"/>
        <v>32528.591666666667</v>
      </c>
    </row>
    <row r="88" spans="1:12" s="1" customFormat="1" ht="12.75">
      <c r="A88" s="128">
        <v>30</v>
      </c>
      <c r="B88" s="110" t="s">
        <v>374</v>
      </c>
      <c r="C88" s="135">
        <v>7740.63</v>
      </c>
      <c r="D88" s="135">
        <v>1453</v>
      </c>
      <c r="E88" s="135">
        <f t="shared" si="5"/>
        <v>9193.630000000001</v>
      </c>
      <c r="F88" s="136"/>
      <c r="G88" s="135">
        <f t="shared" si="6"/>
        <v>2580.21</v>
      </c>
      <c r="H88" s="135">
        <f>648.88*12</f>
        <v>7786.5599999999995</v>
      </c>
      <c r="I88" s="135">
        <f t="shared" si="7"/>
        <v>1290.105</v>
      </c>
      <c r="J88" s="135">
        <f t="shared" si="8"/>
        <v>10320.84</v>
      </c>
      <c r="K88" s="135">
        <f t="shared" si="11"/>
        <v>4711</v>
      </c>
      <c r="L88" s="135">
        <f t="shared" si="10"/>
        <v>26688.715</v>
      </c>
    </row>
    <row r="89" spans="1:12" s="1" customFormat="1" ht="12.75">
      <c r="A89" s="128">
        <v>35</v>
      </c>
      <c r="B89" s="110" t="s">
        <v>375</v>
      </c>
      <c r="C89" s="135">
        <v>7201.03</v>
      </c>
      <c r="D89" s="135">
        <v>1453</v>
      </c>
      <c r="E89" s="135">
        <f t="shared" si="5"/>
        <v>8654.029999999999</v>
      </c>
      <c r="F89" s="136"/>
      <c r="G89" s="135">
        <f t="shared" si="6"/>
        <v>2400.3433333333332</v>
      </c>
      <c r="H89" s="135">
        <f>553.72*12</f>
        <v>6644.64</v>
      </c>
      <c r="I89" s="135">
        <f t="shared" si="7"/>
        <v>1200.1716666666666</v>
      </c>
      <c r="J89" s="135">
        <f t="shared" si="8"/>
        <v>9601.373333333333</v>
      </c>
      <c r="K89" s="135">
        <f t="shared" si="11"/>
        <v>4711</v>
      </c>
      <c r="L89" s="135">
        <f t="shared" si="10"/>
        <v>24557.528333333335</v>
      </c>
    </row>
    <row r="90" spans="1:12" s="1" customFormat="1" ht="12.75">
      <c r="A90" s="128">
        <v>36</v>
      </c>
      <c r="B90" s="110" t="s">
        <v>376</v>
      </c>
      <c r="C90" s="135">
        <v>10584.43</v>
      </c>
      <c r="D90" s="135">
        <v>1453</v>
      </c>
      <c r="E90" s="135">
        <f t="shared" si="5"/>
        <v>12037.43</v>
      </c>
      <c r="F90" s="136"/>
      <c r="G90" s="135">
        <f t="shared" si="6"/>
        <v>3528.1433333333334</v>
      </c>
      <c r="H90" s="135">
        <f>649.49*12</f>
        <v>7793.88</v>
      </c>
      <c r="I90" s="135">
        <f t="shared" si="7"/>
        <v>1764.0716666666667</v>
      </c>
      <c r="J90" s="135">
        <f t="shared" si="8"/>
        <v>14112.573333333334</v>
      </c>
      <c r="K90" s="135">
        <f t="shared" si="11"/>
        <v>4711</v>
      </c>
      <c r="L90" s="135">
        <f t="shared" si="10"/>
        <v>31909.668333333335</v>
      </c>
    </row>
    <row r="91" spans="1:12" s="1" customFormat="1" ht="12.75">
      <c r="A91" s="128">
        <v>43</v>
      </c>
      <c r="B91" s="110" t="s">
        <v>377</v>
      </c>
      <c r="C91" s="135">
        <v>23892.44</v>
      </c>
      <c r="D91" s="135">
        <v>1586</v>
      </c>
      <c r="E91" s="135">
        <f t="shared" si="5"/>
        <v>25478.44</v>
      </c>
      <c r="F91" s="136"/>
      <c r="G91" s="135">
        <f t="shared" si="6"/>
        <v>7964.1466666666665</v>
      </c>
      <c r="H91" s="135">
        <f>267.37*12</f>
        <v>3208.44</v>
      </c>
      <c r="I91" s="135">
        <f t="shared" si="7"/>
        <v>3982.0733333333333</v>
      </c>
      <c r="J91" s="135">
        <f t="shared" si="8"/>
        <v>31856.586666666666</v>
      </c>
      <c r="K91" s="135">
        <f>763+2495+1586</f>
        <v>4844</v>
      </c>
      <c r="L91" s="135">
        <f>SUM(G91:K91)</f>
        <v>51855.246666666666</v>
      </c>
    </row>
    <row r="92" spans="1:12" s="1" customFormat="1" ht="12.75">
      <c r="A92" s="128">
        <v>47</v>
      </c>
      <c r="B92" s="110" t="s">
        <v>378</v>
      </c>
      <c r="C92" s="135">
        <v>7201.03</v>
      </c>
      <c r="D92" s="135">
        <v>1453</v>
      </c>
      <c r="E92" s="135">
        <f t="shared" si="5"/>
        <v>8654.029999999999</v>
      </c>
      <c r="F92" s="136"/>
      <c r="G92" s="135">
        <f t="shared" si="6"/>
        <v>2400.3433333333332</v>
      </c>
      <c r="H92" s="135">
        <f>649.49*12</f>
        <v>7793.88</v>
      </c>
      <c r="I92" s="135">
        <f t="shared" si="7"/>
        <v>1200.1716666666666</v>
      </c>
      <c r="J92" s="135">
        <f t="shared" si="8"/>
        <v>9601.373333333333</v>
      </c>
      <c r="K92" s="135">
        <f>763+2495+1453</f>
        <v>4711</v>
      </c>
      <c r="L92" s="135">
        <f t="shared" si="10"/>
        <v>25706.768333333333</v>
      </c>
    </row>
    <row r="93" spans="1:12" s="1" customFormat="1" ht="12.75">
      <c r="A93" s="128">
        <v>48</v>
      </c>
      <c r="B93" s="110" t="s">
        <v>379</v>
      </c>
      <c r="C93" s="135">
        <v>11762.86</v>
      </c>
      <c r="D93" s="135">
        <v>1453</v>
      </c>
      <c r="E93" s="135">
        <f t="shared" si="5"/>
        <v>13215.86</v>
      </c>
      <c r="F93" s="136"/>
      <c r="G93" s="135">
        <f t="shared" si="6"/>
        <v>3920.953333333334</v>
      </c>
      <c r="H93" s="135">
        <f>457.82*12</f>
        <v>5493.84</v>
      </c>
      <c r="I93" s="135">
        <f t="shared" si="7"/>
        <v>1960.476666666667</v>
      </c>
      <c r="J93" s="135">
        <f t="shared" si="8"/>
        <v>15683.813333333335</v>
      </c>
      <c r="K93" s="135">
        <f>763+2495+1453</f>
        <v>4711</v>
      </c>
      <c r="L93" s="135">
        <f t="shared" si="10"/>
        <v>31770.083333333336</v>
      </c>
    </row>
    <row r="94" spans="1:12" s="1" customFormat="1" ht="12.75">
      <c r="A94" s="128">
        <v>49</v>
      </c>
      <c r="B94" s="110" t="s">
        <v>380</v>
      </c>
      <c r="C94" s="135">
        <v>36980.9</v>
      </c>
      <c r="D94" s="135">
        <v>1586</v>
      </c>
      <c r="E94" s="135">
        <f t="shared" si="5"/>
        <v>38566.9</v>
      </c>
      <c r="F94" s="136"/>
      <c r="G94" s="135">
        <f t="shared" si="6"/>
        <v>12326.966666666667</v>
      </c>
      <c r="H94" s="135">
        <v>0</v>
      </c>
      <c r="I94" s="135">
        <f t="shared" si="7"/>
        <v>6163.483333333334</v>
      </c>
      <c r="J94" s="135">
        <f t="shared" si="8"/>
        <v>49307.86666666667</v>
      </c>
      <c r="K94" s="135">
        <f>763+2495+1586</f>
        <v>4844</v>
      </c>
      <c r="L94" s="135">
        <f t="shared" si="10"/>
        <v>72642.31666666667</v>
      </c>
    </row>
    <row r="95" spans="1:12" s="1" customFormat="1" ht="12.75">
      <c r="A95" s="128">
        <v>57</v>
      </c>
      <c r="B95" s="110" t="s">
        <v>381</v>
      </c>
      <c r="C95" s="135">
        <v>33011.57</v>
      </c>
      <c r="D95" s="135">
        <v>1586</v>
      </c>
      <c r="E95" s="135">
        <f t="shared" si="5"/>
        <v>34597.57</v>
      </c>
      <c r="F95" s="136"/>
      <c r="G95" s="135">
        <f t="shared" si="6"/>
        <v>11003.856666666667</v>
      </c>
      <c r="H95" s="135">
        <f>267.37*12</f>
        <v>3208.44</v>
      </c>
      <c r="I95" s="135">
        <f t="shared" si="7"/>
        <v>5501.928333333333</v>
      </c>
      <c r="J95" s="135">
        <f t="shared" si="8"/>
        <v>44015.426666666666</v>
      </c>
      <c r="K95" s="135">
        <f>763+2495+1586</f>
        <v>4844</v>
      </c>
      <c r="L95" s="135">
        <f t="shared" si="10"/>
        <v>68573.65166666667</v>
      </c>
    </row>
    <row r="96" spans="1:12" s="1" customFormat="1" ht="12.75">
      <c r="A96" s="128">
        <v>63</v>
      </c>
      <c r="B96" s="110" t="s">
        <v>382</v>
      </c>
      <c r="C96" s="135">
        <v>22138.79</v>
      </c>
      <c r="D96" s="135">
        <v>1586</v>
      </c>
      <c r="E96" s="135">
        <f t="shared" si="5"/>
        <v>23724.79</v>
      </c>
      <c r="F96" s="136"/>
      <c r="G96" s="135">
        <f t="shared" si="6"/>
        <v>7379.596666666667</v>
      </c>
      <c r="H96" s="135">
        <f>839.94*12</f>
        <v>10079.28</v>
      </c>
      <c r="I96" s="135">
        <f t="shared" si="7"/>
        <v>3689.7983333333336</v>
      </c>
      <c r="J96" s="135">
        <f t="shared" si="8"/>
        <v>29518.38666666667</v>
      </c>
      <c r="K96" s="135">
        <f>763+2495+1586</f>
        <v>4844</v>
      </c>
      <c r="L96" s="135">
        <f t="shared" si="10"/>
        <v>55511.06166666667</v>
      </c>
    </row>
    <row r="97" spans="1:12" s="1" customFormat="1" ht="12.75">
      <c r="A97" s="128">
        <v>85</v>
      </c>
      <c r="B97" s="110" t="s">
        <v>383</v>
      </c>
      <c r="C97" s="135">
        <v>33011.57</v>
      </c>
      <c r="D97" s="135">
        <v>1586</v>
      </c>
      <c r="E97" s="135">
        <f t="shared" si="5"/>
        <v>34597.57</v>
      </c>
      <c r="F97" s="136"/>
      <c r="G97" s="135">
        <f t="shared" si="6"/>
        <v>11003.856666666667</v>
      </c>
      <c r="H97" s="135">
        <f>457.82*12</f>
        <v>5493.84</v>
      </c>
      <c r="I97" s="135">
        <f t="shared" si="7"/>
        <v>5501.928333333333</v>
      </c>
      <c r="J97" s="135">
        <f t="shared" si="8"/>
        <v>44015.426666666666</v>
      </c>
      <c r="K97" s="135">
        <f>763+2495+1586</f>
        <v>4844</v>
      </c>
      <c r="L97" s="135">
        <f t="shared" si="10"/>
        <v>70859.05166666667</v>
      </c>
    </row>
    <row r="98" spans="1:12" s="1" customFormat="1" ht="12.75">
      <c r="A98" s="128">
        <v>124</v>
      </c>
      <c r="B98" s="110" t="s">
        <v>385</v>
      </c>
      <c r="C98" s="135">
        <v>36980.9</v>
      </c>
      <c r="D98" s="135">
        <v>0</v>
      </c>
      <c r="E98" s="135">
        <f t="shared" si="5"/>
        <v>36980.9</v>
      </c>
      <c r="F98" s="136"/>
      <c r="G98" s="135">
        <f t="shared" si="6"/>
        <v>12326.966666666667</v>
      </c>
      <c r="H98" s="135">
        <v>0</v>
      </c>
      <c r="I98" s="135">
        <f t="shared" si="7"/>
        <v>6163.483333333334</v>
      </c>
      <c r="J98" s="135">
        <f t="shared" si="8"/>
        <v>49307.86666666667</v>
      </c>
      <c r="K98" s="135">
        <v>0</v>
      </c>
      <c r="L98" s="135">
        <f t="shared" si="10"/>
        <v>67798.31666666667</v>
      </c>
    </row>
    <row r="99" spans="1:13" ht="1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1:13" ht="15">
      <c r="A100" s="253" t="s">
        <v>395</v>
      </c>
      <c r="B100" s="253"/>
      <c r="C100" s="253"/>
      <c r="D100" s="253"/>
      <c r="E100" s="253"/>
      <c r="F100" s="253"/>
      <c r="G100" s="253"/>
      <c r="H100" s="253"/>
      <c r="I100" s="253"/>
      <c r="J100" s="253"/>
      <c r="K100" s="78"/>
      <c r="L100" s="78"/>
      <c r="M100" s="78"/>
    </row>
  </sheetData>
  <sheetProtection/>
  <mergeCells count="32">
    <mergeCell ref="A2:E2"/>
    <mergeCell ref="A3:E3"/>
    <mergeCell ref="A4:E4"/>
    <mergeCell ref="A6:A8"/>
    <mergeCell ref="B6:B8"/>
    <mergeCell ref="C6:C8"/>
    <mergeCell ref="D6:E6"/>
    <mergeCell ref="D7:D8"/>
    <mergeCell ref="E7:E8"/>
    <mergeCell ref="A9:B9"/>
    <mergeCell ref="A39:B39"/>
    <mergeCell ref="A41:B41"/>
    <mergeCell ref="A43:B43"/>
    <mergeCell ref="A48:M48"/>
    <mergeCell ref="A49:M49"/>
    <mergeCell ref="A50:M50"/>
    <mergeCell ref="A51:M51"/>
    <mergeCell ref="A53:B53"/>
    <mergeCell ref="A55:A56"/>
    <mergeCell ref="B55:B56"/>
    <mergeCell ref="C55:E55"/>
    <mergeCell ref="G55:J55"/>
    <mergeCell ref="A75:A76"/>
    <mergeCell ref="B75:B76"/>
    <mergeCell ref="G75:L75"/>
    <mergeCell ref="A100:J100"/>
    <mergeCell ref="A65:J65"/>
    <mergeCell ref="A68:M68"/>
    <mergeCell ref="A69:M69"/>
    <mergeCell ref="A70:M70"/>
    <mergeCell ref="A71:M71"/>
    <mergeCell ref="A73:B7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37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11.421875" defaultRowHeight="12.75"/>
  <cols>
    <col min="1" max="1" width="5.421875" style="78" bestFit="1" customWidth="1"/>
    <col min="2" max="2" width="33.140625" style="78" bestFit="1" customWidth="1"/>
    <col min="3" max="3" width="18.421875" style="112" customWidth="1"/>
    <col min="4" max="5" width="12.140625" style="78" customWidth="1"/>
    <col min="6" max="6" width="0.71875" style="78" customWidth="1"/>
    <col min="7" max="7" width="19.421875" style="78" bestFit="1" customWidth="1"/>
    <col min="8" max="8" width="9.7109375" style="78" bestFit="1" customWidth="1"/>
    <col min="9" max="9" width="9.00390625" style="78" bestFit="1" customWidth="1"/>
    <col min="10" max="10" width="10.7109375" style="78" customWidth="1"/>
    <col min="11" max="11" width="7.7109375" style="78" bestFit="1" customWidth="1"/>
    <col min="12" max="16384" width="11.421875" style="78" customWidth="1"/>
  </cols>
  <sheetData>
    <row r="2" spans="1:13" ht="15.75">
      <c r="A2" s="235" t="s">
        <v>396</v>
      </c>
      <c r="B2" s="235"/>
      <c r="C2" s="235"/>
      <c r="D2" s="235"/>
      <c r="E2" s="235"/>
      <c r="F2" s="77"/>
      <c r="G2" s="77"/>
      <c r="H2" s="77"/>
      <c r="I2" s="77"/>
      <c r="J2" s="77"/>
      <c r="K2" s="77"/>
      <c r="L2" s="77"/>
      <c r="M2" s="77"/>
    </row>
    <row r="3" spans="1:13" s="80" customFormat="1" ht="15.75">
      <c r="A3" s="235" t="s">
        <v>176</v>
      </c>
      <c r="B3" s="235"/>
      <c r="C3" s="235"/>
      <c r="D3" s="235"/>
      <c r="E3" s="235"/>
      <c r="F3" s="79"/>
      <c r="G3" s="79"/>
      <c r="H3" s="79"/>
      <c r="I3" s="79"/>
      <c r="J3" s="79"/>
      <c r="K3" s="79"/>
      <c r="L3" s="79"/>
      <c r="M3" s="79"/>
    </row>
    <row r="4" spans="1:13" s="80" customFormat="1" ht="15.75">
      <c r="A4" s="235" t="s">
        <v>177</v>
      </c>
      <c r="B4" s="235"/>
      <c r="C4" s="235"/>
      <c r="D4" s="235"/>
      <c r="E4" s="235"/>
      <c r="F4" s="79"/>
      <c r="G4" s="79"/>
      <c r="H4" s="79"/>
      <c r="I4" s="79"/>
      <c r="J4" s="79"/>
      <c r="K4" s="79"/>
      <c r="L4" s="79"/>
      <c r="M4" s="79"/>
    </row>
    <row r="5" spans="1:13" s="80" customFormat="1" ht="15.75">
      <c r="A5" s="81"/>
      <c r="B5" s="81"/>
      <c r="C5" s="81"/>
      <c r="D5" s="81"/>
      <c r="E5" s="79"/>
      <c r="F5" s="79"/>
      <c r="G5" s="79"/>
      <c r="H5" s="79"/>
      <c r="I5" s="79"/>
      <c r="J5" s="79"/>
      <c r="K5" s="79"/>
      <c r="L5" s="79"/>
      <c r="M5" s="79"/>
    </row>
    <row r="6" spans="1:7" ht="15.75" customHeight="1">
      <c r="A6" s="243" t="s">
        <v>178</v>
      </c>
      <c r="B6" s="243" t="s">
        <v>179</v>
      </c>
      <c r="C6" s="244" t="s">
        <v>180</v>
      </c>
      <c r="D6" s="243" t="s">
        <v>181</v>
      </c>
      <c r="E6" s="243"/>
      <c r="G6" s="79"/>
    </row>
    <row r="7" spans="1:7" s="82" customFormat="1" ht="15.75">
      <c r="A7" s="243"/>
      <c r="B7" s="243"/>
      <c r="C7" s="244"/>
      <c r="D7" s="244" t="s">
        <v>182</v>
      </c>
      <c r="E7" s="244" t="s">
        <v>183</v>
      </c>
      <c r="G7" s="79"/>
    </row>
    <row r="8" spans="1:5" s="82" customFormat="1" ht="15">
      <c r="A8" s="243"/>
      <c r="B8" s="243"/>
      <c r="C8" s="244"/>
      <c r="D8" s="244"/>
      <c r="E8" s="244"/>
    </row>
    <row r="9" spans="1:3" ht="15">
      <c r="A9" s="258" t="s">
        <v>203</v>
      </c>
      <c r="B9" s="258"/>
      <c r="C9" s="78"/>
    </row>
    <row r="10" spans="1:5" ht="15">
      <c r="A10" s="137"/>
      <c r="B10" s="117" t="s">
        <v>397</v>
      </c>
      <c r="C10" s="118">
        <v>4</v>
      </c>
      <c r="D10" s="103">
        <v>111338.005803898</v>
      </c>
      <c r="E10" s="103">
        <v>111338.005803898</v>
      </c>
    </row>
    <row r="11" spans="1:5" ht="15">
      <c r="A11" s="137"/>
      <c r="B11" s="117" t="s">
        <v>398</v>
      </c>
      <c r="C11" s="118">
        <v>55</v>
      </c>
      <c r="D11" s="103">
        <v>81948.42865389473</v>
      </c>
      <c r="E11" s="103">
        <v>81948.42865389473</v>
      </c>
    </row>
    <row r="12" spans="1:5" ht="15">
      <c r="A12" s="137"/>
      <c r="B12" s="117" t="s">
        <v>399</v>
      </c>
      <c r="C12" s="118">
        <v>1</v>
      </c>
      <c r="D12" s="103">
        <v>77965.15585376073</v>
      </c>
      <c r="E12" s="103">
        <v>77965.15585376073</v>
      </c>
    </row>
    <row r="13" spans="1:5" ht="15">
      <c r="A13" s="137"/>
      <c r="B13" s="117" t="s">
        <v>400</v>
      </c>
      <c r="C13" s="118">
        <v>1</v>
      </c>
      <c r="D13" s="103">
        <v>77965.15585376073</v>
      </c>
      <c r="E13" s="103">
        <v>77965.15585376073</v>
      </c>
    </row>
    <row r="14" spans="1:5" ht="15">
      <c r="A14" s="137"/>
      <c r="B14" s="117" t="s">
        <v>401</v>
      </c>
      <c r="C14" s="118">
        <v>1</v>
      </c>
      <c r="D14" s="103">
        <v>63721.88200459453</v>
      </c>
      <c r="E14" s="103">
        <v>63721.88200459453</v>
      </c>
    </row>
    <row r="15" spans="1:5" ht="15">
      <c r="A15" s="137"/>
      <c r="B15" s="117" t="s">
        <v>402</v>
      </c>
      <c r="C15" s="118">
        <v>1</v>
      </c>
      <c r="D15" s="103">
        <v>63721.87858727062</v>
      </c>
      <c r="E15" s="103">
        <v>63721.87858727062</v>
      </c>
    </row>
    <row r="16" spans="1:5" ht="15">
      <c r="A16" s="137"/>
      <c r="B16" s="117" t="s">
        <v>403</v>
      </c>
      <c r="C16" s="118">
        <v>4</v>
      </c>
      <c r="D16" s="103">
        <v>45228.73493143722</v>
      </c>
      <c r="E16" s="103">
        <v>45228.73493143722</v>
      </c>
    </row>
    <row r="17" spans="1:5" ht="15">
      <c r="A17" s="137"/>
      <c r="B17" s="117" t="s">
        <v>404</v>
      </c>
      <c r="C17" s="118">
        <v>1</v>
      </c>
      <c r="D17" s="103">
        <v>40478.517189993276</v>
      </c>
      <c r="E17" s="103">
        <v>40478.517189993276</v>
      </c>
    </row>
    <row r="18" spans="1:5" ht="15">
      <c r="A18" s="137"/>
      <c r="B18" s="117" t="s">
        <v>405</v>
      </c>
      <c r="C18" s="118">
        <v>8</v>
      </c>
      <c r="D18" s="103">
        <v>40478.517189993276</v>
      </c>
      <c r="E18" s="103">
        <v>40478.517189993276</v>
      </c>
    </row>
    <row r="19" spans="1:5" ht="15">
      <c r="A19" s="137"/>
      <c r="B19" s="117" t="s">
        <v>406</v>
      </c>
      <c r="C19" s="118">
        <v>6</v>
      </c>
      <c r="D19" s="103">
        <v>38567.916685733166</v>
      </c>
      <c r="E19" s="103">
        <v>38567.916685733166</v>
      </c>
    </row>
    <row r="20" spans="1:5" ht="15">
      <c r="A20" s="137"/>
      <c r="B20" s="117" t="s">
        <v>407</v>
      </c>
      <c r="C20" s="118">
        <v>2</v>
      </c>
      <c r="D20" s="103">
        <v>38567.916685733166</v>
      </c>
      <c r="E20" s="103">
        <v>38567.916685733166</v>
      </c>
    </row>
    <row r="21" spans="1:5" ht="15">
      <c r="A21" s="137"/>
      <c r="B21" s="117" t="s">
        <v>13</v>
      </c>
      <c r="C21" s="118">
        <v>40</v>
      </c>
      <c r="D21" s="103">
        <v>38567.916685733166</v>
      </c>
      <c r="E21" s="103">
        <v>38567.916685733166</v>
      </c>
    </row>
    <row r="22" spans="1:5" ht="15">
      <c r="A22" s="137"/>
      <c r="B22" s="117" t="s">
        <v>366</v>
      </c>
      <c r="C22" s="118">
        <v>67</v>
      </c>
      <c r="D22" s="103">
        <v>36980.89707493232</v>
      </c>
      <c r="E22" s="103">
        <v>36980.89707493232</v>
      </c>
    </row>
    <row r="23" spans="1:5" ht="15">
      <c r="A23" s="137"/>
      <c r="B23" s="117" t="s">
        <v>408</v>
      </c>
      <c r="C23" s="118">
        <v>2</v>
      </c>
      <c r="D23" s="103">
        <v>36980.89707493232</v>
      </c>
      <c r="E23" s="103">
        <v>36980.89707493232</v>
      </c>
    </row>
    <row r="24" spans="1:5" ht="15">
      <c r="A24" s="137"/>
      <c r="B24" s="117" t="s">
        <v>409</v>
      </c>
      <c r="C24" s="118">
        <v>1</v>
      </c>
      <c r="D24" s="103">
        <v>36980.89707493232</v>
      </c>
      <c r="E24" s="103">
        <v>36980.89707493232</v>
      </c>
    </row>
    <row r="25" spans="1:5" ht="15">
      <c r="A25" s="137"/>
      <c r="B25" s="117" t="s">
        <v>410</v>
      </c>
      <c r="C25" s="118">
        <v>1</v>
      </c>
      <c r="D25" s="103">
        <v>37826.21924581848</v>
      </c>
      <c r="E25" s="103">
        <v>37826.21924581848</v>
      </c>
    </row>
    <row r="26" spans="1:5" ht="15">
      <c r="A26" s="137"/>
      <c r="B26" s="117" t="s">
        <v>411</v>
      </c>
      <c r="C26" s="118">
        <v>2</v>
      </c>
      <c r="D26" s="103">
        <v>36980.89707493232</v>
      </c>
      <c r="E26" s="103">
        <v>36980.89707493232</v>
      </c>
    </row>
    <row r="27" spans="1:5" ht="15">
      <c r="A27" s="137"/>
      <c r="B27" s="117" t="s">
        <v>412</v>
      </c>
      <c r="C27" s="118">
        <v>4</v>
      </c>
      <c r="D27" s="103">
        <v>36980.89707493232</v>
      </c>
      <c r="E27" s="103">
        <v>36980.89707493232</v>
      </c>
    </row>
    <row r="28" spans="1:5" ht="15">
      <c r="A28" s="137"/>
      <c r="B28" s="117" t="s">
        <v>413</v>
      </c>
      <c r="C28" s="118">
        <v>1</v>
      </c>
      <c r="D28" s="103">
        <v>36980.89707493232</v>
      </c>
      <c r="E28" s="103">
        <v>36980.89707493232</v>
      </c>
    </row>
    <row r="29" spans="1:5" ht="15">
      <c r="A29" s="137"/>
      <c r="B29" s="117" t="s">
        <v>414</v>
      </c>
      <c r="C29" s="118">
        <v>17</v>
      </c>
      <c r="D29" s="103">
        <v>33011.56531136529</v>
      </c>
      <c r="E29" s="103">
        <v>33011.56531136529</v>
      </c>
    </row>
    <row r="30" spans="1:5" ht="15">
      <c r="A30" s="137"/>
      <c r="B30" s="117" t="s">
        <v>364</v>
      </c>
      <c r="C30" s="118">
        <v>12</v>
      </c>
      <c r="D30" s="103">
        <v>33011.56531136529</v>
      </c>
      <c r="E30" s="103">
        <v>33011.56531136529</v>
      </c>
    </row>
    <row r="31" spans="1:5" ht="15">
      <c r="A31" s="137"/>
      <c r="B31" s="117" t="s">
        <v>415</v>
      </c>
      <c r="C31" s="118">
        <v>4</v>
      </c>
      <c r="D31" s="103">
        <v>33011.56531136529</v>
      </c>
      <c r="E31" s="103">
        <v>33011.56531136529</v>
      </c>
    </row>
    <row r="32" spans="1:5" ht="15">
      <c r="A32" s="137"/>
      <c r="B32" s="117" t="s">
        <v>416</v>
      </c>
      <c r="C32" s="118">
        <v>1</v>
      </c>
      <c r="D32" s="103">
        <v>30436.721448859596</v>
      </c>
      <c r="E32" s="103">
        <v>30436.721448859596</v>
      </c>
    </row>
    <row r="33" spans="1:5" ht="15">
      <c r="A33" s="137"/>
      <c r="B33" s="117" t="s">
        <v>417</v>
      </c>
      <c r="C33" s="118">
        <v>3</v>
      </c>
      <c r="D33" s="103">
        <v>30436.721448859596</v>
      </c>
      <c r="E33" s="103">
        <v>30436.721448859596</v>
      </c>
    </row>
    <row r="34" spans="1:5" ht="15">
      <c r="A34" s="137"/>
      <c r="B34" s="117" t="s">
        <v>418</v>
      </c>
      <c r="C34" s="118">
        <v>1</v>
      </c>
      <c r="D34" s="103">
        <v>30436.721448859596</v>
      </c>
      <c r="E34" s="103">
        <v>30436.721448859596</v>
      </c>
    </row>
    <row r="35" spans="1:5" ht="15">
      <c r="A35" s="137"/>
      <c r="B35" s="117" t="s">
        <v>419</v>
      </c>
      <c r="C35" s="118">
        <v>20</v>
      </c>
      <c r="D35" s="103">
        <v>26356.051796998723</v>
      </c>
      <c r="E35" s="103">
        <v>26356.051796998723</v>
      </c>
    </row>
    <row r="36" spans="1:5" ht="15">
      <c r="A36" s="137"/>
      <c r="B36" s="117" t="s">
        <v>365</v>
      </c>
      <c r="C36" s="118">
        <v>56</v>
      </c>
      <c r="D36" s="103">
        <v>26356.051796998723</v>
      </c>
      <c r="E36" s="103">
        <v>26356.051796998723</v>
      </c>
    </row>
    <row r="37" spans="1:5" ht="15">
      <c r="A37" s="137"/>
      <c r="B37" s="117" t="s">
        <v>420</v>
      </c>
      <c r="C37" s="118">
        <v>5</v>
      </c>
      <c r="D37" s="103">
        <v>23892.437214798105</v>
      </c>
      <c r="E37" s="103">
        <v>23892.437214798105</v>
      </c>
    </row>
    <row r="38" spans="1:5" ht="15">
      <c r="A38" s="137"/>
      <c r="B38" s="117" t="s">
        <v>421</v>
      </c>
      <c r="C38" s="118">
        <v>9</v>
      </c>
      <c r="D38" s="103">
        <v>22184.653640170316</v>
      </c>
      <c r="E38" s="103">
        <v>22184.653640170316</v>
      </c>
    </row>
    <row r="39" spans="1:5" ht="15">
      <c r="A39" s="137"/>
      <c r="B39" s="117" t="s">
        <v>382</v>
      </c>
      <c r="C39" s="118">
        <v>3</v>
      </c>
      <c r="D39" s="103">
        <v>22138.791894958915</v>
      </c>
      <c r="E39" s="103">
        <v>22138.791894958915</v>
      </c>
    </row>
    <row r="40" spans="1:5" ht="15">
      <c r="A40" s="137"/>
      <c r="B40" s="117" t="s">
        <v>422</v>
      </c>
      <c r="C40" s="118">
        <v>2</v>
      </c>
      <c r="D40" s="103">
        <v>22138.791894958915</v>
      </c>
      <c r="E40" s="103">
        <v>22138.791894958915</v>
      </c>
    </row>
    <row r="41" spans="1:5" ht="15">
      <c r="A41" s="137"/>
      <c r="B41" s="117" t="s">
        <v>423</v>
      </c>
      <c r="C41" s="118">
        <v>2</v>
      </c>
      <c r="D41" s="103">
        <v>22138.791894958915</v>
      </c>
      <c r="E41" s="103">
        <v>22138.791894958915</v>
      </c>
    </row>
    <row r="42" spans="1:5" ht="15">
      <c r="A42" s="137"/>
      <c r="B42" s="117" t="s">
        <v>424</v>
      </c>
      <c r="C42" s="118">
        <v>6</v>
      </c>
      <c r="D42" s="103">
        <v>20385.119884375094</v>
      </c>
      <c r="E42" s="103">
        <v>20385.119884375094</v>
      </c>
    </row>
    <row r="43" spans="1:5" ht="15">
      <c r="A43" s="137"/>
      <c r="B43" s="117" t="s">
        <v>425</v>
      </c>
      <c r="C43" s="118">
        <v>7</v>
      </c>
      <c r="D43" s="103">
        <v>20385.119884375094</v>
      </c>
      <c r="E43" s="103">
        <v>20385.119884375094</v>
      </c>
    </row>
    <row r="44" spans="1:5" ht="15">
      <c r="A44" s="137"/>
      <c r="B44" s="117" t="s">
        <v>426</v>
      </c>
      <c r="C44" s="118">
        <v>9</v>
      </c>
      <c r="D44" s="103">
        <v>20118.865684454646</v>
      </c>
      <c r="E44" s="103">
        <v>20118.865684454646</v>
      </c>
    </row>
    <row r="45" spans="1:5" ht="15">
      <c r="A45" s="137"/>
      <c r="B45" s="117" t="s">
        <v>363</v>
      </c>
      <c r="C45" s="118">
        <v>8</v>
      </c>
      <c r="D45" s="103">
        <v>20118.865684454646</v>
      </c>
      <c r="E45" s="103">
        <v>20118.865684454646</v>
      </c>
    </row>
    <row r="46" spans="1:5" ht="15">
      <c r="A46" s="137"/>
      <c r="B46" s="117" t="s">
        <v>427</v>
      </c>
      <c r="C46" s="118">
        <v>5</v>
      </c>
      <c r="D46" s="103">
        <v>17374.068464952703</v>
      </c>
      <c r="E46" s="103">
        <v>17374.068464952703</v>
      </c>
    </row>
    <row r="47" spans="1:5" ht="15">
      <c r="A47" s="137"/>
      <c r="B47" s="117" t="s">
        <v>428</v>
      </c>
      <c r="C47" s="118">
        <v>1</v>
      </c>
      <c r="D47" s="103">
        <v>20385.119884375094</v>
      </c>
      <c r="E47" s="103">
        <v>20385.119884375094</v>
      </c>
    </row>
    <row r="48" spans="1:5" ht="15">
      <c r="A48" s="137"/>
      <c r="B48" s="117" t="s">
        <v>429</v>
      </c>
      <c r="C48" s="118">
        <v>1</v>
      </c>
      <c r="D48" s="103">
        <v>16997.544580420396</v>
      </c>
      <c r="E48" s="103">
        <v>16997.544580420396</v>
      </c>
    </row>
    <row r="49" spans="1:5" ht="15">
      <c r="A49" s="137"/>
      <c r="B49" s="117" t="s">
        <v>368</v>
      </c>
      <c r="C49" s="118">
        <v>170</v>
      </c>
      <c r="D49" s="103">
        <v>15635.456119765246</v>
      </c>
      <c r="E49" s="103">
        <v>15635.456119765246</v>
      </c>
    </row>
    <row r="50" spans="1:5" ht="15">
      <c r="A50" s="137"/>
      <c r="B50" s="117" t="s">
        <v>430</v>
      </c>
      <c r="C50" s="118">
        <v>35</v>
      </c>
      <c r="D50" s="103">
        <v>15635.456119765246</v>
      </c>
      <c r="E50" s="103">
        <v>15635.456119765246</v>
      </c>
    </row>
    <row r="51" spans="1:5" ht="15">
      <c r="A51" s="137"/>
      <c r="B51" s="117" t="s">
        <v>431</v>
      </c>
      <c r="C51" s="118">
        <v>2</v>
      </c>
      <c r="D51" s="103">
        <v>15635.456119765246</v>
      </c>
      <c r="E51" s="103">
        <v>15635.456119765246</v>
      </c>
    </row>
    <row r="52" spans="1:5" ht="15">
      <c r="A52" s="137"/>
      <c r="B52" s="117" t="s">
        <v>432</v>
      </c>
      <c r="C52" s="118">
        <v>14</v>
      </c>
      <c r="D52" s="103">
        <v>15495.529347819147</v>
      </c>
      <c r="E52" s="103">
        <v>15495.529347819147</v>
      </c>
    </row>
    <row r="53" spans="1:5" ht="15">
      <c r="A53" s="137"/>
      <c r="B53" s="117" t="s">
        <v>433</v>
      </c>
      <c r="C53" s="118">
        <v>4</v>
      </c>
      <c r="D53" s="103">
        <v>13943.424158430747</v>
      </c>
      <c r="E53" s="103">
        <v>13943.424158430747</v>
      </c>
    </row>
    <row r="54" spans="1:5" ht="15">
      <c r="A54" s="137"/>
      <c r="B54" s="117" t="s">
        <v>434</v>
      </c>
      <c r="C54" s="118">
        <v>1</v>
      </c>
      <c r="D54" s="103">
        <v>13943.422756223286</v>
      </c>
      <c r="E54" s="103">
        <v>13943.422756223286</v>
      </c>
    </row>
    <row r="55" spans="1:5" ht="15">
      <c r="A55" s="137"/>
      <c r="B55" s="117" t="s">
        <v>371</v>
      </c>
      <c r="C55" s="118">
        <v>35</v>
      </c>
      <c r="D55" s="103">
        <v>13943.422756223286</v>
      </c>
      <c r="E55" s="103">
        <v>13943.422756223286</v>
      </c>
    </row>
    <row r="56" spans="1:5" ht="15">
      <c r="A56" s="137"/>
      <c r="B56" s="117" t="s">
        <v>435</v>
      </c>
      <c r="C56" s="118">
        <v>2</v>
      </c>
      <c r="D56" s="103">
        <v>13943.422756223286</v>
      </c>
      <c r="E56" s="103">
        <v>13943.422756223286</v>
      </c>
    </row>
    <row r="57" spans="1:5" ht="15">
      <c r="A57" s="137"/>
      <c r="B57" s="117" t="s">
        <v>436</v>
      </c>
      <c r="C57" s="118">
        <v>20</v>
      </c>
      <c r="D57" s="103">
        <v>13943.422756223286</v>
      </c>
      <c r="E57" s="103">
        <v>13943.422756223286</v>
      </c>
    </row>
    <row r="58" spans="1:5" ht="15">
      <c r="A58" s="137"/>
      <c r="B58" s="117" t="s">
        <v>437</v>
      </c>
      <c r="C58" s="118">
        <v>1</v>
      </c>
      <c r="D58" s="103">
        <v>12909.728729817003</v>
      </c>
      <c r="E58" s="103">
        <v>12909.728729817003</v>
      </c>
    </row>
    <row r="59" spans="1:5" ht="15">
      <c r="A59" s="137"/>
      <c r="B59" s="117" t="s">
        <v>438</v>
      </c>
      <c r="C59" s="118">
        <v>2</v>
      </c>
      <c r="D59" s="103">
        <v>12909.728729817003</v>
      </c>
      <c r="E59" s="103">
        <v>12909.728729817003</v>
      </c>
    </row>
    <row r="60" spans="1:5" ht="15">
      <c r="A60" s="137"/>
      <c r="B60" s="117" t="s">
        <v>439</v>
      </c>
      <c r="C60" s="118">
        <v>20</v>
      </c>
      <c r="D60" s="103">
        <v>13943.422756223286</v>
      </c>
      <c r="E60" s="103">
        <v>13943.422756223286</v>
      </c>
    </row>
    <row r="61" spans="1:5" ht="15">
      <c r="A61" s="137"/>
      <c r="B61" s="117" t="s">
        <v>440</v>
      </c>
      <c r="C61" s="118">
        <v>3</v>
      </c>
      <c r="D61" s="103">
        <v>12909.728729817003</v>
      </c>
      <c r="E61" s="103">
        <v>12909.728729817003</v>
      </c>
    </row>
    <row r="62" spans="1:5" ht="15">
      <c r="A62" s="137"/>
      <c r="B62" s="117" t="s">
        <v>441</v>
      </c>
      <c r="C62" s="118">
        <v>8</v>
      </c>
      <c r="D62" s="103">
        <v>12020.696185243914</v>
      </c>
      <c r="E62" s="103">
        <v>12020.696185243914</v>
      </c>
    </row>
    <row r="63" spans="1:5" ht="15">
      <c r="A63" s="137"/>
      <c r="B63" s="117" t="s">
        <v>442</v>
      </c>
      <c r="C63" s="118">
        <v>4</v>
      </c>
      <c r="D63" s="103">
        <v>12020.696185243914</v>
      </c>
      <c r="E63" s="103">
        <v>12020.696185243914</v>
      </c>
    </row>
    <row r="64" spans="1:5" ht="15">
      <c r="A64" s="137"/>
      <c r="B64" s="117" t="s">
        <v>372</v>
      </c>
      <c r="C64" s="118">
        <v>3</v>
      </c>
      <c r="D64" s="103">
        <v>11762.857338210955</v>
      </c>
      <c r="E64" s="103">
        <v>11762.857338210955</v>
      </c>
    </row>
    <row r="65" spans="1:5" ht="15">
      <c r="A65" s="137"/>
      <c r="B65" s="117" t="s">
        <v>443</v>
      </c>
      <c r="C65" s="118">
        <v>7</v>
      </c>
      <c r="D65" s="103">
        <v>11762.857338210955</v>
      </c>
      <c r="E65" s="103">
        <v>11762.857338210955</v>
      </c>
    </row>
    <row r="66" spans="1:5" ht="15">
      <c r="A66" s="137"/>
      <c r="B66" s="117" t="s">
        <v>444</v>
      </c>
      <c r="C66" s="118">
        <v>2</v>
      </c>
      <c r="D66" s="103">
        <v>10584.42228445192</v>
      </c>
      <c r="E66" s="103">
        <v>10584.42228445192</v>
      </c>
    </row>
    <row r="67" spans="1:5" ht="15">
      <c r="A67" s="137"/>
      <c r="B67" s="117" t="s">
        <v>373</v>
      </c>
      <c r="C67" s="118">
        <v>28</v>
      </c>
      <c r="D67" s="103">
        <v>10300.731143568855</v>
      </c>
      <c r="E67" s="103">
        <v>10300.731143568855</v>
      </c>
    </row>
    <row r="68" spans="1:5" ht="15">
      <c r="A68" s="137"/>
      <c r="B68" s="117" t="s">
        <v>445</v>
      </c>
      <c r="C68" s="118">
        <v>11</v>
      </c>
      <c r="D68" s="103">
        <v>10184.802160215404</v>
      </c>
      <c r="E68" s="103">
        <v>10184.802160215404</v>
      </c>
    </row>
    <row r="69" spans="1:5" ht="15">
      <c r="A69" s="137"/>
      <c r="B69" s="117" t="s">
        <v>446</v>
      </c>
      <c r="C69" s="118">
        <v>1</v>
      </c>
      <c r="D69" s="103">
        <v>9223.780263637385</v>
      </c>
      <c r="E69" s="103">
        <v>9223.780263637385</v>
      </c>
    </row>
    <row r="70" spans="1:5" ht="15">
      <c r="A70" s="137"/>
      <c r="B70" s="117" t="s">
        <v>447</v>
      </c>
      <c r="C70" s="118">
        <v>1</v>
      </c>
      <c r="D70" s="103">
        <v>7877.520072755459</v>
      </c>
      <c r="E70" s="103">
        <v>7877.520072755459</v>
      </c>
    </row>
    <row r="71" spans="1:5" ht="15">
      <c r="A71" s="137"/>
      <c r="B71" s="117" t="s">
        <v>374</v>
      </c>
      <c r="C71" s="118">
        <v>21</v>
      </c>
      <c r="D71" s="103">
        <v>7740.63</v>
      </c>
      <c r="E71" s="103">
        <v>7740.63</v>
      </c>
    </row>
    <row r="72" spans="1:5" ht="15">
      <c r="A72" s="137"/>
      <c r="B72" s="117" t="s">
        <v>448</v>
      </c>
      <c r="C72" s="118">
        <v>1</v>
      </c>
      <c r="D72" s="103">
        <v>7379.161840243524</v>
      </c>
      <c r="E72" s="103">
        <v>7379.161840243524</v>
      </c>
    </row>
    <row r="73" spans="1:5" ht="15">
      <c r="A73" s="137"/>
      <c r="B73" s="117" t="s">
        <v>449</v>
      </c>
      <c r="C73" s="118">
        <v>25</v>
      </c>
      <c r="D73" s="103">
        <v>7379.161840243524</v>
      </c>
      <c r="E73" s="103">
        <v>7379.161840243524</v>
      </c>
    </row>
    <row r="74" spans="1:5" ht="15">
      <c r="A74" s="137"/>
      <c r="B74" s="117" t="s">
        <v>450</v>
      </c>
      <c r="C74" s="118">
        <v>3</v>
      </c>
      <c r="D74" s="103">
        <v>7379.161840243524</v>
      </c>
      <c r="E74" s="103">
        <v>7379.161840243524</v>
      </c>
    </row>
    <row r="75" spans="1:5" ht="15">
      <c r="A75" s="137"/>
      <c r="B75" s="117" t="s">
        <v>451</v>
      </c>
      <c r="C75" s="118">
        <v>10</v>
      </c>
      <c r="D75" s="103">
        <v>7379.157544352182</v>
      </c>
      <c r="E75" s="103">
        <v>7379.157544352182</v>
      </c>
    </row>
    <row r="76" spans="1:5" ht="15">
      <c r="A76" s="137"/>
      <c r="B76" s="117" t="s">
        <v>375</v>
      </c>
      <c r="C76" s="118">
        <v>53</v>
      </c>
      <c r="D76" s="103">
        <v>7201.0358426028215</v>
      </c>
      <c r="E76" s="103">
        <v>7201.0358426028215</v>
      </c>
    </row>
    <row r="77" spans="1:5" ht="15">
      <c r="A77" s="137"/>
      <c r="B77" s="117" t="s">
        <v>452</v>
      </c>
      <c r="C77" s="118">
        <v>25</v>
      </c>
      <c r="D77" s="103">
        <v>5486.161003913599</v>
      </c>
      <c r="E77" s="103">
        <v>5486.161003913599</v>
      </c>
    </row>
    <row r="78" spans="1:5" ht="15">
      <c r="A78" s="137"/>
      <c r="B78" s="117" t="s">
        <v>453</v>
      </c>
      <c r="C78" s="118">
        <v>1</v>
      </c>
      <c r="D78" s="103">
        <f>133434.89*0.8</f>
        <v>106747.91200000001</v>
      </c>
      <c r="E78" s="103">
        <f>133434.89*0.8</f>
        <v>106747.91200000001</v>
      </c>
    </row>
    <row r="79" spans="1:3" ht="15">
      <c r="A79" s="259" t="s">
        <v>212</v>
      </c>
      <c r="B79" s="260"/>
      <c r="C79" s="89">
        <f>SUM(C10:C78)</f>
        <v>887</v>
      </c>
    </row>
    <row r="80" spans="1:3" ht="15">
      <c r="A80" s="90"/>
      <c r="B80" s="90"/>
      <c r="C80" s="78"/>
    </row>
    <row r="81" spans="1:3" ht="15">
      <c r="A81" s="258" t="s">
        <v>213</v>
      </c>
      <c r="B81" s="258"/>
      <c r="C81" s="78"/>
    </row>
    <row r="82" spans="1:5" s="140" customFormat="1" ht="11.25">
      <c r="A82" s="138"/>
      <c r="B82" s="117" t="s">
        <v>454</v>
      </c>
      <c r="C82" s="118">
        <v>40</v>
      </c>
      <c r="D82" s="139">
        <v>2000</v>
      </c>
      <c r="E82" s="139">
        <v>2000</v>
      </c>
    </row>
    <row r="83" spans="1:3" ht="15">
      <c r="A83" s="241" t="s">
        <v>215</v>
      </c>
      <c r="B83" s="242"/>
      <c r="C83" s="89">
        <f>SUM(C82:C82)</f>
        <v>40</v>
      </c>
    </row>
    <row r="84" ht="15">
      <c r="C84" s="78"/>
    </row>
    <row r="85" spans="2:8" ht="15">
      <c r="B85" s="122" t="s">
        <v>216</v>
      </c>
      <c r="C85" s="89">
        <f>+C79+C83</f>
        <v>927</v>
      </c>
      <c r="H85" s="94"/>
    </row>
    <row r="86" ht="15">
      <c r="H86" s="94"/>
    </row>
    <row r="87" ht="15">
      <c r="H87" s="94"/>
    </row>
    <row r="88" spans="1:13" ht="15">
      <c r="A88" s="235" t="s">
        <v>455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1:13" ht="15">
      <c r="A89" s="235" t="s">
        <v>176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1:13" ht="15">
      <c r="A90" s="235" t="s">
        <v>217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1:13" ht="15">
      <c r="A91" s="235" t="s">
        <v>290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  <row r="92" spans="1:13" ht="1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5">
      <c r="A93" s="223" t="s">
        <v>291</v>
      </c>
      <c r="B93" s="22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1:13" ht="1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1" ht="15">
      <c r="A95" s="237" t="s">
        <v>178</v>
      </c>
      <c r="B95" s="237" t="s">
        <v>220</v>
      </c>
      <c r="C95" s="228" t="s">
        <v>221</v>
      </c>
      <c r="D95" s="229"/>
      <c r="E95" s="230"/>
      <c r="F95" s="96"/>
      <c r="G95" s="130" t="s">
        <v>222</v>
      </c>
      <c r="H95" s="131"/>
      <c r="I95" s="134"/>
      <c r="J95" s="228"/>
      <c r="K95" s="229"/>
    </row>
    <row r="96" spans="1:11" ht="36">
      <c r="A96" s="238"/>
      <c r="B96" s="238"/>
      <c r="C96" s="99" t="s">
        <v>223</v>
      </c>
      <c r="D96" s="100" t="s">
        <v>224</v>
      </c>
      <c r="E96" s="99" t="s">
        <v>22</v>
      </c>
      <c r="F96" s="96"/>
      <c r="G96" s="99" t="s">
        <v>225</v>
      </c>
      <c r="H96" s="99" t="s">
        <v>227</v>
      </c>
      <c r="I96" s="99" t="s">
        <v>228</v>
      </c>
      <c r="J96" s="99" t="s">
        <v>229</v>
      </c>
      <c r="K96" s="99" t="s">
        <v>22</v>
      </c>
    </row>
    <row r="97" spans="1:11" ht="15">
      <c r="A97" s="137"/>
      <c r="B97" s="110" t="s">
        <v>397</v>
      </c>
      <c r="C97" s="103">
        <v>111338.005803898</v>
      </c>
      <c r="D97" s="103">
        <v>4646</v>
      </c>
      <c r="E97" s="103">
        <f aca="true" t="shared" si="0" ref="E97:E111">SUM(C97:D97)</f>
        <v>115984.005803898</v>
      </c>
      <c r="F97" s="104"/>
      <c r="G97" s="103">
        <f aca="true" t="shared" si="1" ref="G97:G111">+C97/30*10</f>
        <v>37112.66860129933</v>
      </c>
      <c r="H97" s="103">
        <f aca="true" t="shared" si="2" ref="H97:H111">+C97/30*5</f>
        <v>18556.334300649665</v>
      </c>
      <c r="I97" s="103">
        <f aca="true" t="shared" si="3" ref="I97:I111">+C97/30*40</f>
        <v>148450.67440519732</v>
      </c>
      <c r="J97" s="103">
        <v>116803.04304607748</v>
      </c>
      <c r="K97" s="103">
        <f aca="true" t="shared" si="4" ref="K97:K111">SUM(G97:I97)</f>
        <v>204119.6773071463</v>
      </c>
    </row>
    <row r="98" spans="1:11" ht="15">
      <c r="A98" s="137"/>
      <c r="B98" s="110" t="s">
        <v>398</v>
      </c>
      <c r="C98" s="103">
        <v>81948.42865389473</v>
      </c>
      <c r="D98" s="103">
        <v>1434</v>
      </c>
      <c r="E98" s="103">
        <f t="shared" si="0"/>
        <v>83382.42865389473</v>
      </c>
      <c r="F98" s="104"/>
      <c r="G98" s="103">
        <f t="shared" si="1"/>
        <v>27316.142884631576</v>
      </c>
      <c r="H98" s="103">
        <f t="shared" si="2"/>
        <v>13658.071442315788</v>
      </c>
      <c r="I98" s="103">
        <f t="shared" si="3"/>
        <v>109264.5715385263</v>
      </c>
      <c r="J98" s="103">
        <v>101102.12028778973</v>
      </c>
      <c r="K98" s="103">
        <f t="shared" si="4"/>
        <v>150238.78586547368</v>
      </c>
    </row>
    <row r="99" spans="1:11" ht="15">
      <c r="A99" s="141"/>
      <c r="B99" s="110" t="s">
        <v>399</v>
      </c>
      <c r="C99" s="103">
        <v>77965.15585376073</v>
      </c>
      <c r="D99" s="103">
        <v>1421</v>
      </c>
      <c r="E99" s="103">
        <f t="shared" si="0"/>
        <v>79386.15585376073</v>
      </c>
      <c r="F99" s="104"/>
      <c r="G99" s="103">
        <f t="shared" si="1"/>
        <v>25988.38528458691</v>
      </c>
      <c r="H99" s="103">
        <f t="shared" si="2"/>
        <v>12994.192642293456</v>
      </c>
      <c r="I99" s="103">
        <f t="shared" si="3"/>
        <v>103953.54113834765</v>
      </c>
      <c r="J99" s="103">
        <v>97075.8506896433</v>
      </c>
      <c r="K99" s="103">
        <f t="shared" si="4"/>
        <v>142936.119065228</v>
      </c>
    </row>
    <row r="100" spans="1:11" ht="15">
      <c r="A100" s="137"/>
      <c r="B100" s="110" t="s">
        <v>400</v>
      </c>
      <c r="C100" s="103">
        <v>77965.15585376073</v>
      </c>
      <c r="D100" s="103">
        <v>1421</v>
      </c>
      <c r="E100" s="103">
        <f t="shared" si="0"/>
        <v>79386.15585376073</v>
      </c>
      <c r="F100" s="104"/>
      <c r="G100" s="103">
        <f t="shared" si="1"/>
        <v>25988.38528458691</v>
      </c>
      <c r="H100" s="103">
        <f t="shared" si="2"/>
        <v>12994.192642293456</v>
      </c>
      <c r="I100" s="103">
        <f t="shared" si="3"/>
        <v>103953.54113834765</v>
      </c>
      <c r="J100" s="103">
        <v>97075.8506896433</v>
      </c>
      <c r="K100" s="103">
        <f t="shared" si="4"/>
        <v>142936.119065228</v>
      </c>
    </row>
    <row r="101" spans="1:11" ht="15">
      <c r="A101" s="137"/>
      <c r="B101" s="110" t="s">
        <v>401</v>
      </c>
      <c r="C101" s="103">
        <v>63721.88200459453</v>
      </c>
      <c r="D101" s="103">
        <v>1204</v>
      </c>
      <c r="E101" s="103">
        <f t="shared" si="0"/>
        <v>64925.88200459453</v>
      </c>
      <c r="F101" s="104"/>
      <c r="G101" s="103">
        <f t="shared" si="1"/>
        <v>21240.627334864843</v>
      </c>
      <c r="H101" s="103">
        <f t="shared" si="2"/>
        <v>10620.313667432421</v>
      </c>
      <c r="I101" s="103">
        <f t="shared" si="3"/>
        <v>84962.50933945937</v>
      </c>
      <c r="J101" s="103">
        <v>51503.935603108956</v>
      </c>
      <c r="K101" s="103">
        <f t="shared" si="4"/>
        <v>116823.45034175663</v>
      </c>
    </row>
    <row r="102" spans="1:11" ht="15">
      <c r="A102" s="141"/>
      <c r="B102" s="110" t="s">
        <v>402</v>
      </c>
      <c r="C102" s="103">
        <v>63721.87858727062</v>
      </c>
      <c r="D102" s="103">
        <v>1204</v>
      </c>
      <c r="E102" s="103">
        <f t="shared" si="0"/>
        <v>64925.87858727062</v>
      </c>
      <c r="F102" s="104"/>
      <c r="G102" s="103">
        <f t="shared" si="1"/>
        <v>21240.62619575687</v>
      </c>
      <c r="H102" s="103">
        <f t="shared" si="2"/>
        <v>10620.313097878436</v>
      </c>
      <c r="I102" s="103">
        <f t="shared" si="3"/>
        <v>84962.50478302749</v>
      </c>
      <c r="J102" s="103">
        <v>51503.98287608975</v>
      </c>
      <c r="K102" s="103">
        <f t="shared" si="4"/>
        <v>116823.4440766628</v>
      </c>
    </row>
    <row r="103" spans="1:11" ht="15">
      <c r="A103" s="137"/>
      <c r="B103" s="110" t="s">
        <v>403</v>
      </c>
      <c r="C103" s="103">
        <v>45228.73493143722</v>
      </c>
      <c r="D103" s="103">
        <v>1221</v>
      </c>
      <c r="E103" s="103">
        <f t="shared" si="0"/>
        <v>46449.73493143722</v>
      </c>
      <c r="F103" s="104"/>
      <c r="G103" s="103">
        <f t="shared" si="1"/>
        <v>15076.24497714574</v>
      </c>
      <c r="H103" s="103">
        <f t="shared" si="2"/>
        <v>7538.12248857287</v>
      </c>
      <c r="I103" s="103">
        <f t="shared" si="3"/>
        <v>60304.97990858296</v>
      </c>
      <c r="J103" s="103">
        <v>47851.19344845181</v>
      </c>
      <c r="K103" s="103">
        <f t="shared" si="4"/>
        <v>82919.34737430156</v>
      </c>
    </row>
    <row r="104" spans="1:11" ht="15">
      <c r="A104" s="137"/>
      <c r="B104" s="110" t="s">
        <v>404</v>
      </c>
      <c r="C104" s="103">
        <v>40478.517189993276</v>
      </c>
      <c r="D104" s="103">
        <v>1221</v>
      </c>
      <c r="E104" s="103">
        <f t="shared" si="0"/>
        <v>41699.517189993276</v>
      </c>
      <c r="F104" s="104"/>
      <c r="G104" s="103">
        <f t="shared" si="1"/>
        <v>13492.839063331092</v>
      </c>
      <c r="H104" s="103">
        <f t="shared" si="2"/>
        <v>6746.419531665546</v>
      </c>
      <c r="I104" s="103">
        <f t="shared" si="3"/>
        <v>53971.35625332437</v>
      </c>
      <c r="J104" s="103">
        <v>48996.778871759656</v>
      </c>
      <c r="K104" s="103">
        <f t="shared" si="4"/>
        <v>74210.61484832101</v>
      </c>
    </row>
    <row r="105" spans="1:11" ht="15">
      <c r="A105" s="141"/>
      <c r="B105" s="110" t="s">
        <v>405</v>
      </c>
      <c r="C105" s="103">
        <v>40478.517189993276</v>
      </c>
      <c r="D105" s="103">
        <v>1221</v>
      </c>
      <c r="E105" s="103">
        <f t="shared" si="0"/>
        <v>41699.517189993276</v>
      </c>
      <c r="F105" s="104"/>
      <c r="G105" s="103">
        <f t="shared" si="1"/>
        <v>13492.839063331092</v>
      </c>
      <c r="H105" s="103">
        <f t="shared" si="2"/>
        <v>6746.419531665546</v>
      </c>
      <c r="I105" s="103">
        <f t="shared" si="3"/>
        <v>53971.35625332437</v>
      </c>
      <c r="J105" s="103">
        <v>48996.778871759656</v>
      </c>
      <c r="K105" s="103">
        <f t="shared" si="4"/>
        <v>74210.61484832101</v>
      </c>
    </row>
    <row r="106" spans="1:11" ht="15">
      <c r="A106" s="137"/>
      <c r="B106" s="110" t="s">
        <v>406</v>
      </c>
      <c r="C106" s="103">
        <v>38567.916685733166</v>
      </c>
      <c r="D106" s="103">
        <v>1586</v>
      </c>
      <c r="E106" s="103">
        <f t="shared" si="0"/>
        <v>40153.916685733166</v>
      </c>
      <c r="F106" s="104"/>
      <c r="G106" s="103">
        <f t="shared" si="1"/>
        <v>12855.972228577722</v>
      </c>
      <c r="H106" s="103">
        <f t="shared" si="2"/>
        <v>6427.986114288861</v>
      </c>
      <c r="I106" s="103">
        <f t="shared" si="3"/>
        <v>51423.88891431089</v>
      </c>
      <c r="J106" s="103">
        <v>52648.87251402449</v>
      </c>
      <c r="K106" s="103">
        <f t="shared" si="4"/>
        <v>70707.84725717748</v>
      </c>
    </row>
    <row r="107" spans="1:11" ht="15">
      <c r="A107" s="137"/>
      <c r="B107" s="110" t="s">
        <v>407</v>
      </c>
      <c r="C107" s="103">
        <v>38567.916685733166</v>
      </c>
      <c r="D107" s="103">
        <v>1586</v>
      </c>
      <c r="E107" s="103">
        <f t="shared" si="0"/>
        <v>40153.916685733166</v>
      </c>
      <c r="F107" s="104"/>
      <c r="G107" s="103">
        <f t="shared" si="1"/>
        <v>12855.972228577722</v>
      </c>
      <c r="H107" s="103">
        <f t="shared" si="2"/>
        <v>6427.986114288861</v>
      </c>
      <c r="I107" s="103">
        <f t="shared" si="3"/>
        <v>51423.88891431089</v>
      </c>
      <c r="J107" s="103">
        <v>52648.87251402449</v>
      </c>
      <c r="K107" s="103">
        <f t="shared" si="4"/>
        <v>70707.84725717748</v>
      </c>
    </row>
    <row r="108" spans="1:11" ht="15">
      <c r="A108" s="141"/>
      <c r="B108" s="110" t="s">
        <v>13</v>
      </c>
      <c r="C108" s="103">
        <v>38567.916685733166</v>
      </c>
      <c r="D108" s="103">
        <v>1586</v>
      </c>
      <c r="E108" s="103">
        <f t="shared" si="0"/>
        <v>40153.916685733166</v>
      </c>
      <c r="F108" s="104"/>
      <c r="G108" s="103">
        <f t="shared" si="1"/>
        <v>12855.972228577722</v>
      </c>
      <c r="H108" s="103">
        <f t="shared" si="2"/>
        <v>6427.986114288861</v>
      </c>
      <c r="I108" s="103">
        <f t="shared" si="3"/>
        <v>51423.88891431089</v>
      </c>
      <c r="J108" s="103">
        <v>52648.87251402449</v>
      </c>
      <c r="K108" s="103">
        <f t="shared" si="4"/>
        <v>70707.84725717748</v>
      </c>
    </row>
    <row r="109" spans="1:11" ht="15">
      <c r="A109" s="137"/>
      <c r="B109" s="110" t="s">
        <v>366</v>
      </c>
      <c r="C109" s="103">
        <v>36980.89707493232</v>
      </c>
      <c r="D109" s="103">
        <v>1586</v>
      </c>
      <c r="E109" s="103">
        <f t="shared" si="0"/>
        <v>38566.89707493232</v>
      </c>
      <c r="F109" s="104"/>
      <c r="G109" s="103">
        <f t="shared" si="1"/>
        <v>12326.965691644107</v>
      </c>
      <c r="H109" s="103">
        <f t="shared" si="2"/>
        <v>6163.482845822054</v>
      </c>
      <c r="I109" s="103">
        <f t="shared" si="3"/>
        <v>49307.86276657643</v>
      </c>
      <c r="J109" s="103">
        <v>52568.09379676962</v>
      </c>
      <c r="K109" s="103">
        <f t="shared" si="4"/>
        <v>67798.31130404258</v>
      </c>
    </row>
    <row r="110" spans="1:11" ht="15">
      <c r="A110" s="137"/>
      <c r="B110" s="110" t="s">
        <v>408</v>
      </c>
      <c r="C110" s="103">
        <v>36980.89707493232</v>
      </c>
      <c r="D110" s="103">
        <v>1586</v>
      </c>
      <c r="E110" s="103">
        <f t="shared" si="0"/>
        <v>38566.89707493232</v>
      </c>
      <c r="F110" s="104"/>
      <c r="G110" s="103">
        <f t="shared" si="1"/>
        <v>12326.965691644107</v>
      </c>
      <c r="H110" s="103">
        <f t="shared" si="2"/>
        <v>6163.482845822054</v>
      </c>
      <c r="I110" s="103">
        <f t="shared" si="3"/>
        <v>49307.86276657643</v>
      </c>
      <c r="J110" s="103">
        <v>52568.09379676962</v>
      </c>
      <c r="K110" s="103">
        <f t="shared" si="4"/>
        <v>67798.31130404258</v>
      </c>
    </row>
    <row r="111" spans="1:11" ht="15">
      <c r="A111" s="141"/>
      <c r="B111" s="110" t="s">
        <v>409</v>
      </c>
      <c r="C111" s="103">
        <v>36980.89707493232</v>
      </c>
      <c r="D111" s="103">
        <v>1586</v>
      </c>
      <c r="E111" s="103">
        <f t="shared" si="0"/>
        <v>38566.89707493232</v>
      </c>
      <c r="F111" s="104"/>
      <c r="G111" s="103">
        <f t="shared" si="1"/>
        <v>12326.965691644107</v>
      </c>
      <c r="H111" s="103">
        <f t="shared" si="2"/>
        <v>6163.482845822054</v>
      </c>
      <c r="I111" s="103">
        <f t="shared" si="3"/>
        <v>49307.86276657643</v>
      </c>
      <c r="J111" s="103">
        <v>52568.09379676962</v>
      </c>
      <c r="K111" s="103">
        <f t="shared" si="4"/>
        <v>67798.31130404258</v>
      </c>
    </row>
    <row r="112" spans="1:13" ht="1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</row>
    <row r="113" spans="1:13" ht="15">
      <c r="A113" s="235" t="s">
        <v>356</v>
      </c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5">
      <c r="A114" s="235" t="s">
        <v>176</v>
      </c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1:13" ht="15">
      <c r="A115" s="235" t="s">
        <v>217</v>
      </c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3" ht="15">
      <c r="A116" s="235" t="s">
        <v>218</v>
      </c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</row>
    <row r="117" spans="1:13" ht="1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</row>
    <row r="118" spans="1:13" ht="15">
      <c r="A118" s="223" t="s">
        <v>291</v>
      </c>
      <c r="B118" s="22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 ht="1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</row>
    <row r="120" spans="1:11" ht="15">
      <c r="A120" s="237" t="s">
        <v>178</v>
      </c>
      <c r="B120" s="237" t="s">
        <v>220</v>
      </c>
      <c r="C120" s="228" t="s">
        <v>221</v>
      </c>
      <c r="D120" s="229"/>
      <c r="E120" s="230"/>
      <c r="F120" s="96"/>
      <c r="G120" s="228" t="s">
        <v>222</v>
      </c>
      <c r="H120" s="229"/>
      <c r="I120" s="229"/>
      <c r="J120" s="229"/>
      <c r="K120" s="229"/>
    </row>
    <row r="121" spans="1:11" ht="36">
      <c r="A121" s="238"/>
      <c r="B121" s="238"/>
      <c r="C121" s="99" t="s">
        <v>223</v>
      </c>
      <c r="D121" s="100" t="s">
        <v>224</v>
      </c>
      <c r="E121" s="99" t="s">
        <v>22</v>
      </c>
      <c r="F121" s="96"/>
      <c r="G121" s="99" t="s">
        <v>225</v>
      </c>
      <c r="H121" s="99" t="s">
        <v>227</v>
      </c>
      <c r="I121" s="99" t="s">
        <v>228</v>
      </c>
      <c r="J121" s="99" t="s">
        <v>229</v>
      </c>
      <c r="K121" s="99" t="s">
        <v>22</v>
      </c>
    </row>
    <row r="122" spans="1:11" ht="15">
      <c r="A122" s="137"/>
      <c r="B122" s="142" t="s">
        <v>410</v>
      </c>
      <c r="C122" s="103">
        <v>37826.21924581848</v>
      </c>
      <c r="D122" s="103">
        <v>1586</v>
      </c>
      <c r="E122" s="103">
        <f aca="true" t="shared" si="5" ref="E122:E175">SUM(C122:D122)</f>
        <v>39412.21924581848</v>
      </c>
      <c r="F122" s="104"/>
      <c r="G122" s="143">
        <f aca="true" t="shared" si="6" ref="G122:G175">+C122/30*10</f>
        <v>12608.73974860616</v>
      </c>
      <c r="H122" s="143">
        <f aca="true" t="shared" si="7" ref="H122:H175">+C122/30*5</f>
        <v>6304.36987430308</v>
      </c>
      <c r="I122" s="143">
        <f aca="true" t="shared" si="8" ref="I122:I175">+C122/30*40</f>
        <v>50434.95899442464</v>
      </c>
      <c r="J122" s="143">
        <v>53566.85043284437</v>
      </c>
      <c r="K122" s="143">
        <f aca="true" t="shared" si="9" ref="K122:K175">SUM(G122:I122)</f>
        <v>69348.06861733388</v>
      </c>
    </row>
    <row r="123" spans="1:11" ht="15">
      <c r="A123" s="137"/>
      <c r="B123" s="142" t="s">
        <v>411</v>
      </c>
      <c r="C123" s="103">
        <v>36980.89707493232</v>
      </c>
      <c r="D123" s="103">
        <v>1586</v>
      </c>
      <c r="E123" s="103">
        <f t="shared" si="5"/>
        <v>38566.89707493232</v>
      </c>
      <c r="F123" s="104"/>
      <c r="G123" s="143">
        <f t="shared" si="6"/>
        <v>12326.965691644107</v>
      </c>
      <c r="H123" s="143">
        <f t="shared" si="7"/>
        <v>6163.482845822054</v>
      </c>
      <c r="I123" s="143">
        <f t="shared" si="8"/>
        <v>49307.86276657643</v>
      </c>
      <c r="J123" s="143">
        <v>46696.07034676953</v>
      </c>
      <c r="K123" s="143">
        <f t="shared" si="9"/>
        <v>67798.31130404258</v>
      </c>
    </row>
    <row r="124" spans="1:11" ht="15">
      <c r="A124" s="137"/>
      <c r="B124" s="123" t="s">
        <v>412</v>
      </c>
      <c r="C124" s="103">
        <v>36980.89707493232</v>
      </c>
      <c r="D124" s="103">
        <v>1586</v>
      </c>
      <c r="E124" s="103">
        <f t="shared" si="5"/>
        <v>38566.89707493232</v>
      </c>
      <c r="F124" s="104"/>
      <c r="G124" s="143">
        <f t="shared" si="6"/>
        <v>12326.965691644107</v>
      </c>
      <c r="H124" s="143">
        <f t="shared" si="7"/>
        <v>6163.482845822054</v>
      </c>
      <c r="I124" s="143">
        <f t="shared" si="8"/>
        <v>49307.86276657643</v>
      </c>
      <c r="J124" s="143">
        <v>46696.07034676953</v>
      </c>
      <c r="K124" s="143">
        <f t="shared" si="9"/>
        <v>67798.31130404258</v>
      </c>
    </row>
    <row r="125" spans="1:11" ht="15">
      <c r="A125" s="137"/>
      <c r="B125" s="123" t="s">
        <v>413</v>
      </c>
      <c r="C125" s="103">
        <v>36980.89707493232</v>
      </c>
      <c r="D125" s="103">
        <v>1586</v>
      </c>
      <c r="E125" s="103">
        <f t="shared" si="5"/>
        <v>38566.89707493232</v>
      </c>
      <c r="F125" s="104"/>
      <c r="G125" s="143">
        <f t="shared" si="6"/>
        <v>12326.965691644107</v>
      </c>
      <c r="H125" s="143">
        <f t="shared" si="7"/>
        <v>6163.482845822054</v>
      </c>
      <c r="I125" s="143">
        <f t="shared" si="8"/>
        <v>49307.86276657643</v>
      </c>
      <c r="J125" s="143">
        <v>46696.07034676953</v>
      </c>
      <c r="K125" s="143">
        <f t="shared" si="9"/>
        <v>67798.31130404258</v>
      </c>
    </row>
    <row r="126" spans="1:11" ht="15">
      <c r="A126" s="141"/>
      <c r="B126" s="123" t="s">
        <v>414</v>
      </c>
      <c r="C126" s="103">
        <v>33011.56531136529</v>
      </c>
      <c r="D126" s="103">
        <v>1586</v>
      </c>
      <c r="E126" s="103">
        <f t="shared" si="5"/>
        <v>34597.56531136529</v>
      </c>
      <c r="F126" s="104"/>
      <c r="G126" s="143">
        <f t="shared" si="6"/>
        <v>11003.85510378843</v>
      </c>
      <c r="H126" s="143">
        <f t="shared" si="7"/>
        <v>5501.927551894215</v>
      </c>
      <c r="I126" s="143">
        <f t="shared" si="8"/>
        <v>44015.42041515372</v>
      </c>
      <c r="J126" s="143">
        <v>53566.84051778016</v>
      </c>
      <c r="K126" s="143">
        <f t="shared" si="9"/>
        <v>60521.20307083636</v>
      </c>
    </row>
    <row r="127" spans="1:11" ht="15">
      <c r="A127" s="137"/>
      <c r="B127" s="123" t="s">
        <v>364</v>
      </c>
      <c r="C127" s="103">
        <v>33011.56531136529</v>
      </c>
      <c r="D127" s="103">
        <v>1586</v>
      </c>
      <c r="E127" s="103">
        <f t="shared" si="5"/>
        <v>34597.56531136529</v>
      </c>
      <c r="F127" s="104"/>
      <c r="G127" s="143">
        <f t="shared" si="6"/>
        <v>11003.85510378843</v>
      </c>
      <c r="H127" s="143">
        <f t="shared" si="7"/>
        <v>5501.927551894215</v>
      </c>
      <c r="I127" s="143">
        <f t="shared" si="8"/>
        <v>44015.42041515372</v>
      </c>
      <c r="J127" s="143">
        <v>53566.84051778016</v>
      </c>
      <c r="K127" s="143">
        <f t="shared" si="9"/>
        <v>60521.20307083636</v>
      </c>
    </row>
    <row r="128" spans="1:11" ht="15">
      <c r="A128" s="137"/>
      <c r="B128" s="123" t="s">
        <v>415</v>
      </c>
      <c r="C128" s="103">
        <v>33011.56531136529</v>
      </c>
      <c r="D128" s="103">
        <v>1586</v>
      </c>
      <c r="E128" s="103">
        <f t="shared" si="5"/>
        <v>34597.56531136529</v>
      </c>
      <c r="F128" s="104"/>
      <c r="G128" s="143">
        <f t="shared" si="6"/>
        <v>11003.85510378843</v>
      </c>
      <c r="H128" s="143">
        <f t="shared" si="7"/>
        <v>5501.927551894215</v>
      </c>
      <c r="I128" s="143">
        <f t="shared" si="8"/>
        <v>44015.42041515372</v>
      </c>
      <c r="J128" s="143">
        <v>53566.84051778016</v>
      </c>
      <c r="K128" s="143">
        <f t="shared" si="9"/>
        <v>60521.20307083636</v>
      </c>
    </row>
    <row r="129" spans="1:11" ht="15">
      <c r="A129" s="141"/>
      <c r="B129" s="123" t="s">
        <v>416</v>
      </c>
      <c r="C129" s="103">
        <v>30436.721448859596</v>
      </c>
      <c r="D129" s="103">
        <v>1586</v>
      </c>
      <c r="E129" s="103">
        <f t="shared" si="5"/>
        <v>32022.721448859596</v>
      </c>
      <c r="F129" s="104"/>
      <c r="G129" s="143">
        <f t="shared" si="6"/>
        <v>10145.573816286531</v>
      </c>
      <c r="H129" s="143">
        <f t="shared" si="7"/>
        <v>5072.7869081432655</v>
      </c>
      <c r="I129" s="143">
        <f t="shared" si="8"/>
        <v>40582.295265146124</v>
      </c>
      <c r="J129" s="143">
        <v>150361.46662410896</v>
      </c>
      <c r="K129" s="143">
        <f t="shared" si="9"/>
        <v>55800.65598957592</v>
      </c>
    </row>
    <row r="130" spans="1:11" ht="15">
      <c r="A130" s="137"/>
      <c r="B130" s="123" t="s">
        <v>417</v>
      </c>
      <c r="C130" s="103">
        <v>30436.721448859596</v>
      </c>
      <c r="D130" s="103">
        <v>1586</v>
      </c>
      <c r="E130" s="103">
        <f t="shared" si="5"/>
        <v>32022.721448859596</v>
      </c>
      <c r="F130" s="104"/>
      <c r="G130" s="143">
        <f t="shared" si="6"/>
        <v>10145.573816286531</v>
      </c>
      <c r="H130" s="143">
        <f t="shared" si="7"/>
        <v>5072.7869081432655</v>
      </c>
      <c r="I130" s="143">
        <f t="shared" si="8"/>
        <v>40582.295265146124</v>
      </c>
      <c r="J130" s="143">
        <v>150361.46662410896</v>
      </c>
      <c r="K130" s="143">
        <f t="shared" si="9"/>
        <v>55800.65598957592</v>
      </c>
    </row>
    <row r="131" spans="1:11" ht="15">
      <c r="A131" s="137"/>
      <c r="B131" s="123" t="s">
        <v>418</v>
      </c>
      <c r="C131" s="103">
        <v>30436.721448859596</v>
      </c>
      <c r="D131" s="103">
        <v>1586</v>
      </c>
      <c r="E131" s="103">
        <f t="shared" si="5"/>
        <v>32022.721448859596</v>
      </c>
      <c r="F131" s="104"/>
      <c r="G131" s="143">
        <f t="shared" si="6"/>
        <v>10145.573816286531</v>
      </c>
      <c r="H131" s="143">
        <f t="shared" si="7"/>
        <v>5072.7869081432655</v>
      </c>
      <c r="I131" s="143">
        <f t="shared" si="8"/>
        <v>40582.295265146124</v>
      </c>
      <c r="J131" s="143">
        <v>150361.46662410896</v>
      </c>
      <c r="K131" s="143">
        <f t="shared" si="9"/>
        <v>55800.65598957592</v>
      </c>
    </row>
    <row r="132" spans="1:11" ht="15">
      <c r="A132" s="141"/>
      <c r="B132" s="123" t="s">
        <v>419</v>
      </c>
      <c r="C132" s="103">
        <v>26356.051796998723</v>
      </c>
      <c r="D132" s="103">
        <v>1586</v>
      </c>
      <c r="E132" s="103">
        <f t="shared" si="5"/>
        <v>27942.051796998723</v>
      </c>
      <c r="F132" s="104"/>
      <c r="G132" s="143">
        <f t="shared" si="6"/>
        <v>8785.350598999574</v>
      </c>
      <c r="H132" s="143">
        <f t="shared" si="7"/>
        <v>4392.675299499787</v>
      </c>
      <c r="I132" s="143">
        <f t="shared" si="8"/>
        <v>35141.402395998295</v>
      </c>
      <c r="J132" s="143">
        <v>50043.6001415177</v>
      </c>
      <c r="K132" s="143">
        <f t="shared" si="9"/>
        <v>48319.42829449766</v>
      </c>
    </row>
    <row r="133" spans="1:11" ht="15">
      <c r="A133" s="137"/>
      <c r="B133" s="123" t="s">
        <v>365</v>
      </c>
      <c r="C133" s="103">
        <v>26356.051796998723</v>
      </c>
      <c r="D133" s="103">
        <v>1586</v>
      </c>
      <c r="E133" s="103">
        <f t="shared" si="5"/>
        <v>27942.051796998723</v>
      </c>
      <c r="F133" s="104"/>
      <c r="G133" s="143">
        <f t="shared" si="6"/>
        <v>8785.350598999574</v>
      </c>
      <c r="H133" s="143">
        <f t="shared" si="7"/>
        <v>4392.675299499787</v>
      </c>
      <c r="I133" s="143">
        <f t="shared" si="8"/>
        <v>35141.402395998295</v>
      </c>
      <c r="J133" s="143">
        <v>50043.6001415177</v>
      </c>
      <c r="K133" s="143">
        <f t="shared" si="9"/>
        <v>48319.42829449766</v>
      </c>
    </row>
    <row r="134" spans="1:11" ht="15">
      <c r="A134" s="137"/>
      <c r="B134" s="123" t="s">
        <v>420</v>
      </c>
      <c r="C134" s="103">
        <v>23892.437214798105</v>
      </c>
      <c r="D134" s="103">
        <v>1586</v>
      </c>
      <c r="E134" s="103">
        <f t="shared" si="5"/>
        <v>25478.437214798105</v>
      </c>
      <c r="F134" s="104"/>
      <c r="G134" s="143">
        <f t="shared" si="6"/>
        <v>7964.145738266035</v>
      </c>
      <c r="H134" s="143">
        <f t="shared" si="7"/>
        <v>3982.0728691330173</v>
      </c>
      <c r="I134" s="143">
        <f t="shared" si="8"/>
        <v>31856.58295306414</v>
      </c>
      <c r="J134" s="143">
        <v>53444.94186195952</v>
      </c>
      <c r="K134" s="143">
        <f t="shared" si="9"/>
        <v>43802.801560463195</v>
      </c>
    </row>
    <row r="135" spans="1:11" ht="15">
      <c r="A135" s="141"/>
      <c r="B135" s="123" t="s">
        <v>421</v>
      </c>
      <c r="C135" s="103">
        <v>22184.653640170316</v>
      </c>
      <c r="D135" s="103">
        <v>1586</v>
      </c>
      <c r="E135" s="103">
        <f t="shared" si="5"/>
        <v>23770.653640170316</v>
      </c>
      <c r="F135" s="104"/>
      <c r="G135" s="143">
        <f t="shared" si="6"/>
        <v>7394.884546723439</v>
      </c>
      <c r="H135" s="143">
        <f t="shared" si="7"/>
        <v>3697.4422733617193</v>
      </c>
      <c r="I135" s="143">
        <f t="shared" si="8"/>
        <v>29579.538186893755</v>
      </c>
      <c r="J135" s="143">
        <v>49866.92131097731</v>
      </c>
      <c r="K135" s="143">
        <f t="shared" si="9"/>
        <v>40671.865006978915</v>
      </c>
    </row>
    <row r="136" spans="1:11" ht="15">
      <c r="A136" s="137"/>
      <c r="B136" s="123" t="s">
        <v>382</v>
      </c>
      <c r="C136" s="103">
        <v>22138.791894958915</v>
      </c>
      <c r="D136" s="103">
        <v>1586</v>
      </c>
      <c r="E136" s="103">
        <f t="shared" si="5"/>
        <v>23724.791894958915</v>
      </c>
      <c r="F136" s="104"/>
      <c r="G136" s="143">
        <f t="shared" si="6"/>
        <v>7379.597298319639</v>
      </c>
      <c r="H136" s="143">
        <f t="shared" si="7"/>
        <v>3689.7986491598194</v>
      </c>
      <c r="I136" s="143">
        <f t="shared" si="8"/>
        <v>29518.389193278555</v>
      </c>
      <c r="J136" s="143">
        <v>46926.612119734986</v>
      </c>
      <c r="K136" s="143">
        <f t="shared" si="9"/>
        <v>40587.78514075802</v>
      </c>
    </row>
    <row r="137" spans="1:11" ht="15">
      <c r="A137" s="137"/>
      <c r="B137" s="123" t="s">
        <v>422</v>
      </c>
      <c r="C137" s="103">
        <v>22138.791894958915</v>
      </c>
      <c r="D137" s="103">
        <v>1586</v>
      </c>
      <c r="E137" s="103">
        <f t="shared" si="5"/>
        <v>23724.791894958915</v>
      </c>
      <c r="F137" s="104"/>
      <c r="G137" s="143">
        <f t="shared" si="6"/>
        <v>7379.597298319639</v>
      </c>
      <c r="H137" s="143">
        <f t="shared" si="7"/>
        <v>3689.7986491598194</v>
      </c>
      <c r="I137" s="143">
        <f t="shared" si="8"/>
        <v>29518.389193278555</v>
      </c>
      <c r="J137" s="143">
        <v>46926.612119734986</v>
      </c>
      <c r="K137" s="143">
        <f t="shared" si="9"/>
        <v>40587.78514075802</v>
      </c>
    </row>
    <row r="138" spans="1:11" ht="15">
      <c r="A138" s="141"/>
      <c r="B138" s="123" t="s">
        <v>423</v>
      </c>
      <c r="C138" s="103">
        <v>22138.791894958915</v>
      </c>
      <c r="D138" s="103">
        <v>1586</v>
      </c>
      <c r="E138" s="103">
        <f t="shared" si="5"/>
        <v>23724.791894958915</v>
      </c>
      <c r="F138" s="104"/>
      <c r="G138" s="143">
        <f t="shared" si="6"/>
        <v>7379.597298319639</v>
      </c>
      <c r="H138" s="143">
        <f t="shared" si="7"/>
        <v>3689.7986491598194</v>
      </c>
      <c r="I138" s="143">
        <f t="shared" si="8"/>
        <v>29518.389193278555</v>
      </c>
      <c r="J138" s="143">
        <v>46926.612119734986</v>
      </c>
      <c r="K138" s="143">
        <f t="shared" si="9"/>
        <v>40587.78514075802</v>
      </c>
    </row>
    <row r="139" spans="1:11" ht="15">
      <c r="A139" s="137"/>
      <c r="B139" s="123" t="s">
        <v>424</v>
      </c>
      <c r="C139" s="103">
        <v>20385.119884375094</v>
      </c>
      <c r="D139" s="103">
        <v>1586</v>
      </c>
      <c r="E139" s="103">
        <f t="shared" si="5"/>
        <v>21971.119884375094</v>
      </c>
      <c r="F139" s="104"/>
      <c r="G139" s="143">
        <f t="shared" si="6"/>
        <v>6795.039961458365</v>
      </c>
      <c r="H139" s="143">
        <f t="shared" si="7"/>
        <v>3397.5199807291824</v>
      </c>
      <c r="I139" s="143">
        <f t="shared" si="8"/>
        <v>27180.15984583346</v>
      </c>
      <c r="J139" s="143">
        <v>44033.20159947785</v>
      </c>
      <c r="K139" s="143">
        <f t="shared" si="9"/>
        <v>37372.71978802101</v>
      </c>
    </row>
    <row r="140" spans="1:11" ht="15">
      <c r="A140" s="137"/>
      <c r="B140" s="123" t="s">
        <v>425</v>
      </c>
      <c r="C140" s="103">
        <v>20385.119884375094</v>
      </c>
      <c r="D140" s="103">
        <v>1586</v>
      </c>
      <c r="E140" s="103">
        <f t="shared" si="5"/>
        <v>21971.119884375094</v>
      </c>
      <c r="F140" s="104"/>
      <c r="G140" s="143">
        <f t="shared" si="6"/>
        <v>6795.039961458365</v>
      </c>
      <c r="H140" s="143">
        <f t="shared" si="7"/>
        <v>3397.5199807291824</v>
      </c>
      <c r="I140" s="143">
        <f t="shared" si="8"/>
        <v>27180.15984583346</v>
      </c>
      <c r="J140" s="143">
        <v>44033.20159947785</v>
      </c>
      <c r="K140" s="143">
        <f t="shared" si="9"/>
        <v>37372.71978802101</v>
      </c>
    </row>
    <row r="141" spans="1:11" ht="15">
      <c r="A141" s="137"/>
      <c r="B141" s="123" t="s">
        <v>426</v>
      </c>
      <c r="C141" s="103">
        <v>20118.865684454646</v>
      </c>
      <c r="D141" s="103">
        <v>1586</v>
      </c>
      <c r="E141" s="103">
        <f t="shared" si="5"/>
        <v>21704.865684454646</v>
      </c>
      <c r="F141" s="104"/>
      <c r="G141" s="143">
        <f t="shared" si="6"/>
        <v>6706.288561484882</v>
      </c>
      <c r="H141" s="143">
        <f t="shared" si="7"/>
        <v>3353.144280742441</v>
      </c>
      <c r="I141" s="143">
        <f t="shared" si="8"/>
        <v>26825.154245939528</v>
      </c>
      <c r="J141" s="143">
        <v>44705.35469837743</v>
      </c>
      <c r="K141" s="143">
        <f t="shared" si="9"/>
        <v>36884.58708816685</v>
      </c>
    </row>
    <row r="142" spans="1:11" ht="15">
      <c r="A142" s="137"/>
      <c r="B142" s="123" t="s">
        <v>363</v>
      </c>
      <c r="C142" s="103">
        <v>20118.865684454646</v>
      </c>
      <c r="D142" s="103">
        <v>1586</v>
      </c>
      <c r="E142" s="103">
        <f t="shared" si="5"/>
        <v>21704.865684454646</v>
      </c>
      <c r="F142" s="104"/>
      <c r="G142" s="143">
        <f t="shared" si="6"/>
        <v>6706.288561484882</v>
      </c>
      <c r="H142" s="143">
        <f t="shared" si="7"/>
        <v>3353.144280742441</v>
      </c>
      <c r="I142" s="143">
        <f t="shared" si="8"/>
        <v>26825.154245939528</v>
      </c>
      <c r="J142" s="143">
        <v>44705.35469837743</v>
      </c>
      <c r="K142" s="143">
        <f t="shared" si="9"/>
        <v>36884.58708816685</v>
      </c>
    </row>
    <row r="143" spans="1:11" ht="15">
      <c r="A143" s="141"/>
      <c r="B143" s="123" t="s">
        <v>427</v>
      </c>
      <c r="C143" s="103">
        <v>17374.068464952703</v>
      </c>
      <c r="D143" s="103">
        <v>1586</v>
      </c>
      <c r="E143" s="103">
        <f t="shared" si="5"/>
        <v>18960.068464952703</v>
      </c>
      <c r="F143" s="104"/>
      <c r="G143" s="143">
        <f t="shared" si="6"/>
        <v>5791.356154984234</v>
      </c>
      <c r="H143" s="143">
        <f t="shared" si="7"/>
        <v>2895.678077492117</v>
      </c>
      <c r="I143" s="143">
        <f t="shared" si="8"/>
        <v>23165.424619936937</v>
      </c>
      <c r="J143" s="143">
        <v>41012.68956815425</v>
      </c>
      <c r="K143" s="143">
        <f t="shared" si="9"/>
        <v>31852.45885241329</v>
      </c>
    </row>
    <row r="144" spans="1:11" ht="15">
      <c r="A144" s="137"/>
      <c r="B144" s="123" t="s">
        <v>428</v>
      </c>
      <c r="C144" s="103">
        <v>20385.119884375094</v>
      </c>
      <c r="D144" s="103">
        <v>1586</v>
      </c>
      <c r="E144" s="103">
        <f t="shared" si="5"/>
        <v>21971.119884375094</v>
      </c>
      <c r="F144" s="104"/>
      <c r="G144" s="143">
        <f t="shared" si="6"/>
        <v>6795.039961458365</v>
      </c>
      <c r="H144" s="143">
        <f t="shared" si="7"/>
        <v>3397.5199807291824</v>
      </c>
      <c r="I144" s="143">
        <f t="shared" si="8"/>
        <v>27180.15984583346</v>
      </c>
      <c r="J144" s="143">
        <v>42315.48339197779</v>
      </c>
      <c r="K144" s="143">
        <f t="shared" si="9"/>
        <v>37372.71978802101</v>
      </c>
    </row>
    <row r="145" spans="1:11" ht="15">
      <c r="A145" s="137"/>
      <c r="B145" s="123" t="s">
        <v>429</v>
      </c>
      <c r="C145" s="103">
        <v>16997.544580420396</v>
      </c>
      <c r="D145" s="103">
        <v>1586</v>
      </c>
      <c r="E145" s="103">
        <f t="shared" si="5"/>
        <v>18583.544580420396</v>
      </c>
      <c r="F145" s="104"/>
      <c r="G145" s="143">
        <f t="shared" si="6"/>
        <v>5665.8481934734655</v>
      </c>
      <c r="H145" s="143">
        <f t="shared" si="7"/>
        <v>2832.9240967367327</v>
      </c>
      <c r="I145" s="143">
        <f t="shared" si="8"/>
        <v>22663.392773893862</v>
      </c>
      <c r="J145" s="143">
        <v>90158.48997085117</v>
      </c>
      <c r="K145" s="143">
        <f t="shared" si="9"/>
        <v>31162.16506410406</v>
      </c>
    </row>
    <row r="146" spans="1:11" ht="15">
      <c r="A146" s="141"/>
      <c r="B146" s="123" t="s">
        <v>368</v>
      </c>
      <c r="C146" s="103">
        <v>15635.456119765246</v>
      </c>
      <c r="D146" s="103">
        <v>1586</v>
      </c>
      <c r="E146" s="103">
        <f t="shared" si="5"/>
        <v>17221.456119765244</v>
      </c>
      <c r="F146" s="104"/>
      <c r="G146" s="143">
        <f t="shared" si="6"/>
        <v>5211.818706588415</v>
      </c>
      <c r="H146" s="143">
        <f t="shared" si="7"/>
        <v>2605.9093532942074</v>
      </c>
      <c r="I146" s="143">
        <f t="shared" si="8"/>
        <v>20847.27482635366</v>
      </c>
      <c r="J146" s="143">
        <v>35621.84367658076</v>
      </c>
      <c r="K146" s="143">
        <f t="shared" si="9"/>
        <v>28665.00288623628</v>
      </c>
    </row>
    <row r="147" spans="1:11" ht="15">
      <c r="A147" s="137"/>
      <c r="B147" s="123" t="s">
        <v>430</v>
      </c>
      <c r="C147" s="103">
        <v>15635.456119765246</v>
      </c>
      <c r="D147" s="103">
        <v>1586</v>
      </c>
      <c r="E147" s="103">
        <f t="shared" si="5"/>
        <v>17221.456119765244</v>
      </c>
      <c r="F147" s="104"/>
      <c r="G147" s="143">
        <f t="shared" si="6"/>
        <v>5211.818706588415</v>
      </c>
      <c r="H147" s="143">
        <f t="shared" si="7"/>
        <v>2605.9093532942074</v>
      </c>
      <c r="I147" s="143">
        <f t="shared" si="8"/>
        <v>20847.27482635366</v>
      </c>
      <c r="J147" s="143">
        <v>35621.84367658076</v>
      </c>
      <c r="K147" s="143">
        <f t="shared" si="9"/>
        <v>28665.00288623628</v>
      </c>
    </row>
    <row r="148" spans="1:11" ht="15">
      <c r="A148" s="137"/>
      <c r="B148" s="123" t="s">
        <v>431</v>
      </c>
      <c r="C148" s="103">
        <v>15635.456119765246</v>
      </c>
      <c r="D148" s="103">
        <v>1586</v>
      </c>
      <c r="E148" s="103">
        <f t="shared" si="5"/>
        <v>17221.456119765244</v>
      </c>
      <c r="F148" s="104"/>
      <c r="G148" s="143">
        <f t="shared" si="6"/>
        <v>5211.818706588415</v>
      </c>
      <c r="H148" s="143">
        <f t="shared" si="7"/>
        <v>2605.9093532942074</v>
      </c>
      <c r="I148" s="143">
        <f t="shared" si="8"/>
        <v>20847.27482635366</v>
      </c>
      <c r="J148" s="143">
        <v>35621.84367658076</v>
      </c>
      <c r="K148" s="143">
        <f t="shared" si="9"/>
        <v>28665.00288623628</v>
      </c>
    </row>
    <row r="149" spans="1:11" ht="15">
      <c r="A149" s="141"/>
      <c r="B149" s="123" t="s">
        <v>432</v>
      </c>
      <c r="C149" s="103">
        <v>15495.529347819147</v>
      </c>
      <c r="D149" s="103">
        <v>1586</v>
      </c>
      <c r="E149" s="103">
        <f t="shared" si="5"/>
        <v>17081.529347819145</v>
      </c>
      <c r="F149" s="104"/>
      <c r="G149" s="143">
        <f t="shared" si="6"/>
        <v>5165.176449273049</v>
      </c>
      <c r="H149" s="143">
        <f t="shared" si="7"/>
        <v>2582.5882246365245</v>
      </c>
      <c r="I149" s="143">
        <f t="shared" si="8"/>
        <v>20660.705797092196</v>
      </c>
      <c r="J149" s="143">
        <v>32806.70735516847</v>
      </c>
      <c r="K149" s="143">
        <f t="shared" si="9"/>
        <v>28408.47047100177</v>
      </c>
    </row>
    <row r="150" spans="1:11" ht="15">
      <c r="A150" s="137"/>
      <c r="B150" s="123" t="s">
        <v>433</v>
      </c>
      <c r="C150" s="103">
        <v>13943.424158430747</v>
      </c>
      <c r="D150" s="103">
        <v>1453</v>
      </c>
      <c r="E150" s="103">
        <f t="shared" si="5"/>
        <v>15396.424158430747</v>
      </c>
      <c r="F150" s="104"/>
      <c r="G150" s="143">
        <f t="shared" si="6"/>
        <v>4647.808052810249</v>
      </c>
      <c r="H150" s="143">
        <f t="shared" si="7"/>
        <v>2323.9040264051246</v>
      </c>
      <c r="I150" s="143">
        <f t="shared" si="8"/>
        <v>18591.232211240997</v>
      </c>
      <c r="J150" s="143">
        <v>32482.71580837466</v>
      </c>
      <c r="K150" s="143">
        <f t="shared" si="9"/>
        <v>25562.94429045637</v>
      </c>
    </row>
    <row r="151" spans="1:11" ht="15">
      <c r="A151" s="137"/>
      <c r="B151" s="123" t="s">
        <v>434</v>
      </c>
      <c r="C151" s="103">
        <v>13943.422756223286</v>
      </c>
      <c r="D151" s="103">
        <v>1453</v>
      </c>
      <c r="E151" s="103">
        <f t="shared" si="5"/>
        <v>15396.422756223286</v>
      </c>
      <c r="F151" s="104"/>
      <c r="G151" s="143">
        <f t="shared" si="6"/>
        <v>4647.807585407762</v>
      </c>
      <c r="H151" s="143">
        <f t="shared" si="7"/>
        <v>2323.903792703881</v>
      </c>
      <c r="I151" s="143">
        <f t="shared" si="8"/>
        <v>18591.23034163105</v>
      </c>
      <c r="J151" s="143">
        <v>32482.73520557786</v>
      </c>
      <c r="K151" s="143">
        <f t="shared" si="9"/>
        <v>25562.941719742696</v>
      </c>
    </row>
    <row r="152" spans="1:11" ht="15">
      <c r="A152" s="141"/>
      <c r="B152" s="123" t="s">
        <v>371</v>
      </c>
      <c r="C152" s="103">
        <v>13943.422756223286</v>
      </c>
      <c r="D152" s="103">
        <v>1453</v>
      </c>
      <c r="E152" s="103">
        <f t="shared" si="5"/>
        <v>15396.422756223286</v>
      </c>
      <c r="F152" s="104"/>
      <c r="G152" s="143">
        <f t="shared" si="6"/>
        <v>4647.807585407762</v>
      </c>
      <c r="H152" s="143">
        <f t="shared" si="7"/>
        <v>2323.903792703881</v>
      </c>
      <c r="I152" s="143">
        <f t="shared" si="8"/>
        <v>18591.23034163105</v>
      </c>
      <c r="J152" s="143">
        <v>32482.73520557786</v>
      </c>
      <c r="K152" s="143">
        <f t="shared" si="9"/>
        <v>25562.941719742696</v>
      </c>
    </row>
    <row r="153" spans="1:11" ht="15">
      <c r="A153" s="137"/>
      <c r="B153" s="123" t="s">
        <v>435</v>
      </c>
      <c r="C153" s="103">
        <v>13943.422756223286</v>
      </c>
      <c r="D153" s="103">
        <v>1453</v>
      </c>
      <c r="E153" s="103">
        <f t="shared" si="5"/>
        <v>15396.422756223286</v>
      </c>
      <c r="F153" s="104"/>
      <c r="G153" s="143">
        <f t="shared" si="6"/>
        <v>4647.807585407762</v>
      </c>
      <c r="H153" s="143">
        <f t="shared" si="7"/>
        <v>2323.903792703881</v>
      </c>
      <c r="I153" s="143">
        <f t="shared" si="8"/>
        <v>18591.23034163105</v>
      </c>
      <c r="J153" s="143">
        <v>32482.73520557786</v>
      </c>
      <c r="K153" s="143">
        <f t="shared" si="9"/>
        <v>25562.941719742696</v>
      </c>
    </row>
    <row r="154" spans="1:11" ht="15">
      <c r="A154" s="137"/>
      <c r="B154" s="123" t="s">
        <v>436</v>
      </c>
      <c r="C154" s="103">
        <v>13943.422756223286</v>
      </c>
      <c r="D154" s="103">
        <v>1453</v>
      </c>
      <c r="E154" s="103">
        <f t="shared" si="5"/>
        <v>15396.422756223286</v>
      </c>
      <c r="F154" s="104"/>
      <c r="G154" s="143">
        <f t="shared" si="6"/>
        <v>4647.807585407762</v>
      </c>
      <c r="H154" s="143">
        <f t="shared" si="7"/>
        <v>2323.903792703881</v>
      </c>
      <c r="I154" s="143">
        <f t="shared" si="8"/>
        <v>18591.23034163105</v>
      </c>
      <c r="J154" s="143">
        <v>32482.73520557786</v>
      </c>
      <c r="K154" s="143">
        <f t="shared" si="9"/>
        <v>25562.941719742696</v>
      </c>
    </row>
    <row r="155" spans="1:11" ht="15">
      <c r="A155" s="141"/>
      <c r="B155" s="123" t="s">
        <v>437</v>
      </c>
      <c r="C155" s="103">
        <v>12909.728729817003</v>
      </c>
      <c r="D155" s="103">
        <v>1453</v>
      </c>
      <c r="E155" s="103">
        <f t="shared" si="5"/>
        <v>14362.728729817003</v>
      </c>
      <c r="F155" s="104"/>
      <c r="G155" s="143">
        <f t="shared" si="6"/>
        <v>4303.242909939001</v>
      </c>
      <c r="H155" s="143">
        <f t="shared" si="7"/>
        <v>2151.6214549695005</v>
      </c>
      <c r="I155" s="143">
        <f t="shared" si="8"/>
        <v>17212.971639756004</v>
      </c>
      <c r="J155" s="143">
        <v>30446.849237531453</v>
      </c>
      <c r="K155" s="143">
        <f t="shared" si="9"/>
        <v>23667.836004664507</v>
      </c>
    </row>
    <row r="156" spans="1:11" ht="15">
      <c r="A156" s="141"/>
      <c r="B156" s="123" t="s">
        <v>438</v>
      </c>
      <c r="C156" s="103">
        <v>12909.728729817003</v>
      </c>
      <c r="D156" s="103">
        <v>1453</v>
      </c>
      <c r="E156" s="103">
        <f t="shared" si="5"/>
        <v>14362.728729817003</v>
      </c>
      <c r="F156" s="104"/>
      <c r="G156" s="143">
        <f t="shared" si="6"/>
        <v>4303.242909939001</v>
      </c>
      <c r="H156" s="143">
        <f t="shared" si="7"/>
        <v>2151.6214549695005</v>
      </c>
      <c r="I156" s="143">
        <f t="shared" si="8"/>
        <v>17212.971639756004</v>
      </c>
      <c r="J156" s="143">
        <v>30446.849237531453</v>
      </c>
      <c r="K156" s="143">
        <f t="shared" si="9"/>
        <v>23667.836004664507</v>
      </c>
    </row>
    <row r="157" spans="1:11" ht="15">
      <c r="A157" s="141"/>
      <c r="B157" s="123" t="s">
        <v>439</v>
      </c>
      <c r="C157" s="103">
        <v>13943.422756223286</v>
      </c>
      <c r="D157" s="103">
        <v>1453</v>
      </c>
      <c r="E157" s="103">
        <f t="shared" si="5"/>
        <v>15396.422756223286</v>
      </c>
      <c r="F157" s="104"/>
      <c r="G157" s="143">
        <f t="shared" si="6"/>
        <v>4647.807585407762</v>
      </c>
      <c r="H157" s="143">
        <f t="shared" si="7"/>
        <v>2323.903792703881</v>
      </c>
      <c r="I157" s="143">
        <f t="shared" si="8"/>
        <v>18591.23034163105</v>
      </c>
      <c r="J157" s="143">
        <v>32482.73520557786</v>
      </c>
      <c r="K157" s="143">
        <f t="shared" si="9"/>
        <v>25562.941719742696</v>
      </c>
    </row>
    <row r="158" spans="1:11" ht="15">
      <c r="A158" s="137"/>
      <c r="B158" s="123" t="s">
        <v>440</v>
      </c>
      <c r="C158" s="103">
        <v>12909.728729817003</v>
      </c>
      <c r="D158" s="103">
        <v>1453</v>
      </c>
      <c r="E158" s="103">
        <f t="shared" si="5"/>
        <v>14362.728729817003</v>
      </c>
      <c r="F158" s="104"/>
      <c r="G158" s="143">
        <f t="shared" si="6"/>
        <v>4303.242909939001</v>
      </c>
      <c r="H158" s="143">
        <f t="shared" si="7"/>
        <v>2151.6214549695005</v>
      </c>
      <c r="I158" s="143">
        <f t="shared" si="8"/>
        <v>17212.971639756004</v>
      </c>
      <c r="J158" s="143">
        <v>30446.849237531453</v>
      </c>
      <c r="K158" s="143">
        <f t="shared" si="9"/>
        <v>23667.836004664507</v>
      </c>
    </row>
    <row r="159" spans="1:11" ht="15">
      <c r="A159" s="137"/>
      <c r="B159" s="123" t="s">
        <v>441</v>
      </c>
      <c r="C159" s="103">
        <v>12020.696185243914</v>
      </c>
      <c r="D159" s="103">
        <v>1453</v>
      </c>
      <c r="E159" s="103">
        <f t="shared" si="5"/>
        <v>13473.696185243914</v>
      </c>
      <c r="F159" s="104"/>
      <c r="G159" s="143">
        <f t="shared" si="6"/>
        <v>4006.898728414638</v>
      </c>
      <c r="H159" s="143">
        <f t="shared" si="7"/>
        <v>2003.449364207319</v>
      </c>
      <c r="I159" s="143">
        <f t="shared" si="8"/>
        <v>16027.594913658551</v>
      </c>
      <c r="J159" s="143">
        <v>31672.5127707925</v>
      </c>
      <c r="K159" s="143">
        <f t="shared" si="9"/>
        <v>22037.943006280508</v>
      </c>
    </row>
    <row r="160" spans="1:11" ht="15">
      <c r="A160" s="141"/>
      <c r="B160" s="123" t="s">
        <v>442</v>
      </c>
      <c r="C160" s="103">
        <v>12020.696185243914</v>
      </c>
      <c r="D160" s="103">
        <v>1453</v>
      </c>
      <c r="E160" s="103">
        <f t="shared" si="5"/>
        <v>13473.696185243914</v>
      </c>
      <c r="F160" s="104"/>
      <c r="G160" s="143">
        <f t="shared" si="6"/>
        <v>4006.898728414638</v>
      </c>
      <c r="H160" s="143">
        <f t="shared" si="7"/>
        <v>2003.449364207319</v>
      </c>
      <c r="I160" s="143">
        <f t="shared" si="8"/>
        <v>16027.594913658551</v>
      </c>
      <c r="J160" s="143">
        <v>31672.5127707925</v>
      </c>
      <c r="K160" s="143">
        <f t="shared" si="9"/>
        <v>22037.943006280508</v>
      </c>
    </row>
    <row r="161" spans="1:11" ht="15">
      <c r="A161" s="137"/>
      <c r="B161" s="123" t="s">
        <v>372</v>
      </c>
      <c r="C161" s="103">
        <v>11762.857338210955</v>
      </c>
      <c r="D161" s="103">
        <v>1453</v>
      </c>
      <c r="E161" s="103">
        <f t="shared" si="5"/>
        <v>13215.857338210955</v>
      </c>
      <c r="F161" s="104"/>
      <c r="G161" s="143">
        <f t="shared" si="6"/>
        <v>3920.9524460703183</v>
      </c>
      <c r="H161" s="143">
        <f t="shared" si="7"/>
        <v>1960.4762230351591</v>
      </c>
      <c r="I161" s="143">
        <f t="shared" si="8"/>
        <v>15683.809784281273</v>
      </c>
      <c r="J161" s="143">
        <v>28843.96348808176</v>
      </c>
      <c r="K161" s="143">
        <f t="shared" si="9"/>
        <v>21565.23845338675</v>
      </c>
    </row>
    <row r="162" spans="1:11" ht="15">
      <c r="A162" s="137"/>
      <c r="B162" s="123" t="s">
        <v>443</v>
      </c>
      <c r="C162" s="103">
        <v>11762.857338210955</v>
      </c>
      <c r="D162" s="103">
        <v>1453</v>
      </c>
      <c r="E162" s="103">
        <f t="shared" si="5"/>
        <v>13215.857338210955</v>
      </c>
      <c r="F162" s="104"/>
      <c r="G162" s="143">
        <f t="shared" si="6"/>
        <v>3920.9524460703183</v>
      </c>
      <c r="H162" s="143">
        <f t="shared" si="7"/>
        <v>1960.4762230351591</v>
      </c>
      <c r="I162" s="143">
        <f t="shared" si="8"/>
        <v>15683.809784281273</v>
      </c>
      <c r="J162" s="143">
        <v>28843.96348808176</v>
      </c>
      <c r="K162" s="143">
        <f t="shared" si="9"/>
        <v>21565.23845338675</v>
      </c>
    </row>
    <row r="163" spans="1:11" ht="15">
      <c r="A163" s="141"/>
      <c r="B163" s="123" t="s">
        <v>444</v>
      </c>
      <c r="C163" s="103">
        <v>10584.42228445192</v>
      </c>
      <c r="D163" s="103">
        <v>1453</v>
      </c>
      <c r="E163" s="103">
        <f t="shared" si="5"/>
        <v>12037.42228445192</v>
      </c>
      <c r="F163" s="104"/>
      <c r="G163" s="143">
        <f t="shared" si="6"/>
        <v>3528.1407614839736</v>
      </c>
      <c r="H163" s="143">
        <f t="shared" si="7"/>
        <v>1764.0703807419868</v>
      </c>
      <c r="I163" s="143">
        <f t="shared" si="8"/>
        <v>14112.563045935894</v>
      </c>
      <c r="J163" s="143">
        <v>30736.44487091506</v>
      </c>
      <c r="K163" s="143">
        <f t="shared" si="9"/>
        <v>19404.774188161857</v>
      </c>
    </row>
    <row r="164" spans="1:11" ht="15">
      <c r="A164" s="137"/>
      <c r="B164" s="123" t="s">
        <v>373</v>
      </c>
      <c r="C164" s="103">
        <v>10300.731143568855</v>
      </c>
      <c r="D164" s="103">
        <v>1453</v>
      </c>
      <c r="E164" s="103">
        <f t="shared" si="5"/>
        <v>11753.731143568855</v>
      </c>
      <c r="F164" s="104"/>
      <c r="G164" s="143">
        <f t="shared" si="6"/>
        <v>3433.5770478562854</v>
      </c>
      <c r="H164" s="143">
        <f t="shared" si="7"/>
        <v>1716.7885239281427</v>
      </c>
      <c r="I164" s="143">
        <f t="shared" si="8"/>
        <v>13734.308191425142</v>
      </c>
      <c r="J164" s="143">
        <v>27547.222513964167</v>
      </c>
      <c r="K164" s="143">
        <f t="shared" si="9"/>
        <v>18884.67376320957</v>
      </c>
    </row>
    <row r="165" spans="1:11" ht="15">
      <c r="A165" s="137"/>
      <c r="B165" s="123" t="s">
        <v>445</v>
      </c>
      <c r="C165" s="103">
        <v>10184.802160215404</v>
      </c>
      <c r="D165" s="103">
        <v>1453</v>
      </c>
      <c r="E165" s="103">
        <f t="shared" si="5"/>
        <v>11637.802160215404</v>
      </c>
      <c r="F165" s="104"/>
      <c r="G165" s="143">
        <f t="shared" si="6"/>
        <v>3394.9340534051344</v>
      </c>
      <c r="H165" s="143">
        <f t="shared" si="7"/>
        <v>1697.4670267025672</v>
      </c>
      <c r="I165" s="143">
        <f t="shared" si="8"/>
        <v>13579.736213620537</v>
      </c>
      <c r="J165" s="143">
        <v>24472.666783686902</v>
      </c>
      <c r="K165" s="143">
        <f t="shared" si="9"/>
        <v>18672.13729372824</v>
      </c>
    </row>
    <row r="166" spans="1:11" ht="15">
      <c r="A166" s="141"/>
      <c r="B166" s="123" t="s">
        <v>446</v>
      </c>
      <c r="C166" s="103">
        <v>9223.780263637385</v>
      </c>
      <c r="D166" s="103">
        <v>1453</v>
      </c>
      <c r="E166" s="103">
        <f t="shared" si="5"/>
        <v>10676.780263637385</v>
      </c>
      <c r="F166" s="104"/>
      <c r="G166" s="143">
        <f t="shared" si="6"/>
        <v>3074.5934212124616</v>
      </c>
      <c r="H166" s="143">
        <f t="shared" si="7"/>
        <v>1537.2967106062308</v>
      </c>
      <c r="I166" s="143">
        <f t="shared" si="8"/>
        <v>12298.373684849847</v>
      </c>
      <c r="J166" s="143">
        <v>20697.462484682852</v>
      </c>
      <c r="K166" s="143">
        <f t="shared" si="9"/>
        <v>16910.26381666854</v>
      </c>
    </row>
    <row r="167" spans="1:11" ht="15">
      <c r="A167" s="137"/>
      <c r="B167" s="123" t="s">
        <v>447</v>
      </c>
      <c r="C167" s="103">
        <v>7877.520072755459</v>
      </c>
      <c r="D167" s="103">
        <v>1453</v>
      </c>
      <c r="E167" s="103">
        <f t="shared" si="5"/>
        <v>9330.520072755458</v>
      </c>
      <c r="F167" s="104"/>
      <c r="G167" s="143">
        <f t="shared" si="6"/>
        <v>2625.8400242518196</v>
      </c>
      <c r="H167" s="143">
        <f t="shared" si="7"/>
        <v>1312.9200121259098</v>
      </c>
      <c r="I167" s="143">
        <f t="shared" si="8"/>
        <v>10503.360097007278</v>
      </c>
      <c r="J167" s="143">
        <v>28555.531826049468</v>
      </c>
      <c r="K167" s="143">
        <f t="shared" si="9"/>
        <v>14442.120133385008</v>
      </c>
    </row>
    <row r="168" spans="1:11" ht="15">
      <c r="A168" s="137"/>
      <c r="B168" s="123" t="s">
        <v>374</v>
      </c>
      <c r="C168" s="103">
        <v>7740.63</v>
      </c>
      <c r="D168" s="103">
        <v>1453</v>
      </c>
      <c r="E168" s="103">
        <f t="shared" si="5"/>
        <v>9193.630000000001</v>
      </c>
      <c r="F168" s="104"/>
      <c r="G168" s="143">
        <f t="shared" si="6"/>
        <v>2580.21</v>
      </c>
      <c r="H168" s="143">
        <f t="shared" si="7"/>
        <v>1290.105</v>
      </c>
      <c r="I168" s="143">
        <f t="shared" si="8"/>
        <v>10320.84</v>
      </c>
      <c r="J168" s="143">
        <v>19227.86499999999</v>
      </c>
      <c r="K168" s="143">
        <f t="shared" si="9"/>
        <v>14191.155</v>
      </c>
    </row>
    <row r="169" spans="1:11" ht="15">
      <c r="A169" s="141"/>
      <c r="B169" s="123" t="s">
        <v>448</v>
      </c>
      <c r="C169" s="103">
        <v>7379.161840243524</v>
      </c>
      <c r="D169" s="103">
        <v>1453</v>
      </c>
      <c r="E169" s="103">
        <f t="shared" si="5"/>
        <v>8832.161840243523</v>
      </c>
      <c r="F169" s="104"/>
      <c r="G169" s="143">
        <f t="shared" si="6"/>
        <v>2459.720613414508</v>
      </c>
      <c r="H169" s="143">
        <f t="shared" si="7"/>
        <v>1229.860306707254</v>
      </c>
      <c r="I169" s="143">
        <f t="shared" si="8"/>
        <v>9838.882453658032</v>
      </c>
      <c r="J169" s="143">
        <v>18648.51454329792</v>
      </c>
      <c r="K169" s="143">
        <f t="shared" si="9"/>
        <v>13528.463373779794</v>
      </c>
    </row>
    <row r="170" spans="1:11" ht="15">
      <c r="A170" s="137"/>
      <c r="B170" s="123" t="s">
        <v>449</v>
      </c>
      <c r="C170" s="103">
        <v>7379.161840243524</v>
      </c>
      <c r="D170" s="103">
        <v>1453</v>
      </c>
      <c r="E170" s="103">
        <f t="shared" si="5"/>
        <v>8832.161840243523</v>
      </c>
      <c r="F170" s="104"/>
      <c r="G170" s="143">
        <f t="shared" si="6"/>
        <v>2459.720613414508</v>
      </c>
      <c r="H170" s="143">
        <f t="shared" si="7"/>
        <v>1229.860306707254</v>
      </c>
      <c r="I170" s="143">
        <f t="shared" si="8"/>
        <v>9838.882453658032</v>
      </c>
      <c r="J170" s="143">
        <v>18648.51454329792</v>
      </c>
      <c r="K170" s="143">
        <f t="shared" si="9"/>
        <v>13528.463373779794</v>
      </c>
    </row>
    <row r="171" spans="1:11" ht="15">
      <c r="A171" s="137"/>
      <c r="B171" s="123" t="s">
        <v>450</v>
      </c>
      <c r="C171" s="103">
        <v>7379.161840243524</v>
      </c>
      <c r="D171" s="103">
        <v>1453</v>
      </c>
      <c r="E171" s="103">
        <f t="shared" si="5"/>
        <v>8832.161840243523</v>
      </c>
      <c r="F171" s="104"/>
      <c r="G171" s="143">
        <f t="shared" si="6"/>
        <v>2459.720613414508</v>
      </c>
      <c r="H171" s="143">
        <f t="shared" si="7"/>
        <v>1229.860306707254</v>
      </c>
      <c r="I171" s="143">
        <f t="shared" si="8"/>
        <v>9838.882453658032</v>
      </c>
      <c r="J171" s="143">
        <v>18648.51454329792</v>
      </c>
      <c r="K171" s="143">
        <f t="shared" si="9"/>
        <v>13528.463373779794</v>
      </c>
    </row>
    <row r="172" spans="1:11" ht="15">
      <c r="A172" s="141"/>
      <c r="B172" s="123" t="s">
        <v>451</v>
      </c>
      <c r="C172" s="103">
        <v>7379.157544352182</v>
      </c>
      <c r="D172" s="103">
        <v>1453</v>
      </c>
      <c r="E172" s="103">
        <f t="shared" si="5"/>
        <v>8832.157544352183</v>
      </c>
      <c r="F172" s="104"/>
      <c r="G172" s="143">
        <f t="shared" si="6"/>
        <v>2459.7191814507273</v>
      </c>
      <c r="H172" s="143">
        <f t="shared" si="7"/>
        <v>1229.8595907253637</v>
      </c>
      <c r="I172" s="143">
        <f t="shared" si="8"/>
        <v>9838.87672580291</v>
      </c>
      <c r="J172" s="143">
        <v>18648.57396979483</v>
      </c>
      <c r="K172" s="143">
        <f t="shared" si="9"/>
        <v>13528.455497979001</v>
      </c>
    </row>
    <row r="173" spans="1:11" ht="15">
      <c r="A173" s="137"/>
      <c r="B173" s="123" t="s">
        <v>375</v>
      </c>
      <c r="C173" s="103">
        <v>7201.0358426028215</v>
      </c>
      <c r="D173" s="103">
        <v>1453</v>
      </c>
      <c r="E173" s="103">
        <f t="shared" si="5"/>
        <v>8654.035842602822</v>
      </c>
      <c r="F173" s="104"/>
      <c r="G173" s="143">
        <f t="shared" si="6"/>
        <v>2400.3452808676075</v>
      </c>
      <c r="H173" s="143">
        <f t="shared" si="7"/>
        <v>1200.1726404338037</v>
      </c>
      <c r="I173" s="143">
        <f t="shared" si="8"/>
        <v>9601.38112347043</v>
      </c>
      <c r="J173" s="143">
        <v>20221.870843994315</v>
      </c>
      <c r="K173" s="143">
        <f t="shared" si="9"/>
        <v>13201.89904477184</v>
      </c>
    </row>
    <row r="174" spans="1:11" ht="15">
      <c r="A174" s="137"/>
      <c r="B174" s="123" t="s">
        <v>452</v>
      </c>
      <c r="C174" s="103">
        <v>5486.161003913599</v>
      </c>
      <c r="D174" s="103">
        <v>1453</v>
      </c>
      <c r="E174" s="103">
        <f t="shared" si="5"/>
        <v>6939.161003913599</v>
      </c>
      <c r="F174" s="104"/>
      <c r="G174" s="143">
        <f t="shared" si="6"/>
        <v>1828.7203346378665</v>
      </c>
      <c r="H174" s="143">
        <f t="shared" si="7"/>
        <v>914.3601673189332</v>
      </c>
      <c r="I174" s="143">
        <f t="shared" si="8"/>
        <v>7314.881338551466</v>
      </c>
      <c r="J174" s="143">
        <v>14530.656112528537</v>
      </c>
      <c r="K174" s="143">
        <f t="shared" si="9"/>
        <v>10057.961840508266</v>
      </c>
    </row>
    <row r="175" spans="1:11" ht="15">
      <c r="A175" s="137"/>
      <c r="B175" s="123" t="s">
        <v>453</v>
      </c>
      <c r="C175" s="103">
        <f>133434.89*0.8</f>
        <v>106747.91200000001</v>
      </c>
      <c r="D175" s="103">
        <v>0</v>
      </c>
      <c r="E175" s="103">
        <f t="shared" si="5"/>
        <v>106747.91200000001</v>
      </c>
      <c r="F175" s="104"/>
      <c r="G175" s="143">
        <f t="shared" si="6"/>
        <v>35582.63733333334</v>
      </c>
      <c r="H175" s="143">
        <f t="shared" si="7"/>
        <v>17791.31866666667</v>
      </c>
      <c r="I175" s="143">
        <f t="shared" si="8"/>
        <v>142330.54933333336</v>
      </c>
      <c r="J175" s="143"/>
      <c r="K175" s="143">
        <f t="shared" si="9"/>
        <v>195704.50533333336</v>
      </c>
    </row>
    <row r="176" spans="1:13" ht="1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</row>
    <row r="177" ht="15">
      <c r="H177" s="94"/>
    </row>
    <row r="178" ht="15">
      <c r="H178" s="94"/>
    </row>
    <row r="179" ht="15">
      <c r="H179" s="94"/>
    </row>
    <row r="180" ht="15">
      <c r="H180" s="94"/>
    </row>
    <row r="181" ht="15">
      <c r="H181" s="94"/>
    </row>
    <row r="182" ht="15">
      <c r="H182" s="94"/>
    </row>
    <row r="183" ht="15">
      <c r="H183" s="94"/>
    </row>
    <row r="184" ht="15">
      <c r="H184" s="94"/>
    </row>
    <row r="185" ht="15">
      <c r="H185" s="94"/>
    </row>
    <row r="186" ht="15">
      <c r="H186" s="94"/>
    </row>
    <row r="187" ht="15">
      <c r="H187" s="94"/>
    </row>
    <row r="188" ht="15">
      <c r="H188" s="94"/>
    </row>
    <row r="189" ht="15">
      <c r="H189" s="94"/>
    </row>
    <row r="190" ht="15">
      <c r="H190" s="94"/>
    </row>
    <row r="191" ht="15">
      <c r="H191" s="94"/>
    </row>
    <row r="192" ht="15">
      <c r="H192" s="94"/>
    </row>
    <row r="193" ht="15">
      <c r="H193" s="94"/>
    </row>
    <row r="194" ht="15">
      <c r="H194" s="94"/>
    </row>
    <row r="195" ht="15">
      <c r="H195" s="94"/>
    </row>
    <row r="196" ht="15">
      <c r="H196" s="94"/>
    </row>
    <row r="197" ht="15">
      <c r="H197" s="94"/>
    </row>
    <row r="198" ht="15">
      <c r="H198" s="94"/>
    </row>
    <row r="199" ht="15">
      <c r="H199" s="94"/>
    </row>
    <row r="200" ht="15">
      <c r="H200" s="94"/>
    </row>
    <row r="201" ht="15">
      <c r="H201" s="94"/>
    </row>
    <row r="202" ht="15">
      <c r="H202" s="94"/>
    </row>
    <row r="203" ht="15">
      <c r="H203" s="94"/>
    </row>
    <row r="204" ht="15">
      <c r="H204" s="94"/>
    </row>
    <row r="205" ht="15">
      <c r="H205" s="94"/>
    </row>
    <row r="206" ht="15">
      <c r="H206" s="94"/>
    </row>
    <row r="207" ht="15">
      <c r="H207" s="94"/>
    </row>
    <row r="208" ht="15">
      <c r="H208" s="94"/>
    </row>
    <row r="209" ht="15">
      <c r="H209" s="94"/>
    </row>
    <row r="210" ht="15">
      <c r="H210" s="94"/>
    </row>
    <row r="211" ht="15">
      <c r="H211" s="94"/>
    </row>
    <row r="212" ht="15">
      <c r="H212" s="94"/>
    </row>
    <row r="213" ht="15">
      <c r="H213" s="94"/>
    </row>
    <row r="214" ht="15">
      <c r="H214" s="94"/>
    </row>
    <row r="215" ht="15">
      <c r="H215" s="94"/>
    </row>
    <row r="216" ht="15">
      <c r="H216" s="94"/>
    </row>
    <row r="217" ht="15">
      <c r="H217" s="94"/>
    </row>
    <row r="218" ht="15">
      <c r="H218" s="94"/>
    </row>
    <row r="219" ht="15">
      <c r="H219" s="94"/>
    </row>
    <row r="220" ht="15">
      <c r="H220" s="94"/>
    </row>
    <row r="221" ht="15">
      <c r="H221" s="94"/>
    </row>
    <row r="222" ht="15">
      <c r="H222" s="94"/>
    </row>
    <row r="223" ht="15">
      <c r="H223" s="94"/>
    </row>
    <row r="224" ht="15">
      <c r="H224" s="94"/>
    </row>
    <row r="225" ht="15">
      <c r="H225" s="94"/>
    </row>
    <row r="226" ht="15">
      <c r="H226" s="94"/>
    </row>
    <row r="227" ht="15">
      <c r="H227" s="94"/>
    </row>
    <row r="228" ht="15">
      <c r="H228" s="94"/>
    </row>
    <row r="229" ht="15">
      <c r="H229" s="94"/>
    </row>
    <row r="230" ht="15">
      <c r="H230" s="94"/>
    </row>
    <row r="231" ht="15">
      <c r="H231" s="94"/>
    </row>
    <row r="232" ht="15">
      <c r="H232" s="94"/>
    </row>
    <row r="233" ht="15">
      <c r="H233" s="94"/>
    </row>
    <row r="234" ht="15">
      <c r="H234" s="94"/>
    </row>
    <row r="235" ht="15">
      <c r="H235" s="94"/>
    </row>
    <row r="236" ht="15">
      <c r="H236" s="94"/>
    </row>
    <row r="237" ht="15">
      <c r="H237" s="94"/>
    </row>
    <row r="238" ht="15">
      <c r="H238" s="94"/>
    </row>
    <row r="239" ht="15">
      <c r="H239" s="94"/>
    </row>
    <row r="240" ht="15">
      <c r="H240" s="94"/>
    </row>
    <row r="241" ht="15">
      <c r="H241" s="94"/>
    </row>
    <row r="242" ht="15">
      <c r="H242" s="94"/>
    </row>
    <row r="243" ht="15">
      <c r="H243" s="94"/>
    </row>
    <row r="244" ht="15">
      <c r="H244" s="94"/>
    </row>
    <row r="245" ht="15">
      <c r="H245" s="94"/>
    </row>
    <row r="246" ht="15">
      <c r="H246" s="94"/>
    </row>
    <row r="247" ht="15">
      <c r="H247" s="94"/>
    </row>
    <row r="248" ht="15">
      <c r="H248" s="94"/>
    </row>
    <row r="249" ht="15">
      <c r="H249" s="94"/>
    </row>
    <row r="250" ht="15">
      <c r="H250" s="94"/>
    </row>
    <row r="251" ht="15">
      <c r="H251" s="94"/>
    </row>
    <row r="252" ht="15">
      <c r="H252" s="94"/>
    </row>
    <row r="253" ht="15">
      <c r="H253" s="94"/>
    </row>
    <row r="254" ht="15">
      <c r="H254" s="94"/>
    </row>
    <row r="255" ht="15">
      <c r="H255" s="94"/>
    </row>
    <row r="256" ht="15">
      <c r="H256" s="94"/>
    </row>
    <row r="257" ht="15">
      <c r="H257" s="94"/>
    </row>
    <row r="258" ht="15">
      <c r="H258" s="94"/>
    </row>
    <row r="259" ht="15">
      <c r="H259" s="94"/>
    </row>
    <row r="260" ht="15">
      <c r="H260" s="94"/>
    </row>
    <row r="261" ht="15">
      <c r="H261" s="94"/>
    </row>
    <row r="262" ht="15">
      <c r="H262" s="94"/>
    </row>
    <row r="263" ht="15">
      <c r="H263" s="94"/>
    </row>
    <row r="264" ht="15">
      <c r="H264" s="94"/>
    </row>
    <row r="265" ht="15">
      <c r="H265" s="94"/>
    </row>
    <row r="266" ht="15">
      <c r="H266" s="94"/>
    </row>
    <row r="267" ht="15">
      <c r="H267" s="94"/>
    </row>
    <row r="268" ht="15">
      <c r="H268" s="94"/>
    </row>
    <row r="269" ht="15">
      <c r="H269" s="94"/>
    </row>
    <row r="270" ht="15">
      <c r="H270" s="94"/>
    </row>
    <row r="271" ht="15">
      <c r="H271" s="94"/>
    </row>
    <row r="272" ht="15">
      <c r="H272" s="94"/>
    </row>
    <row r="273" ht="15">
      <c r="H273" s="94"/>
    </row>
    <row r="274" ht="15">
      <c r="H274" s="94"/>
    </row>
    <row r="275" ht="15">
      <c r="H275" s="94"/>
    </row>
    <row r="276" ht="15">
      <c r="H276" s="94"/>
    </row>
    <row r="277" ht="15">
      <c r="H277" s="94"/>
    </row>
    <row r="278" ht="15">
      <c r="H278" s="94"/>
    </row>
    <row r="279" ht="15">
      <c r="H279" s="94"/>
    </row>
    <row r="280" ht="15">
      <c r="H280" s="94"/>
    </row>
    <row r="281" ht="15">
      <c r="H281" s="94"/>
    </row>
    <row r="282" ht="15">
      <c r="H282" s="94"/>
    </row>
    <row r="283" ht="15">
      <c r="H283" s="94"/>
    </row>
    <row r="284" ht="15">
      <c r="H284" s="94"/>
    </row>
    <row r="285" ht="15">
      <c r="H285" s="94"/>
    </row>
    <row r="286" ht="15">
      <c r="H286" s="94"/>
    </row>
    <row r="287" ht="15">
      <c r="H287" s="94"/>
    </row>
    <row r="288" ht="15">
      <c r="H288" s="94"/>
    </row>
    <row r="289" ht="15">
      <c r="H289" s="94"/>
    </row>
    <row r="290" ht="15">
      <c r="H290" s="94"/>
    </row>
    <row r="291" ht="15">
      <c r="H291" s="94"/>
    </row>
    <row r="292" ht="15">
      <c r="H292" s="94"/>
    </row>
    <row r="293" ht="15">
      <c r="H293" s="94"/>
    </row>
    <row r="294" ht="15">
      <c r="H294" s="94"/>
    </row>
    <row r="295" ht="15">
      <c r="H295" s="94"/>
    </row>
    <row r="296" ht="15">
      <c r="H296" s="94"/>
    </row>
    <row r="297" ht="15">
      <c r="H297" s="94"/>
    </row>
    <row r="298" ht="15">
      <c r="H298" s="94"/>
    </row>
    <row r="299" ht="15">
      <c r="H299" s="94"/>
    </row>
    <row r="300" ht="15">
      <c r="H300" s="94"/>
    </row>
    <row r="301" ht="15">
      <c r="H301" s="94"/>
    </row>
    <row r="302" ht="15">
      <c r="H302" s="94"/>
    </row>
    <row r="303" ht="15">
      <c r="H303" s="94"/>
    </row>
    <row r="304" ht="15">
      <c r="H304" s="94"/>
    </row>
    <row r="305" ht="15">
      <c r="H305" s="94"/>
    </row>
    <row r="306" ht="15">
      <c r="H306" s="94"/>
    </row>
    <row r="307" ht="15">
      <c r="H307" s="94"/>
    </row>
    <row r="308" ht="15">
      <c r="H308" s="94"/>
    </row>
    <row r="309" ht="15">
      <c r="H309" s="94"/>
    </row>
    <row r="310" ht="15">
      <c r="H310" s="94"/>
    </row>
    <row r="311" ht="15">
      <c r="H311" s="94"/>
    </row>
    <row r="312" ht="15">
      <c r="H312" s="94"/>
    </row>
    <row r="313" ht="15">
      <c r="H313" s="94"/>
    </row>
    <row r="314" ht="15">
      <c r="H314" s="94"/>
    </row>
    <row r="315" ht="15">
      <c r="H315" s="94"/>
    </row>
    <row r="316" ht="15">
      <c r="H316" s="94"/>
    </row>
    <row r="317" ht="15">
      <c r="H317" s="94"/>
    </row>
    <row r="318" ht="15">
      <c r="H318" s="94"/>
    </row>
    <row r="319" ht="15">
      <c r="H319" s="94"/>
    </row>
    <row r="320" ht="15">
      <c r="H320" s="94"/>
    </row>
    <row r="321" ht="15">
      <c r="H321" s="94"/>
    </row>
    <row r="322" ht="15">
      <c r="H322" s="94"/>
    </row>
    <row r="323" ht="15">
      <c r="H323" s="94"/>
    </row>
    <row r="324" ht="15">
      <c r="H324" s="94"/>
    </row>
    <row r="325" ht="15">
      <c r="H325" s="94"/>
    </row>
    <row r="326" ht="15">
      <c r="H326" s="94"/>
    </row>
    <row r="327" ht="15">
      <c r="H327" s="94"/>
    </row>
    <row r="328" ht="15">
      <c r="H328" s="94"/>
    </row>
    <row r="329" ht="15">
      <c r="H329" s="94"/>
    </row>
    <row r="330" ht="15">
      <c r="H330" s="94"/>
    </row>
    <row r="331" ht="15">
      <c r="H331" s="94"/>
    </row>
    <row r="332" ht="15">
      <c r="H332" s="94"/>
    </row>
    <row r="333" ht="15">
      <c r="H333" s="94"/>
    </row>
    <row r="334" ht="15">
      <c r="H334" s="94"/>
    </row>
    <row r="335" ht="15">
      <c r="H335" s="94"/>
    </row>
    <row r="336" ht="15">
      <c r="H336" s="94"/>
    </row>
    <row r="337" ht="15">
      <c r="H337" s="94"/>
    </row>
    <row r="338" ht="15">
      <c r="H338" s="94"/>
    </row>
    <row r="339" ht="15">
      <c r="H339" s="94"/>
    </row>
    <row r="340" ht="15">
      <c r="H340" s="94"/>
    </row>
    <row r="341" ht="15">
      <c r="H341" s="94"/>
    </row>
    <row r="342" ht="15">
      <c r="H342" s="94"/>
    </row>
    <row r="343" ht="15">
      <c r="H343" s="94"/>
    </row>
    <row r="344" ht="15">
      <c r="H344" s="94"/>
    </row>
    <row r="345" ht="15">
      <c r="H345" s="94"/>
    </row>
    <row r="346" ht="15">
      <c r="H346" s="94"/>
    </row>
    <row r="347" ht="15">
      <c r="H347" s="94"/>
    </row>
    <row r="348" ht="15">
      <c r="H348" s="94"/>
    </row>
    <row r="349" ht="15">
      <c r="H349" s="94"/>
    </row>
    <row r="350" ht="15">
      <c r="H350" s="94"/>
    </row>
    <row r="351" ht="15">
      <c r="H351" s="94"/>
    </row>
    <row r="352" ht="15">
      <c r="H352" s="94"/>
    </row>
    <row r="353" ht="15">
      <c r="H353" s="94"/>
    </row>
    <row r="354" ht="15">
      <c r="H354" s="94"/>
    </row>
    <row r="355" ht="15">
      <c r="H355" s="94"/>
    </row>
    <row r="356" ht="15">
      <c r="H356" s="94"/>
    </row>
    <row r="357" ht="15">
      <c r="H357" s="94"/>
    </row>
    <row r="358" ht="15">
      <c r="H358" s="94"/>
    </row>
    <row r="359" ht="15">
      <c r="H359" s="94"/>
    </row>
    <row r="360" ht="15">
      <c r="H360" s="94"/>
    </row>
    <row r="361" ht="15">
      <c r="H361" s="94"/>
    </row>
    <row r="362" ht="15">
      <c r="H362" s="94"/>
    </row>
    <row r="363" ht="15">
      <c r="H363" s="94"/>
    </row>
    <row r="364" ht="15">
      <c r="H364" s="94"/>
    </row>
    <row r="365" ht="15">
      <c r="H365" s="94"/>
    </row>
    <row r="366" ht="15">
      <c r="H366" s="94"/>
    </row>
    <row r="367" ht="15">
      <c r="H367" s="94"/>
    </row>
    <row r="368" ht="15">
      <c r="H368" s="94"/>
    </row>
    <row r="369" ht="15">
      <c r="H369" s="94"/>
    </row>
    <row r="370" ht="15">
      <c r="H370" s="94"/>
    </row>
    <row r="371" ht="15">
      <c r="H371" s="94"/>
    </row>
    <row r="372" ht="15">
      <c r="H372" s="94"/>
    </row>
    <row r="373" ht="15">
      <c r="H373" s="94"/>
    </row>
    <row r="374" ht="15">
      <c r="H374" s="94"/>
    </row>
    <row r="375" ht="15">
      <c r="H375" s="94"/>
    </row>
    <row r="376" ht="15">
      <c r="H376" s="94"/>
    </row>
  </sheetData>
  <sheetProtection/>
  <mergeCells count="31">
    <mergeCell ref="A2:E2"/>
    <mergeCell ref="A3:E3"/>
    <mergeCell ref="A4:E4"/>
    <mergeCell ref="A6:A8"/>
    <mergeCell ref="B6:B8"/>
    <mergeCell ref="C6:C8"/>
    <mergeCell ref="D6:E6"/>
    <mergeCell ref="D7:D8"/>
    <mergeCell ref="E7:E8"/>
    <mergeCell ref="A9:B9"/>
    <mergeCell ref="A79:B79"/>
    <mergeCell ref="A81:B81"/>
    <mergeCell ref="A83:B83"/>
    <mergeCell ref="A88:M88"/>
    <mergeCell ref="A89:M89"/>
    <mergeCell ref="A90:M90"/>
    <mergeCell ref="A91:M91"/>
    <mergeCell ref="A93:B93"/>
    <mergeCell ref="A95:A96"/>
    <mergeCell ref="B95:B96"/>
    <mergeCell ref="C95:E95"/>
    <mergeCell ref="J95:K95"/>
    <mergeCell ref="A113:M113"/>
    <mergeCell ref="A114:M114"/>
    <mergeCell ref="A115:M115"/>
    <mergeCell ref="A116:M116"/>
    <mergeCell ref="A118:B118"/>
    <mergeCell ref="A120:A121"/>
    <mergeCell ref="B120:B121"/>
    <mergeCell ref="C120:E120"/>
    <mergeCell ref="G120:K1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31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11.421875" defaultRowHeight="12.75"/>
  <cols>
    <col min="1" max="1" width="5.421875" style="78" bestFit="1" customWidth="1"/>
    <col min="2" max="2" width="45.140625" style="78" bestFit="1" customWidth="1"/>
    <col min="3" max="3" width="13.8515625" style="112" customWidth="1"/>
    <col min="4" max="5" width="9.28125" style="78" customWidth="1"/>
    <col min="6" max="6" width="1.1484375" style="78" customWidth="1"/>
    <col min="7" max="7" width="10.00390625" style="78" bestFit="1" customWidth="1"/>
    <col min="8" max="8" width="10.57421875" style="78" bestFit="1" customWidth="1"/>
    <col min="9" max="9" width="9.7109375" style="78" bestFit="1" customWidth="1"/>
    <col min="10" max="10" width="9.00390625" style="78" bestFit="1" customWidth="1"/>
    <col min="11" max="11" width="10.7109375" style="78" customWidth="1"/>
    <col min="12" max="12" width="6.8515625" style="78" bestFit="1" customWidth="1"/>
    <col min="13" max="16384" width="11.421875" style="78" customWidth="1"/>
  </cols>
  <sheetData>
    <row r="2" spans="1:13" ht="15.75">
      <c r="A2" s="262" t="s">
        <v>456</v>
      </c>
      <c r="B2" s="262"/>
      <c r="C2" s="262"/>
      <c r="D2" s="262"/>
      <c r="E2" s="262"/>
      <c r="F2" s="77"/>
      <c r="G2" s="77"/>
      <c r="H2" s="77"/>
      <c r="I2" s="77"/>
      <c r="J2" s="77"/>
      <c r="K2" s="77"/>
      <c r="L2" s="77"/>
      <c r="M2" s="77"/>
    </row>
    <row r="3" spans="1:13" s="80" customFormat="1" ht="15.75">
      <c r="A3" s="235" t="s">
        <v>176</v>
      </c>
      <c r="B3" s="235"/>
      <c r="C3" s="235"/>
      <c r="D3" s="235"/>
      <c r="E3" s="235"/>
      <c r="F3" s="79"/>
      <c r="G3" s="79"/>
      <c r="H3" s="79"/>
      <c r="I3" s="79"/>
      <c r="J3" s="79"/>
      <c r="K3" s="79"/>
      <c r="L3" s="79"/>
      <c r="M3" s="79"/>
    </row>
    <row r="4" spans="1:13" s="80" customFormat="1" ht="15.75">
      <c r="A4" s="235" t="s">
        <v>177</v>
      </c>
      <c r="B4" s="235"/>
      <c r="C4" s="235"/>
      <c r="D4" s="235"/>
      <c r="E4" s="235"/>
      <c r="F4" s="79"/>
      <c r="G4" s="79"/>
      <c r="H4" s="79"/>
      <c r="I4" s="79"/>
      <c r="J4" s="79"/>
      <c r="K4" s="79"/>
      <c r="L4" s="79"/>
      <c r="M4" s="79"/>
    </row>
    <row r="5" spans="1:13" s="80" customFormat="1" ht="15.75">
      <c r="A5" s="81"/>
      <c r="B5" s="81"/>
      <c r="C5" s="81"/>
      <c r="D5" s="81"/>
      <c r="E5" s="79"/>
      <c r="F5" s="79"/>
      <c r="G5" s="79"/>
      <c r="H5" s="79"/>
      <c r="I5" s="79"/>
      <c r="J5" s="79"/>
      <c r="K5" s="79"/>
      <c r="L5" s="79"/>
      <c r="M5" s="79"/>
    </row>
    <row r="6" spans="1:7" ht="15.75" customHeight="1">
      <c r="A6" s="243" t="s">
        <v>178</v>
      </c>
      <c r="B6" s="243" t="s">
        <v>179</v>
      </c>
      <c r="C6" s="244" t="s">
        <v>180</v>
      </c>
      <c r="D6" s="243" t="s">
        <v>181</v>
      </c>
      <c r="E6" s="243"/>
      <c r="G6" s="79"/>
    </row>
    <row r="7" spans="1:7" s="82" customFormat="1" ht="15.75">
      <c r="A7" s="243"/>
      <c r="B7" s="243"/>
      <c r="C7" s="244"/>
      <c r="D7" s="244" t="s">
        <v>182</v>
      </c>
      <c r="E7" s="244" t="s">
        <v>183</v>
      </c>
      <c r="G7" s="79"/>
    </row>
    <row r="8" spans="1:5" s="82" customFormat="1" ht="15">
      <c r="A8" s="243"/>
      <c r="B8" s="243"/>
      <c r="C8" s="244"/>
      <c r="D8" s="244"/>
      <c r="E8" s="244"/>
    </row>
    <row r="9" spans="1:3" ht="15">
      <c r="A9" s="256" t="s">
        <v>184</v>
      </c>
      <c r="B9" s="257"/>
      <c r="C9" s="78"/>
    </row>
    <row r="10" spans="1:5" ht="15">
      <c r="A10" s="85"/>
      <c r="B10" s="117" t="s">
        <v>457</v>
      </c>
      <c r="C10" s="118">
        <v>1</v>
      </c>
      <c r="D10" s="103">
        <v>33000</v>
      </c>
      <c r="E10" s="103">
        <v>33000</v>
      </c>
    </row>
    <row r="11" spans="1:5" ht="15">
      <c r="A11" s="85"/>
      <c r="B11" s="117" t="s">
        <v>458</v>
      </c>
      <c r="C11" s="118">
        <v>1</v>
      </c>
      <c r="D11" s="103">
        <v>19000</v>
      </c>
      <c r="E11" s="103">
        <v>19000</v>
      </c>
    </row>
    <row r="12" spans="1:5" ht="15">
      <c r="A12" s="85"/>
      <c r="B12" s="117" t="s">
        <v>459</v>
      </c>
      <c r="C12" s="118">
        <v>2</v>
      </c>
      <c r="D12" s="103">
        <v>16000</v>
      </c>
      <c r="E12" s="103">
        <v>16000</v>
      </c>
    </row>
    <row r="13" spans="1:5" ht="15">
      <c r="A13" s="85"/>
      <c r="B13" s="117" t="s">
        <v>460</v>
      </c>
      <c r="C13" s="118">
        <v>11</v>
      </c>
      <c r="D13" s="103">
        <v>11000</v>
      </c>
      <c r="E13" s="103">
        <v>16850</v>
      </c>
    </row>
    <row r="14" spans="1:5" ht="15">
      <c r="A14" s="85"/>
      <c r="B14" s="117" t="s">
        <v>461</v>
      </c>
      <c r="C14" s="118">
        <v>1</v>
      </c>
      <c r="D14" s="103">
        <v>17200</v>
      </c>
      <c r="E14" s="103">
        <v>17200</v>
      </c>
    </row>
    <row r="15" spans="1:5" ht="15">
      <c r="A15" s="85"/>
      <c r="B15" s="117" t="s">
        <v>462</v>
      </c>
      <c r="C15" s="118">
        <v>1</v>
      </c>
      <c r="D15" s="103">
        <v>24000</v>
      </c>
      <c r="E15" s="103">
        <v>24000</v>
      </c>
    </row>
    <row r="16" spans="1:5" ht="15">
      <c r="A16" s="85"/>
      <c r="B16" s="117" t="s">
        <v>373</v>
      </c>
      <c r="C16" s="118">
        <v>1</v>
      </c>
      <c r="D16" s="103">
        <v>8500</v>
      </c>
      <c r="E16" s="103">
        <v>8500</v>
      </c>
    </row>
    <row r="17" spans="1:3" ht="15">
      <c r="A17" s="261" t="s">
        <v>202</v>
      </c>
      <c r="B17" s="261"/>
      <c r="C17" s="144">
        <f>SUM(C10:C16)</f>
        <v>18</v>
      </c>
    </row>
    <row r="18" spans="1:3" ht="15">
      <c r="A18" s="90"/>
      <c r="B18" s="90"/>
      <c r="C18" s="78"/>
    </row>
    <row r="19" spans="1:3" ht="15">
      <c r="A19" s="256" t="s">
        <v>213</v>
      </c>
      <c r="B19" s="257"/>
      <c r="C19" s="78"/>
    </row>
    <row r="20" spans="1:5" s="140" customFormat="1" ht="11.25">
      <c r="A20" s="138"/>
      <c r="B20" s="117" t="s">
        <v>463</v>
      </c>
      <c r="C20" s="118">
        <v>16</v>
      </c>
      <c r="D20" s="142">
        <v>2500</v>
      </c>
      <c r="E20" s="142">
        <v>10000</v>
      </c>
    </row>
    <row r="21" spans="2:3" ht="15">
      <c r="B21" s="145" t="s">
        <v>215</v>
      </c>
      <c r="C21" s="91">
        <f>SUM(C20:C20)</f>
        <v>16</v>
      </c>
    </row>
    <row r="22" ht="15">
      <c r="C22" s="78"/>
    </row>
    <row r="23" spans="1:8" ht="15">
      <c r="A23" s="236" t="s">
        <v>216</v>
      </c>
      <c r="B23" s="236"/>
      <c r="C23" s="144">
        <f>+C17+C21</f>
        <v>34</v>
      </c>
      <c r="H23" s="94"/>
    </row>
    <row r="24" ht="15">
      <c r="H24" s="94"/>
    </row>
    <row r="25" ht="15">
      <c r="H25" s="94"/>
    </row>
    <row r="26" spans="1:13" ht="15">
      <c r="A26" s="235" t="s">
        <v>456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</row>
    <row r="27" spans="1:13" ht="15">
      <c r="A27" s="235" t="s">
        <v>176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">
      <c r="A28" s="235" t="s">
        <v>217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</row>
    <row r="29" spans="1:13" ht="15">
      <c r="A29" s="235" t="s">
        <v>290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</row>
    <row r="30" spans="1:13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ht="15">
      <c r="A31" s="223" t="s">
        <v>291</v>
      </c>
      <c r="B31" s="22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2" ht="15">
      <c r="A33" s="237" t="s">
        <v>178</v>
      </c>
      <c r="B33" s="237" t="s">
        <v>220</v>
      </c>
      <c r="C33" s="228" t="s">
        <v>221</v>
      </c>
      <c r="D33" s="229"/>
      <c r="E33" s="230"/>
      <c r="F33" s="96"/>
      <c r="G33" s="228" t="s">
        <v>222</v>
      </c>
      <c r="H33" s="229"/>
      <c r="I33" s="229"/>
      <c r="J33" s="229"/>
      <c r="K33" s="229"/>
      <c r="L33" s="229"/>
    </row>
    <row r="34" spans="1:12" ht="36">
      <c r="A34" s="238"/>
      <c r="B34" s="238"/>
      <c r="C34" s="99" t="s">
        <v>223</v>
      </c>
      <c r="D34" s="100" t="s">
        <v>224</v>
      </c>
      <c r="E34" s="99" t="s">
        <v>22</v>
      </c>
      <c r="F34" s="96"/>
      <c r="G34" s="99" t="s">
        <v>225</v>
      </c>
      <c r="H34" s="99" t="s">
        <v>226</v>
      </c>
      <c r="I34" s="99" t="s">
        <v>227</v>
      </c>
      <c r="J34" s="99" t="s">
        <v>228</v>
      </c>
      <c r="K34" s="99" t="s">
        <v>229</v>
      </c>
      <c r="L34" s="99" t="s">
        <v>22</v>
      </c>
    </row>
    <row r="35" spans="1:12" s="140" customFormat="1" ht="11.25">
      <c r="A35" s="137"/>
      <c r="B35" s="123" t="s">
        <v>464</v>
      </c>
      <c r="C35" s="103">
        <v>33000</v>
      </c>
      <c r="D35" s="103">
        <v>1709</v>
      </c>
      <c r="E35" s="103">
        <f>SUM(C35:D35)</f>
        <v>34709</v>
      </c>
      <c r="F35" s="104"/>
      <c r="G35" s="103">
        <f>+C35/30*10</f>
        <v>11000</v>
      </c>
      <c r="H35" s="103">
        <v>1333</v>
      </c>
      <c r="I35" s="103">
        <f>+C35/30*5</f>
        <v>5500</v>
      </c>
      <c r="J35" s="103">
        <f>+C35/30*40</f>
        <v>44000</v>
      </c>
      <c r="K35" s="103">
        <v>686</v>
      </c>
      <c r="L35" s="103">
        <f>SUM(G35:J35)</f>
        <v>61833</v>
      </c>
    </row>
    <row r="36" spans="1:13" ht="1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3:8" ht="15">
      <c r="C37" s="106" t="s">
        <v>287</v>
      </c>
      <c r="D37" s="84"/>
      <c r="E37" s="84"/>
      <c r="F37" s="84"/>
      <c r="G37" s="84"/>
      <c r="H37" s="84"/>
    </row>
    <row r="38" spans="3:8" ht="15">
      <c r="C38" s="107" t="s">
        <v>178</v>
      </c>
      <c r="D38" s="234" t="s">
        <v>288</v>
      </c>
      <c r="E38" s="234"/>
      <c r="F38" s="234"/>
      <c r="G38" s="234"/>
      <c r="H38" s="234"/>
    </row>
    <row r="39" spans="3:8" ht="15">
      <c r="C39" s="108"/>
      <c r="D39" s="245" t="s">
        <v>465</v>
      </c>
      <c r="E39" s="245"/>
      <c r="F39" s="245"/>
      <c r="G39" s="245"/>
      <c r="H39" s="245"/>
    </row>
    <row r="40" ht="15">
      <c r="H40" s="94"/>
    </row>
    <row r="41" ht="15">
      <c r="H41" s="94"/>
    </row>
    <row r="42" spans="1:13" ht="15">
      <c r="A42" s="235" t="s">
        <v>466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</row>
    <row r="43" spans="1:13" ht="15">
      <c r="A43" s="235" t="s">
        <v>176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</row>
    <row r="44" spans="1:13" ht="15">
      <c r="A44" s="235" t="s">
        <v>217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</row>
    <row r="45" spans="1:13" ht="15">
      <c r="A45" s="235" t="s">
        <v>218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</row>
    <row r="46" spans="1:13" ht="1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ht="15">
      <c r="A47" s="223" t="s">
        <v>291</v>
      </c>
      <c r="B47" s="22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2" ht="15">
      <c r="A49" s="237" t="s">
        <v>178</v>
      </c>
      <c r="B49" s="237" t="s">
        <v>220</v>
      </c>
      <c r="C49" s="228" t="s">
        <v>221</v>
      </c>
      <c r="D49" s="229"/>
      <c r="E49" s="230"/>
      <c r="F49" s="96"/>
      <c r="G49" s="228" t="s">
        <v>222</v>
      </c>
      <c r="H49" s="229"/>
      <c r="I49" s="229"/>
      <c r="J49" s="229"/>
      <c r="K49" s="229"/>
      <c r="L49" s="229"/>
    </row>
    <row r="50" spans="1:12" ht="36">
      <c r="A50" s="238"/>
      <c r="B50" s="238"/>
      <c r="C50" s="99" t="s">
        <v>223</v>
      </c>
      <c r="D50" s="100" t="s">
        <v>224</v>
      </c>
      <c r="E50" s="99" t="s">
        <v>22</v>
      </c>
      <c r="F50" s="96"/>
      <c r="G50" s="99" t="s">
        <v>225</v>
      </c>
      <c r="H50" s="99" t="s">
        <v>226</v>
      </c>
      <c r="I50" s="99" t="s">
        <v>227</v>
      </c>
      <c r="J50" s="99" t="s">
        <v>228</v>
      </c>
      <c r="K50" s="99" t="s">
        <v>229</v>
      </c>
      <c r="L50" s="99" t="s">
        <v>22</v>
      </c>
    </row>
    <row r="51" spans="1:12" ht="15">
      <c r="A51" s="124"/>
      <c r="B51" s="123" t="s">
        <v>467</v>
      </c>
      <c r="C51" s="103">
        <v>19000</v>
      </c>
      <c r="D51" s="103">
        <v>1709</v>
      </c>
      <c r="E51" s="103">
        <f aca="true" t="shared" si="0" ref="E51:E67">SUM(C51:D51)</f>
        <v>20709</v>
      </c>
      <c r="F51" s="104"/>
      <c r="G51" s="103">
        <f aca="true" t="shared" si="1" ref="G51:G67">+C51/30*10</f>
        <v>6333.333333333334</v>
      </c>
      <c r="H51" s="103">
        <v>1086</v>
      </c>
      <c r="I51" s="103">
        <f aca="true" t="shared" si="2" ref="I51:I67">+C51/30*5</f>
        <v>3166.666666666667</v>
      </c>
      <c r="J51" s="103">
        <f aca="true" t="shared" si="3" ref="J51:J67">+C51/30*40</f>
        <v>25333.333333333336</v>
      </c>
      <c r="K51" s="103">
        <v>686</v>
      </c>
      <c r="L51" s="103">
        <f aca="true" t="shared" si="4" ref="L51:L67">SUM(G51:J51)</f>
        <v>35919.333333333336</v>
      </c>
    </row>
    <row r="52" spans="1:12" ht="15">
      <c r="A52" s="124"/>
      <c r="B52" s="123" t="s">
        <v>365</v>
      </c>
      <c r="C52" s="103">
        <v>16000</v>
      </c>
      <c r="D52" s="103">
        <v>1709</v>
      </c>
      <c r="E52" s="103">
        <f t="shared" si="0"/>
        <v>17709</v>
      </c>
      <c r="F52" s="104"/>
      <c r="G52" s="103">
        <f t="shared" si="1"/>
        <v>5333.333333333334</v>
      </c>
      <c r="H52" s="103">
        <v>840</v>
      </c>
      <c r="I52" s="103">
        <f t="shared" si="2"/>
        <v>2666.666666666667</v>
      </c>
      <c r="J52" s="103">
        <f t="shared" si="3"/>
        <v>21333.333333333336</v>
      </c>
      <c r="K52" s="103">
        <v>686</v>
      </c>
      <c r="L52" s="103">
        <f t="shared" si="4"/>
        <v>30173.333333333336</v>
      </c>
    </row>
    <row r="53" spans="1:12" ht="15">
      <c r="A53" s="124"/>
      <c r="B53" s="123" t="s">
        <v>468</v>
      </c>
      <c r="C53" s="103">
        <v>16000</v>
      </c>
      <c r="D53" s="103">
        <v>1709</v>
      </c>
      <c r="E53" s="103">
        <f t="shared" si="0"/>
        <v>17709</v>
      </c>
      <c r="F53" s="104"/>
      <c r="G53" s="103">
        <f t="shared" si="1"/>
        <v>5333.333333333334</v>
      </c>
      <c r="H53" s="103">
        <v>591</v>
      </c>
      <c r="I53" s="103">
        <f t="shared" si="2"/>
        <v>2666.666666666667</v>
      </c>
      <c r="J53" s="103">
        <f t="shared" si="3"/>
        <v>21333.333333333336</v>
      </c>
      <c r="K53" s="103">
        <v>686</v>
      </c>
      <c r="L53" s="103">
        <f t="shared" si="4"/>
        <v>29924.333333333336</v>
      </c>
    </row>
    <row r="54" spans="1:12" ht="15">
      <c r="A54" s="124"/>
      <c r="B54" s="123" t="s">
        <v>469</v>
      </c>
      <c r="C54" s="103">
        <v>16800</v>
      </c>
      <c r="D54" s="103">
        <v>1709</v>
      </c>
      <c r="E54" s="103">
        <f t="shared" si="0"/>
        <v>18509</v>
      </c>
      <c r="F54" s="104"/>
      <c r="G54" s="103">
        <f t="shared" si="1"/>
        <v>5600</v>
      </c>
      <c r="H54" s="103">
        <v>591</v>
      </c>
      <c r="I54" s="103">
        <f t="shared" si="2"/>
        <v>2800</v>
      </c>
      <c r="J54" s="103">
        <f t="shared" si="3"/>
        <v>22400</v>
      </c>
      <c r="K54" s="103">
        <v>686</v>
      </c>
      <c r="L54" s="103">
        <f t="shared" si="4"/>
        <v>31391</v>
      </c>
    </row>
    <row r="55" spans="1:12" ht="15">
      <c r="A55" s="124"/>
      <c r="B55" s="123" t="s">
        <v>460</v>
      </c>
      <c r="C55" s="103">
        <v>16850</v>
      </c>
      <c r="D55" s="103">
        <v>1709</v>
      </c>
      <c r="E55" s="103">
        <f t="shared" si="0"/>
        <v>18559</v>
      </c>
      <c r="F55" s="104"/>
      <c r="G55" s="103">
        <f t="shared" si="1"/>
        <v>5616.666666666666</v>
      </c>
      <c r="H55" s="103">
        <v>591</v>
      </c>
      <c r="I55" s="103">
        <f t="shared" si="2"/>
        <v>2808.333333333333</v>
      </c>
      <c r="J55" s="103">
        <f t="shared" si="3"/>
        <v>22466.666666666664</v>
      </c>
      <c r="K55" s="103">
        <v>686</v>
      </c>
      <c r="L55" s="103">
        <f t="shared" si="4"/>
        <v>31482.666666666664</v>
      </c>
    </row>
    <row r="56" spans="1:12" ht="15">
      <c r="A56" s="124"/>
      <c r="B56" s="123" t="s">
        <v>460</v>
      </c>
      <c r="C56" s="103">
        <v>15500</v>
      </c>
      <c r="D56" s="103">
        <v>1709</v>
      </c>
      <c r="E56" s="103">
        <f t="shared" si="0"/>
        <v>17209</v>
      </c>
      <c r="F56" s="104"/>
      <c r="G56" s="103">
        <f t="shared" si="1"/>
        <v>5166.666666666666</v>
      </c>
      <c r="H56" s="103">
        <v>840</v>
      </c>
      <c r="I56" s="103">
        <f t="shared" si="2"/>
        <v>2583.333333333333</v>
      </c>
      <c r="J56" s="103">
        <f t="shared" si="3"/>
        <v>20666.666666666664</v>
      </c>
      <c r="K56" s="103">
        <v>686</v>
      </c>
      <c r="L56" s="103">
        <f t="shared" si="4"/>
        <v>29256.666666666664</v>
      </c>
    </row>
    <row r="57" spans="1:12" ht="15">
      <c r="A57" s="124"/>
      <c r="B57" s="123" t="s">
        <v>460</v>
      </c>
      <c r="C57" s="103">
        <v>16000</v>
      </c>
      <c r="D57" s="103">
        <v>1709</v>
      </c>
      <c r="E57" s="103">
        <f t="shared" si="0"/>
        <v>17709</v>
      </c>
      <c r="F57" s="104"/>
      <c r="G57" s="103">
        <f t="shared" si="1"/>
        <v>5333.333333333334</v>
      </c>
      <c r="H57" s="103">
        <v>840</v>
      </c>
      <c r="I57" s="103">
        <f t="shared" si="2"/>
        <v>2666.666666666667</v>
      </c>
      <c r="J57" s="103">
        <f t="shared" si="3"/>
        <v>21333.333333333336</v>
      </c>
      <c r="K57" s="103">
        <v>686</v>
      </c>
      <c r="L57" s="103">
        <f t="shared" si="4"/>
        <v>30173.333333333336</v>
      </c>
    </row>
    <row r="58" spans="1:12" ht="15">
      <c r="A58" s="124"/>
      <c r="B58" s="123" t="s">
        <v>460</v>
      </c>
      <c r="C58" s="103">
        <v>16800</v>
      </c>
      <c r="D58" s="103">
        <v>1709</v>
      </c>
      <c r="E58" s="103">
        <f t="shared" si="0"/>
        <v>18509</v>
      </c>
      <c r="F58" s="104"/>
      <c r="G58" s="103">
        <f t="shared" si="1"/>
        <v>5600</v>
      </c>
      <c r="H58" s="103">
        <v>591</v>
      </c>
      <c r="I58" s="103">
        <f t="shared" si="2"/>
        <v>2800</v>
      </c>
      <c r="J58" s="103">
        <f t="shared" si="3"/>
        <v>22400</v>
      </c>
      <c r="K58" s="103">
        <v>686</v>
      </c>
      <c r="L58" s="103">
        <f t="shared" si="4"/>
        <v>31391</v>
      </c>
    </row>
    <row r="59" spans="1:12" ht="15">
      <c r="A59" s="124"/>
      <c r="B59" s="123" t="s">
        <v>460</v>
      </c>
      <c r="C59" s="103">
        <v>14800</v>
      </c>
      <c r="D59" s="103">
        <v>1709</v>
      </c>
      <c r="E59" s="103">
        <f t="shared" si="0"/>
        <v>16509</v>
      </c>
      <c r="F59" s="104"/>
      <c r="G59" s="103">
        <f t="shared" si="1"/>
        <v>4933.333333333333</v>
      </c>
      <c r="H59" s="103">
        <v>347</v>
      </c>
      <c r="I59" s="103">
        <f t="shared" si="2"/>
        <v>2466.6666666666665</v>
      </c>
      <c r="J59" s="103">
        <f t="shared" si="3"/>
        <v>19733.333333333332</v>
      </c>
      <c r="K59" s="103">
        <v>686</v>
      </c>
      <c r="L59" s="103">
        <f t="shared" si="4"/>
        <v>27480.333333333332</v>
      </c>
    </row>
    <row r="60" spans="1:12" ht="15">
      <c r="A60" s="124"/>
      <c r="B60" s="123" t="s">
        <v>460</v>
      </c>
      <c r="C60" s="103">
        <v>12000</v>
      </c>
      <c r="D60" s="103">
        <v>1709</v>
      </c>
      <c r="E60" s="103">
        <f t="shared" si="0"/>
        <v>13709</v>
      </c>
      <c r="F60" s="104"/>
      <c r="G60" s="103">
        <f t="shared" si="1"/>
        <v>4000</v>
      </c>
      <c r="H60" s="103"/>
      <c r="I60" s="103">
        <f t="shared" si="2"/>
        <v>2000</v>
      </c>
      <c r="J60" s="103">
        <f t="shared" si="3"/>
        <v>16000</v>
      </c>
      <c r="K60" s="103">
        <v>686</v>
      </c>
      <c r="L60" s="103">
        <f t="shared" si="4"/>
        <v>22000</v>
      </c>
    </row>
    <row r="61" spans="1:12" ht="15">
      <c r="A61" s="124"/>
      <c r="B61" s="123" t="s">
        <v>460</v>
      </c>
      <c r="C61" s="103">
        <v>12000</v>
      </c>
      <c r="D61" s="103">
        <v>1709</v>
      </c>
      <c r="E61" s="103">
        <f t="shared" si="0"/>
        <v>13709</v>
      </c>
      <c r="F61" s="104"/>
      <c r="G61" s="103">
        <f t="shared" si="1"/>
        <v>4000</v>
      </c>
      <c r="H61" s="103"/>
      <c r="I61" s="103">
        <f t="shared" si="2"/>
        <v>2000</v>
      </c>
      <c r="J61" s="103">
        <f t="shared" si="3"/>
        <v>16000</v>
      </c>
      <c r="K61" s="103">
        <v>686</v>
      </c>
      <c r="L61" s="103">
        <f t="shared" si="4"/>
        <v>22000</v>
      </c>
    </row>
    <row r="62" spans="1:12" ht="15">
      <c r="A62" s="124"/>
      <c r="B62" s="123" t="s">
        <v>460</v>
      </c>
      <c r="C62" s="103">
        <v>12000</v>
      </c>
      <c r="D62" s="103">
        <v>1709</v>
      </c>
      <c r="E62" s="103">
        <f t="shared" si="0"/>
        <v>13709</v>
      </c>
      <c r="F62" s="104"/>
      <c r="G62" s="103">
        <f t="shared" si="1"/>
        <v>4000</v>
      </c>
      <c r="H62" s="103"/>
      <c r="I62" s="103">
        <f t="shared" si="2"/>
        <v>2000</v>
      </c>
      <c r="J62" s="103">
        <f t="shared" si="3"/>
        <v>16000</v>
      </c>
      <c r="K62" s="103">
        <v>686</v>
      </c>
      <c r="L62" s="103">
        <f t="shared" si="4"/>
        <v>22000</v>
      </c>
    </row>
    <row r="63" spans="1:12" ht="15">
      <c r="A63" s="124"/>
      <c r="B63" s="123" t="s">
        <v>460</v>
      </c>
      <c r="C63" s="103">
        <v>12000</v>
      </c>
      <c r="D63" s="103">
        <v>1709</v>
      </c>
      <c r="E63" s="103">
        <f t="shared" si="0"/>
        <v>13709</v>
      </c>
      <c r="F63" s="104"/>
      <c r="G63" s="103">
        <f t="shared" si="1"/>
        <v>4000</v>
      </c>
      <c r="H63" s="103"/>
      <c r="I63" s="103">
        <f t="shared" si="2"/>
        <v>2000</v>
      </c>
      <c r="J63" s="103">
        <f t="shared" si="3"/>
        <v>16000</v>
      </c>
      <c r="K63" s="103">
        <v>686</v>
      </c>
      <c r="L63" s="103">
        <f t="shared" si="4"/>
        <v>22000</v>
      </c>
    </row>
    <row r="64" spans="1:12" ht="15">
      <c r="A64" s="124"/>
      <c r="B64" s="123" t="s">
        <v>460</v>
      </c>
      <c r="C64" s="103">
        <v>11000</v>
      </c>
      <c r="D64" s="103">
        <v>1709</v>
      </c>
      <c r="E64" s="103">
        <f t="shared" si="0"/>
        <v>12709</v>
      </c>
      <c r="F64" s="104"/>
      <c r="G64" s="103">
        <f t="shared" si="1"/>
        <v>3666.666666666667</v>
      </c>
      <c r="H64" s="103"/>
      <c r="I64" s="103">
        <f t="shared" si="2"/>
        <v>1833.3333333333335</v>
      </c>
      <c r="J64" s="103">
        <f t="shared" si="3"/>
        <v>14666.666666666668</v>
      </c>
      <c r="K64" s="103">
        <v>686</v>
      </c>
      <c r="L64" s="103">
        <f t="shared" si="4"/>
        <v>20166.666666666668</v>
      </c>
    </row>
    <row r="65" spans="1:12" ht="15">
      <c r="A65" s="124"/>
      <c r="B65" s="123" t="s">
        <v>470</v>
      </c>
      <c r="C65" s="103">
        <v>17200</v>
      </c>
      <c r="D65" s="103">
        <v>1709</v>
      </c>
      <c r="E65" s="103">
        <f t="shared" si="0"/>
        <v>18909</v>
      </c>
      <c r="F65" s="104"/>
      <c r="G65" s="103">
        <f t="shared" si="1"/>
        <v>5733.333333333334</v>
      </c>
      <c r="H65" s="103">
        <v>1086</v>
      </c>
      <c r="I65" s="103">
        <f t="shared" si="2"/>
        <v>2866.666666666667</v>
      </c>
      <c r="J65" s="103">
        <f t="shared" si="3"/>
        <v>22933.333333333336</v>
      </c>
      <c r="K65" s="103">
        <v>686</v>
      </c>
      <c r="L65" s="103">
        <f t="shared" si="4"/>
        <v>32619.333333333336</v>
      </c>
    </row>
    <row r="66" spans="1:12" ht="15">
      <c r="A66" s="124"/>
      <c r="B66" s="123" t="s">
        <v>462</v>
      </c>
      <c r="C66" s="103">
        <v>24000</v>
      </c>
      <c r="D66" s="103">
        <v>1709</v>
      </c>
      <c r="E66" s="103">
        <f t="shared" si="0"/>
        <v>25709</v>
      </c>
      <c r="F66" s="104"/>
      <c r="G66" s="103">
        <f t="shared" si="1"/>
        <v>8000</v>
      </c>
      <c r="H66" s="103">
        <v>347</v>
      </c>
      <c r="I66" s="103">
        <f t="shared" si="2"/>
        <v>4000</v>
      </c>
      <c r="J66" s="103">
        <f t="shared" si="3"/>
        <v>32000</v>
      </c>
      <c r="K66" s="103">
        <v>686</v>
      </c>
      <c r="L66" s="103">
        <f t="shared" si="4"/>
        <v>44347</v>
      </c>
    </row>
    <row r="67" spans="1:12" ht="15">
      <c r="A67" s="124"/>
      <c r="B67" s="123" t="s">
        <v>471</v>
      </c>
      <c r="C67" s="103">
        <v>8500</v>
      </c>
      <c r="D67" s="103">
        <v>1709</v>
      </c>
      <c r="E67" s="103">
        <f t="shared" si="0"/>
        <v>10209</v>
      </c>
      <c r="F67" s="104"/>
      <c r="G67" s="103">
        <f t="shared" si="1"/>
        <v>2833.333333333333</v>
      </c>
      <c r="H67" s="103">
        <v>347</v>
      </c>
      <c r="I67" s="103">
        <f t="shared" si="2"/>
        <v>1416.6666666666665</v>
      </c>
      <c r="J67" s="103">
        <f t="shared" si="3"/>
        <v>11333.333333333332</v>
      </c>
      <c r="K67" s="103">
        <v>686</v>
      </c>
      <c r="L67" s="103">
        <f t="shared" si="4"/>
        <v>15930.333333333332</v>
      </c>
    </row>
    <row r="68" spans="1:13" ht="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</row>
    <row r="69" spans="3:8" ht="15">
      <c r="C69" s="106" t="s">
        <v>287</v>
      </c>
      <c r="D69" s="84"/>
      <c r="E69" s="84"/>
      <c r="F69" s="84"/>
      <c r="G69" s="84"/>
      <c r="H69" s="84"/>
    </row>
    <row r="70" spans="3:8" ht="15">
      <c r="C70" s="107" t="s">
        <v>178</v>
      </c>
      <c r="D70" s="234" t="s">
        <v>288</v>
      </c>
      <c r="E70" s="234"/>
      <c r="F70" s="234"/>
      <c r="G70" s="234"/>
      <c r="H70" s="234"/>
    </row>
    <row r="71" spans="3:8" ht="15">
      <c r="C71" s="108"/>
      <c r="D71" s="245" t="s">
        <v>472</v>
      </c>
      <c r="E71" s="245"/>
      <c r="F71" s="245"/>
      <c r="G71" s="245"/>
      <c r="H71" s="245"/>
    </row>
    <row r="72" ht="15">
      <c r="H72" s="94"/>
    </row>
    <row r="73" ht="15">
      <c r="H73" s="94"/>
    </row>
    <row r="74" ht="15">
      <c r="H74" s="94"/>
    </row>
    <row r="75" ht="15">
      <c r="H75" s="94"/>
    </row>
    <row r="76" ht="15">
      <c r="H76" s="94"/>
    </row>
    <row r="77" ht="15">
      <c r="H77" s="94"/>
    </row>
    <row r="78" ht="15">
      <c r="H78" s="94"/>
    </row>
    <row r="79" ht="15">
      <c r="H79" s="94"/>
    </row>
    <row r="80" ht="15">
      <c r="H80" s="94"/>
    </row>
    <row r="81" ht="15">
      <c r="H81" s="94"/>
    </row>
    <row r="82" ht="15">
      <c r="H82" s="94"/>
    </row>
    <row r="83" ht="15">
      <c r="H83" s="94"/>
    </row>
    <row r="84" ht="15">
      <c r="H84" s="94"/>
    </row>
    <row r="85" ht="15">
      <c r="H85" s="94"/>
    </row>
    <row r="86" ht="15">
      <c r="H86" s="94"/>
    </row>
    <row r="87" ht="15">
      <c r="H87" s="94"/>
    </row>
    <row r="88" ht="15">
      <c r="H88" s="94"/>
    </row>
    <row r="89" ht="15">
      <c r="H89" s="94"/>
    </row>
    <row r="90" ht="15">
      <c r="H90" s="94"/>
    </row>
    <row r="91" ht="15">
      <c r="H91" s="94"/>
    </row>
    <row r="92" ht="15">
      <c r="H92" s="94"/>
    </row>
    <row r="93" ht="15">
      <c r="H93" s="94"/>
    </row>
    <row r="94" ht="15">
      <c r="H94" s="94"/>
    </row>
    <row r="95" ht="15">
      <c r="H95" s="94"/>
    </row>
    <row r="96" ht="15">
      <c r="H96" s="94"/>
    </row>
    <row r="97" ht="15">
      <c r="H97" s="94"/>
    </row>
    <row r="98" ht="15">
      <c r="H98" s="94"/>
    </row>
    <row r="99" ht="15">
      <c r="H99" s="94"/>
    </row>
    <row r="100" ht="15">
      <c r="H100" s="94"/>
    </row>
    <row r="101" ht="15">
      <c r="H101" s="94"/>
    </row>
    <row r="102" ht="15">
      <c r="H102" s="94"/>
    </row>
    <row r="103" ht="15">
      <c r="H103" s="94"/>
    </row>
    <row r="104" ht="15">
      <c r="H104" s="94"/>
    </row>
    <row r="105" ht="15">
      <c r="H105" s="94"/>
    </row>
    <row r="106" ht="15">
      <c r="H106" s="94"/>
    </row>
    <row r="107" ht="15">
      <c r="H107" s="94"/>
    </row>
    <row r="108" ht="15">
      <c r="H108" s="94"/>
    </row>
    <row r="109" ht="15">
      <c r="H109" s="94"/>
    </row>
    <row r="110" ht="15">
      <c r="H110" s="94"/>
    </row>
    <row r="111" ht="15">
      <c r="H111" s="94"/>
    </row>
    <row r="112" ht="15">
      <c r="H112" s="94"/>
    </row>
    <row r="113" ht="15">
      <c r="H113" s="94"/>
    </row>
    <row r="114" ht="15">
      <c r="H114" s="94"/>
    </row>
    <row r="115" ht="15">
      <c r="H115" s="94"/>
    </row>
    <row r="116" ht="15">
      <c r="H116" s="94"/>
    </row>
    <row r="117" ht="15">
      <c r="H117" s="94"/>
    </row>
    <row r="118" ht="15">
      <c r="H118" s="94"/>
    </row>
    <row r="119" ht="15">
      <c r="H119" s="94"/>
    </row>
    <row r="120" ht="15">
      <c r="H120" s="94"/>
    </row>
    <row r="121" ht="15">
      <c r="H121" s="94"/>
    </row>
    <row r="122" ht="15">
      <c r="H122" s="94"/>
    </row>
    <row r="123" ht="15">
      <c r="H123" s="94"/>
    </row>
    <row r="124" ht="15">
      <c r="H124" s="94"/>
    </row>
    <row r="125" ht="15">
      <c r="H125" s="94"/>
    </row>
    <row r="126" ht="15">
      <c r="H126" s="94"/>
    </row>
    <row r="127" ht="15">
      <c r="H127" s="94"/>
    </row>
    <row r="128" ht="15">
      <c r="H128" s="94"/>
    </row>
    <row r="129" ht="15">
      <c r="H129" s="94"/>
    </row>
    <row r="130" ht="15">
      <c r="H130" s="94"/>
    </row>
    <row r="131" ht="15">
      <c r="H131" s="94"/>
    </row>
    <row r="132" ht="15">
      <c r="H132" s="94"/>
    </row>
    <row r="133" ht="15">
      <c r="H133" s="94"/>
    </row>
    <row r="134" ht="15">
      <c r="H134" s="94"/>
    </row>
    <row r="135" ht="15">
      <c r="H135" s="94"/>
    </row>
    <row r="136" ht="15">
      <c r="H136" s="94"/>
    </row>
    <row r="137" ht="15">
      <c r="H137" s="94"/>
    </row>
    <row r="138" ht="15">
      <c r="H138" s="94"/>
    </row>
    <row r="139" ht="15">
      <c r="H139" s="94"/>
    </row>
    <row r="140" ht="15">
      <c r="H140" s="94"/>
    </row>
    <row r="141" ht="15">
      <c r="H141" s="94"/>
    </row>
    <row r="142" ht="15">
      <c r="H142" s="94"/>
    </row>
    <row r="143" ht="15">
      <c r="H143" s="94"/>
    </row>
    <row r="144" ht="15">
      <c r="H144" s="94"/>
    </row>
    <row r="145" ht="15">
      <c r="H145" s="94"/>
    </row>
    <row r="146" ht="15">
      <c r="H146" s="94"/>
    </row>
    <row r="147" ht="15">
      <c r="H147" s="94"/>
    </row>
    <row r="148" ht="15">
      <c r="H148" s="94"/>
    </row>
    <row r="149" ht="15">
      <c r="H149" s="94"/>
    </row>
    <row r="150" ht="15">
      <c r="H150" s="94"/>
    </row>
    <row r="151" ht="15">
      <c r="H151" s="94"/>
    </row>
    <row r="152" ht="15">
      <c r="H152" s="94"/>
    </row>
    <row r="153" ht="15">
      <c r="H153" s="94"/>
    </row>
    <row r="154" ht="15">
      <c r="H154" s="94"/>
    </row>
    <row r="155" ht="15">
      <c r="H155" s="94"/>
    </row>
    <row r="156" ht="15">
      <c r="H156" s="94"/>
    </row>
    <row r="157" ht="15">
      <c r="H157" s="94"/>
    </row>
    <row r="158" ht="15">
      <c r="H158" s="94"/>
    </row>
    <row r="159" ht="15">
      <c r="H159" s="94"/>
    </row>
    <row r="160" ht="15">
      <c r="H160" s="94"/>
    </row>
    <row r="161" ht="15">
      <c r="H161" s="94"/>
    </row>
    <row r="162" ht="15">
      <c r="H162" s="94"/>
    </row>
    <row r="163" ht="15">
      <c r="H163" s="94"/>
    </row>
    <row r="164" ht="15">
      <c r="H164" s="94"/>
    </row>
    <row r="165" ht="15">
      <c r="H165" s="94"/>
    </row>
    <row r="166" ht="15">
      <c r="H166" s="94"/>
    </row>
    <row r="167" ht="15">
      <c r="H167" s="94"/>
    </row>
    <row r="168" ht="15">
      <c r="H168" s="94"/>
    </row>
    <row r="169" ht="15">
      <c r="H169" s="94"/>
    </row>
    <row r="170" ht="15">
      <c r="H170" s="94"/>
    </row>
    <row r="171" ht="15">
      <c r="H171" s="94"/>
    </row>
    <row r="172" ht="15">
      <c r="H172" s="94"/>
    </row>
    <row r="173" ht="15">
      <c r="H173" s="94"/>
    </row>
    <row r="174" ht="15">
      <c r="H174" s="94"/>
    </row>
    <row r="175" ht="15">
      <c r="H175" s="94"/>
    </row>
    <row r="176" ht="15">
      <c r="H176" s="94"/>
    </row>
    <row r="177" ht="15">
      <c r="H177" s="94"/>
    </row>
    <row r="178" ht="15">
      <c r="H178" s="94"/>
    </row>
    <row r="179" ht="15">
      <c r="H179" s="94"/>
    </row>
    <row r="180" ht="15">
      <c r="H180" s="94"/>
    </row>
    <row r="181" ht="15">
      <c r="H181" s="94"/>
    </row>
    <row r="182" ht="15">
      <c r="H182" s="94"/>
    </row>
    <row r="183" ht="15">
      <c r="H183" s="94"/>
    </row>
    <row r="184" ht="15">
      <c r="H184" s="94"/>
    </row>
    <row r="185" ht="15">
      <c r="H185" s="94"/>
    </row>
    <row r="186" ht="15">
      <c r="H186" s="94"/>
    </row>
    <row r="187" ht="15">
      <c r="H187" s="94"/>
    </row>
    <row r="188" ht="15">
      <c r="H188" s="94"/>
    </row>
    <row r="189" ht="15">
      <c r="H189" s="94"/>
    </row>
    <row r="190" ht="15">
      <c r="H190" s="94"/>
    </row>
    <row r="191" ht="15">
      <c r="H191" s="94"/>
    </row>
    <row r="192" ht="15">
      <c r="H192" s="94"/>
    </row>
    <row r="193" ht="15">
      <c r="H193" s="94"/>
    </row>
    <row r="194" ht="15">
      <c r="H194" s="94"/>
    </row>
    <row r="195" ht="15">
      <c r="H195" s="94"/>
    </row>
    <row r="196" ht="15">
      <c r="H196" s="94"/>
    </row>
    <row r="197" ht="15">
      <c r="H197" s="94"/>
    </row>
    <row r="198" ht="15">
      <c r="H198" s="94"/>
    </row>
    <row r="199" ht="15">
      <c r="H199" s="94"/>
    </row>
    <row r="200" ht="15">
      <c r="H200" s="94"/>
    </row>
    <row r="201" ht="15">
      <c r="H201" s="94"/>
    </row>
    <row r="202" ht="15">
      <c r="H202" s="94"/>
    </row>
    <row r="203" ht="15">
      <c r="H203" s="94"/>
    </row>
    <row r="204" ht="15">
      <c r="H204" s="94"/>
    </row>
    <row r="205" ht="15">
      <c r="H205" s="94"/>
    </row>
    <row r="206" ht="15">
      <c r="H206" s="94"/>
    </row>
    <row r="207" ht="15">
      <c r="H207" s="94"/>
    </row>
    <row r="208" ht="15">
      <c r="H208" s="94"/>
    </row>
    <row r="209" ht="15">
      <c r="H209" s="94"/>
    </row>
    <row r="210" ht="15">
      <c r="H210" s="94"/>
    </row>
    <row r="211" ht="15">
      <c r="H211" s="94"/>
    </row>
    <row r="212" ht="15">
      <c r="H212" s="94"/>
    </row>
    <row r="213" ht="15">
      <c r="H213" s="94"/>
    </row>
    <row r="214" ht="15">
      <c r="H214" s="94"/>
    </row>
    <row r="215" ht="15">
      <c r="H215" s="94"/>
    </row>
    <row r="216" ht="15">
      <c r="H216" s="94"/>
    </row>
    <row r="217" ht="15">
      <c r="H217" s="94"/>
    </row>
    <row r="218" ht="15">
      <c r="H218" s="94"/>
    </row>
    <row r="219" ht="15">
      <c r="H219" s="94"/>
    </row>
    <row r="220" ht="15">
      <c r="H220" s="94"/>
    </row>
    <row r="221" ht="15">
      <c r="H221" s="94"/>
    </row>
    <row r="222" ht="15">
      <c r="H222" s="94"/>
    </row>
    <row r="223" ht="15">
      <c r="H223" s="94"/>
    </row>
    <row r="224" ht="15">
      <c r="H224" s="94"/>
    </row>
    <row r="225" ht="15">
      <c r="H225" s="94"/>
    </row>
    <row r="226" ht="15">
      <c r="H226" s="94"/>
    </row>
    <row r="227" ht="15">
      <c r="H227" s="94"/>
    </row>
    <row r="228" ht="15">
      <c r="H228" s="94"/>
    </row>
    <row r="229" ht="15">
      <c r="H229" s="94"/>
    </row>
    <row r="230" ht="15">
      <c r="H230" s="94"/>
    </row>
    <row r="231" ht="15">
      <c r="H231" s="94"/>
    </row>
    <row r="232" ht="15">
      <c r="H232" s="94"/>
    </row>
    <row r="233" ht="15">
      <c r="H233" s="94"/>
    </row>
    <row r="234" ht="15">
      <c r="H234" s="94"/>
    </row>
    <row r="235" ht="15">
      <c r="H235" s="94"/>
    </row>
    <row r="236" ht="15">
      <c r="H236" s="94"/>
    </row>
    <row r="237" ht="15">
      <c r="H237" s="94"/>
    </row>
    <row r="238" ht="15">
      <c r="H238" s="94"/>
    </row>
    <row r="239" ht="15">
      <c r="H239" s="94"/>
    </row>
    <row r="240" ht="15">
      <c r="H240" s="94"/>
    </row>
    <row r="241" ht="15">
      <c r="H241" s="94"/>
    </row>
    <row r="242" ht="15">
      <c r="H242" s="94"/>
    </row>
    <row r="243" ht="15">
      <c r="H243" s="94"/>
    </row>
    <row r="244" ht="15">
      <c r="H244" s="94"/>
    </row>
    <row r="245" ht="15">
      <c r="H245" s="94"/>
    </row>
    <row r="246" ht="15">
      <c r="H246" s="94"/>
    </row>
    <row r="247" ht="15">
      <c r="H247" s="94"/>
    </row>
    <row r="248" ht="15">
      <c r="H248" s="94"/>
    </row>
    <row r="249" ht="15">
      <c r="H249" s="94"/>
    </row>
    <row r="250" ht="15">
      <c r="H250" s="94"/>
    </row>
    <row r="251" ht="15">
      <c r="H251" s="94"/>
    </row>
    <row r="252" ht="15">
      <c r="H252" s="94"/>
    </row>
    <row r="253" ht="15">
      <c r="H253" s="94"/>
    </row>
    <row r="254" ht="15">
      <c r="H254" s="94"/>
    </row>
    <row r="255" ht="15">
      <c r="H255" s="94"/>
    </row>
    <row r="256" ht="15">
      <c r="H256" s="94"/>
    </row>
    <row r="257" ht="15">
      <c r="H257" s="94"/>
    </row>
    <row r="258" ht="15">
      <c r="H258" s="94"/>
    </row>
    <row r="259" ht="15">
      <c r="H259" s="94"/>
    </row>
    <row r="260" ht="15">
      <c r="H260" s="94"/>
    </row>
    <row r="261" ht="15">
      <c r="H261" s="94"/>
    </row>
    <row r="262" ht="15">
      <c r="H262" s="94"/>
    </row>
    <row r="263" ht="15">
      <c r="H263" s="94"/>
    </row>
    <row r="264" ht="15">
      <c r="H264" s="94"/>
    </row>
    <row r="265" ht="15">
      <c r="H265" s="94"/>
    </row>
    <row r="266" ht="15">
      <c r="H266" s="94"/>
    </row>
    <row r="267" ht="15">
      <c r="H267" s="94"/>
    </row>
    <row r="268" ht="15">
      <c r="H268" s="94"/>
    </row>
    <row r="269" ht="15">
      <c r="H269" s="94"/>
    </row>
    <row r="270" ht="15">
      <c r="H270" s="94"/>
    </row>
    <row r="271" ht="15">
      <c r="H271" s="94"/>
    </row>
    <row r="272" ht="15">
      <c r="H272" s="94"/>
    </row>
    <row r="273" ht="15">
      <c r="H273" s="94"/>
    </row>
    <row r="274" ht="15">
      <c r="H274" s="94"/>
    </row>
    <row r="275" ht="15">
      <c r="H275" s="94"/>
    </row>
    <row r="276" ht="15">
      <c r="H276" s="94"/>
    </row>
    <row r="277" ht="15">
      <c r="H277" s="94"/>
    </row>
    <row r="278" ht="15">
      <c r="H278" s="94"/>
    </row>
    <row r="279" ht="15">
      <c r="H279" s="94"/>
    </row>
    <row r="280" ht="15">
      <c r="H280" s="94"/>
    </row>
    <row r="281" ht="15">
      <c r="H281" s="94"/>
    </row>
    <row r="282" ht="15">
      <c r="H282" s="94"/>
    </row>
    <row r="283" ht="15">
      <c r="H283" s="94"/>
    </row>
    <row r="284" ht="15">
      <c r="H284" s="94"/>
    </row>
    <row r="285" ht="15">
      <c r="H285" s="94"/>
    </row>
    <row r="286" ht="15">
      <c r="H286" s="94"/>
    </row>
    <row r="287" ht="15">
      <c r="H287" s="94"/>
    </row>
    <row r="288" ht="15">
      <c r="H288" s="94"/>
    </row>
    <row r="289" ht="15">
      <c r="H289" s="94"/>
    </row>
    <row r="290" ht="15">
      <c r="H290" s="94"/>
    </row>
    <row r="291" ht="15">
      <c r="H291" s="94"/>
    </row>
    <row r="292" ht="15">
      <c r="H292" s="94"/>
    </row>
    <row r="293" ht="15">
      <c r="H293" s="94"/>
    </row>
    <row r="294" ht="15">
      <c r="H294" s="94"/>
    </row>
    <row r="295" ht="15">
      <c r="H295" s="94"/>
    </row>
    <row r="296" ht="15">
      <c r="H296" s="94"/>
    </row>
    <row r="297" ht="15">
      <c r="H297" s="94"/>
    </row>
    <row r="298" ht="15">
      <c r="H298" s="94"/>
    </row>
    <row r="299" ht="15">
      <c r="H299" s="94"/>
    </row>
    <row r="300" ht="15">
      <c r="H300" s="94"/>
    </row>
    <row r="301" ht="15">
      <c r="H301" s="94"/>
    </row>
    <row r="302" ht="15">
      <c r="H302" s="94"/>
    </row>
    <row r="303" ht="15">
      <c r="H303" s="94"/>
    </row>
    <row r="304" ht="15">
      <c r="H304" s="94"/>
    </row>
    <row r="305" ht="15">
      <c r="H305" s="94"/>
    </row>
    <row r="306" ht="15">
      <c r="H306" s="94"/>
    </row>
    <row r="307" ht="15">
      <c r="H307" s="94"/>
    </row>
    <row r="308" ht="15">
      <c r="H308" s="94"/>
    </row>
    <row r="309" ht="15">
      <c r="H309" s="94"/>
    </row>
    <row r="310" ht="15">
      <c r="H310" s="94"/>
    </row>
    <row r="311" ht="15">
      <c r="H311" s="94"/>
    </row>
    <row r="312" ht="15">
      <c r="H312" s="94"/>
    </row>
    <row r="313" ht="15">
      <c r="H313" s="94"/>
    </row>
    <row r="314" ht="15">
      <c r="H314" s="94"/>
    </row>
    <row r="315" ht="15">
      <c r="H315" s="94"/>
    </row>
    <row r="316" ht="15">
      <c r="H316" s="94"/>
    </row>
    <row r="317" ht="15">
      <c r="H317" s="94"/>
    </row>
  </sheetData>
  <sheetProtection/>
  <mergeCells count="35">
    <mergeCell ref="A2:E2"/>
    <mergeCell ref="A3:E3"/>
    <mergeCell ref="A4:E4"/>
    <mergeCell ref="A6:A8"/>
    <mergeCell ref="B6:B8"/>
    <mergeCell ref="C6:C8"/>
    <mergeCell ref="D6:E6"/>
    <mergeCell ref="D7:D8"/>
    <mergeCell ref="E7:E8"/>
    <mergeCell ref="A9:B9"/>
    <mergeCell ref="A17:B17"/>
    <mergeCell ref="A19:B19"/>
    <mergeCell ref="A23:B23"/>
    <mergeCell ref="A26:M26"/>
    <mergeCell ref="A27:M27"/>
    <mergeCell ref="A28:M28"/>
    <mergeCell ref="A29:M29"/>
    <mergeCell ref="A31:B31"/>
    <mergeCell ref="A33:A34"/>
    <mergeCell ref="B33:B34"/>
    <mergeCell ref="C33:E33"/>
    <mergeCell ref="G33:L33"/>
    <mergeCell ref="D38:H38"/>
    <mergeCell ref="D39:H39"/>
    <mergeCell ref="A42:M42"/>
    <mergeCell ref="A43:M43"/>
    <mergeCell ref="A44:M44"/>
    <mergeCell ref="A45:M45"/>
    <mergeCell ref="D71:H71"/>
    <mergeCell ref="A47:B47"/>
    <mergeCell ref="A49:A50"/>
    <mergeCell ref="B49:B50"/>
    <mergeCell ref="C49:E49"/>
    <mergeCell ref="G49:L49"/>
    <mergeCell ref="D70:H7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35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11.421875" defaultRowHeight="12.75"/>
  <cols>
    <col min="1" max="1" width="5.421875" style="78" bestFit="1" customWidth="1"/>
    <col min="2" max="2" width="39.28125" style="78" bestFit="1" customWidth="1"/>
    <col min="3" max="3" width="16.57421875" style="148" customWidth="1"/>
    <col min="4" max="5" width="12.57421875" style="78" customWidth="1"/>
    <col min="6" max="6" width="7.7109375" style="78" bestFit="1" customWidth="1"/>
    <col min="7" max="7" width="0.71875" style="78" customWidth="1"/>
    <col min="8" max="8" width="8.57421875" style="78" bestFit="1" customWidth="1"/>
    <col min="9" max="9" width="10.00390625" style="78" customWidth="1"/>
    <col min="10" max="10" width="9.421875" style="78" bestFit="1" customWidth="1"/>
    <col min="11" max="11" width="8.00390625" style="78" bestFit="1" customWidth="1"/>
    <col min="12" max="12" width="10.7109375" style="78" bestFit="1" customWidth="1"/>
    <col min="13" max="13" width="7.7109375" style="78" bestFit="1" customWidth="1"/>
    <col min="14" max="16384" width="11.421875" style="78" customWidth="1"/>
  </cols>
  <sheetData>
    <row r="2" spans="1:13" ht="15.75">
      <c r="A2" s="235" t="s">
        <v>473</v>
      </c>
      <c r="B2" s="235"/>
      <c r="C2" s="235"/>
      <c r="D2" s="235"/>
      <c r="E2" s="235"/>
      <c r="F2" s="77"/>
      <c r="G2" s="77"/>
      <c r="H2" s="77"/>
      <c r="I2" s="77"/>
      <c r="J2" s="77"/>
      <c r="K2" s="77"/>
      <c r="L2" s="77"/>
      <c r="M2" s="77"/>
    </row>
    <row r="3" spans="1:13" s="80" customFormat="1" ht="15.75">
      <c r="A3" s="235" t="s">
        <v>176</v>
      </c>
      <c r="B3" s="235"/>
      <c r="C3" s="235"/>
      <c r="D3" s="235"/>
      <c r="E3" s="235"/>
      <c r="F3" s="79"/>
      <c r="G3" s="79"/>
      <c r="H3" s="79"/>
      <c r="I3" s="79"/>
      <c r="J3" s="79"/>
      <c r="K3" s="79"/>
      <c r="L3" s="79"/>
      <c r="M3" s="79"/>
    </row>
    <row r="4" spans="1:13" s="80" customFormat="1" ht="15.75">
      <c r="A4" s="235" t="s">
        <v>177</v>
      </c>
      <c r="B4" s="235"/>
      <c r="C4" s="235"/>
      <c r="D4" s="235"/>
      <c r="E4" s="235"/>
      <c r="F4" s="79"/>
      <c r="G4" s="79"/>
      <c r="H4" s="79"/>
      <c r="I4" s="79"/>
      <c r="J4" s="79"/>
      <c r="K4" s="79"/>
      <c r="L4" s="79"/>
      <c r="M4" s="79"/>
    </row>
    <row r="5" spans="1:13" s="80" customFormat="1" ht="15.75">
      <c r="A5" s="81"/>
      <c r="B5" s="81"/>
      <c r="C5" s="81"/>
      <c r="D5" s="81"/>
      <c r="E5" s="79"/>
      <c r="F5" s="79"/>
      <c r="G5" s="79"/>
      <c r="H5" s="79"/>
      <c r="I5" s="79"/>
      <c r="J5" s="79"/>
      <c r="K5" s="79"/>
      <c r="L5" s="79"/>
      <c r="M5" s="79"/>
    </row>
    <row r="6" spans="1:7" ht="12" customHeight="1">
      <c r="A6" s="243" t="s">
        <v>178</v>
      </c>
      <c r="B6" s="243" t="s">
        <v>179</v>
      </c>
      <c r="C6" s="244" t="s">
        <v>180</v>
      </c>
      <c r="D6" s="243" t="s">
        <v>181</v>
      </c>
      <c r="E6" s="243"/>
      <c r="G6" s="79"/>
    </row>
    <row r="7" spans="1:7" s="82" customFormat="1" ht="12" customHeight="1">
      <c r="A7" s="243"/>
      <c r="B7" s="243"/>
      <c r="C7" s="244"/>
      <c r="D7" s="244" t="s">
        <v>182</v>
      </c>
      <c r="E7" s="244" t="s">
        <v>183</v>
      </c>
      <c r="G7" s="79"/>
    </row>
    <row r="8" spans="1:5" s="82" customFormat="1" ht="12" customHeight="1">
      <c r="A8" s="243"/>
      <c r="B8" s="243"/>
      <c r="C8" s="244"/>
      <c r="D8" s="244"/>
      <c r="E8" s="244"/>
    </row>
    <row r="9" spans="1:3" ht="13.5" customHeight="1">
      <c r="A9" s="256" t="s">
        <v>184</v>
      </c>
      <c r="B9" s="257"/>
      <c r="C9" s="78"/>
    </row>
    <row r="10" spans="1:5" ht="12" customHeight="1">
      <c r="A10" s="85"/>
      <c r="B10" s="117" t="s">
        <v>474</v>
      </c>
      <c r="C10" s="118">
        <v>56</v>
      </c>
      <c r="D10" s="103">
        <v>5233</v>
      </c>
      <c r="E10" s="103">
        <v>15320.1</v>
      </c>
    </row>
    <row r="11" spans="1:5" ht="12" customHeight="1">
      <c r="A11" s="146"/>
      <c r="B11" s="117" t="s">
        <v>475</v>
      </c>
      <c r="C11" s="118">
        <v>1</v>
      </c>
      <c r="D11" s="103">
        <v>14560.2</v>
      </c>
      <c r="E11" s="103">
        <v>14560.2</v>
      </c>
    </row>
    <row r="12" spans="1:5" ht="12" customHeight="1">
      <c r="A12" s="146"/>
      <c r="B12" s="117" t="s">
        <v>476</v>
      </c>
      <c r="C12" s="118">
        <v>2</v>
      </c>
      <c r="D12" s="103">
        <v>8320.1</v>
      </c>
      <c r="E12" s="103">
        <v>8320.1</v>
      </c>
    </row>
    <row r="13" spans="1:5" ht="12" customHeight="1">
      <c r="A13" s="146"/>
      <c r="B13" s="117" t="s">
        <v>477</v>
      </c>
      <c r="C13" s="118">
        <v>1</v>
      </c>
      <c r="D13" s="103">
        <v>17138.8</v>
      </c>
      <c r="E13" s="103">
        <v>17138.8</v>
      </c>
    </row>
    <row r="14" spans="1:5" ht="12" customHeight="1">
      <c r="A14" s="146"/>
      <c r="B14" s="117" t="s">
        <v>478</v>
      </c>
      <c r="C14" s="118">
        <v>1</v>
      </c>
      <c r="D14" s="103">
        <v>14529.66</v>
      </c>
      <c r="E14" s="103">
        <v>14529.66</v>
      </c>
    </row>
    <row r="15" spans="1:5" ht="12" customHeight="1">
      <c r="A15" s="146"/>
      <c r="B15" s="117" t="s">
        <v>479</v>
      </c>
      <c r="C15" s="118">
        <v>1</v>
      </c>
      <c r="D15" s="103">
        <v>17138.71</v>
      </c>
      <c r="E15" s="103">
        <v>17138.71</v>
      </c>
    </row>
    <row r="16" spans="1:5" ht="12" customHeight="1">
      <c r="A16" s="146"/>
      <c r="B16" s="117" t="s">
        <v>480</v>
      </c>
      <c r="C16" s="118">
        <v>1</v>
      </c>
      <c r="D16" s="103">
        <v>17547.87</v>
      </c>
      <c r="E16" s="103">
        <v>17547.87</v>
      </c>
    </row>
    <row r="17" spans="1:5" ht="12" customHeight="1">
      <c r="A17" s="146"/>
      <c r="B17" s="117" t="s">
        <v>481</v>
      </c>
      <c r="C17" s="118">
        <v>1</v>
      </c>
      <c r="D17" s="103">
        <v>20707.4</v>
      </c>
      <c r="E17" s="103">
        <v>20707.4</v>
      </c>
    </row>
    <row r="18" spans="1:5" ht="12" customHeight="1">
      <c r="A18" s="146"/>
      <c r="B18" s="117" t="s">
        <v>482</v>
      </c>
      <c r="C18" s="118">
        <v>1</v>
      </c>
      <c r="D18" s="103">
        <v>16909.96</v>
      </c>
      <c r="E18" s="103">
        <v>16909.96</v>
      </c>
    </row>
    <row r="19" spans="1:5" ht="12" customHeight="1">
      <c r="A19" s="146"/>
      <c r="B19" s="117" t="s">
        <v>483</v>
      </c>
      <c r="C19" s="118">
        <v>1</v>
      </c>
      <c r="D19" s="103">
        <v>16909.76</v>
      </c>
      <c r="E19" s="103">
        <v>16909.76</v>
      </c>
    </row>
    <row r="20" spans="1:5" ht="12" customHeight="1">
      <c r="A20" s="146"/>
      <c r="B20" s="117" t="s">
        <v>484</v>
      </c>
      <c r="C20" s="118">
        <v>1</v>
      </c>
      <c r="D20" s="103">
        <v>14529.65</v>
      </c>
      <c r="E20" s="103">
        <v>14529.65</v>
      </c>
    </row>
    <row r="21" spans="1:5" ht="12" customHeight="1">
      <c r="A21" s="146"/>
      <c r="B21" s="117" t="s">
        <v>485</v>
      </c>
      <c r="C21" s="118">
        <v>1</v>
      </c>
      <c r="D21" s="103">
        <v>14491.64</v>
      </c>
      <c r="E21" s="103">
        <v>14491.64</v>
      </c>
    </row>
    <row r="22" spans="1:5" ht="12" customHeight="1">
      <c r="A22" s="146"/>
      <c r="B22" s="117" t="s">
        <v>486</v>
      </c>
      <c r="C22" s="118">
        <v>1</v>
      </c>
      <c r="D22" s="103">
        <v>21818.68</v>
      </c>
      <c r="E22" s="103">
        <v>21818.68</v>
      </c>
    </row>
    <row r="23" spans="1:5" ht="12" customHeight="1">
      <c r="A23" s="146"/>
      <c r="B23" s="117" t="s">
        <v>487</v>
      </c>
      <c r="C23" s="118">
        <v>1</v>
      </c>
      <c r="D23" s="103">
        <v>41495.33</v>
      </c>
      <c r="E23" s="103">
        <v>41495.33</v>
      </c>
    </row>
    <row r="24" spans="1:5" ht="12" customHeight="1">
      <c r="A24" s="146"/>
      <c r="B24" s="117" t="s">
        <v>488</v>
      </c>
      <c r="C24" s="118">
        <v>1</v>
      </c>
      <c r="D24" s="103">
        <v>34611.3</v>
      </c>
      <c r="E24" s="103">
        <v>34611.3</v>
      </c>
    </row>
    <row r="25" spans="1:5" ht="12" customHeight="1">
      <c r="A25" s="146"/>
      <c r="B25" s="117" t="s">
        <v>489</v>
      </c>
      <c r="C25" s="118">
        <v>1</v>
      </c>
      <c r="D25" s="103">
        <v>21818.67</v>
      </c>
      <c r="E25" s="103">
        <v>21818.67</v>
      </c>
    </row>
    <row r="26" spans="1:5" ht="12" customHeight="1">
      <c r="A26" s="146"/>
      <c r="B26" s="117" t="s">
        <v>490</v>
      </c>
      <c r="C26" s="118">
        <v>2</v>
      </c>
      <c r="D26" s="103">
        <v>9426.29</v>
      </c>
      <c r="E26" s="103">
        <v>9426.29</v>
      </c>
    </row>
    <row r="27" spans="1:5" ht="12" customHeight="1">
      <c r="A27" s="146"/>
      <c r="B27" s="117" t="s">
        <v>491</v>
      </c>
      <c r="C27" s="118">
        <v>1</v>
      </c>
      <c r="D27" s="103">
        <v>30242.72</v>
      </c>
      <c r="E27" s="103">
        <v>30242.72</v>
      </c>
    </row>
    <row r="28" spans="1:5" ht="12" customHeight="1">
      <c r="A28" s="146"/>
      <c r="B28" s="117" t="s">
        <v>492</v>
      </c>
      <c r="C28" s="118">
        <v>1</v>
      </c>
      <c r="D28" s="103">
        <v>112839.18</v>
      </c>
      <c r="E28" s="103">
        <v>112839.18</v>
      </c>
    </row>
    <row r="29" spans="1:5" ht="12" customHeight="1">
      <c r="A29" s="146"/>
      <c r="B29" s="117" t="s">
        <v>493</v>
      </c>
      <c r="C29" s="118">
        <v>4</v>
      </c>
      <c r="D29" s="103">
        <v>11425.7</v>
      </c>
      <c r="E29" s="103">
        <v>11642</v>
      </c>
    </row>
    <row r="30" spans="1:5" ht="12" customHeight="1">
      <c r="A30" s="146"/>
      <c r="B30" s="117" t="s">
        <v>494</v>
      </c>
      <c r="C30" s="118">
        <v>3</v>
      </c>
      <c r="D30" s="103">
        <v>8320.1</v>
      </c>
      <c r="E30" s="103">
        <v>14529.65</v>
      </c>
    </row>
    <row r="31" spans="1:5" ht="12" customHeight="1">
      <c r="A31" s="146"/>
      <c r="B31" s="117" t="s">
        <v>495</v>
      </c>
      <c r="C31" s="118">
        <v>1</v>
      </c>
      <c r="D31" s="103">
        <v>75712.9</v>
      </c>
      <c r="E31" s="103">
        <v>75712.9</v>
      </c>
    </row>
    <row r="32" spans="1:5" ht="12" customHeight="1">
      <c r="A32" s="146"/>
      <c r="B32" s="117" t="s">
        <v>496</v>
      </c>
      <c r="C32" s="118">
        <v>2</v>
      </c>
      <c r="D32" s="103">
        <v>11425.67</v>
      </c>
      <c r="E32" s="103">
        <v>11425.67</v>
      </c>
    </row>
    <row r="33" spans="1:5" ht="12" customHeight="1">
      <c r="A33" s="146"/>
      <c r="B33" s="117" t="s">
        <v>497</v>
      </c>
      <c r="C33" s="118">
        <v>1</v>
      </c>
      <c r="D33" s="103">
        <v>12192.92</v>
      </c>
      <c r="E33" s="103">
        <v>12192.92</v>
      </c>
    </row>
    <row r="34" spans="1:5" ht="12" customHeight="1">
      <c r="A34" s="146"/>
      <c r="B34" s="117" t="s">
        <v>498</v>
      </c>
      <c r="C34" s="118">
        <v>1</v>
      </c>
      <c r="D34" s="103">
        <v>11425.8</v>
      </c>
      <c r="E34" s="103">
        <v>11425.8</v>
      </c>
    </row>
    <row r="35" spans="1:5" ht="12" customHeight="1">
      <c r="A35" s="146"/>
      <c r="B35" s="117" t="s">
        <v>499</v>
      </c>
      <c r="C35" s="118">
        <v>1</v>
      </c>
      <c r="D35" s="103">
        <v>12320.1</v>
      </c>
      <c r="E35" s="103">
        <v>12320.1</v>
      </c>
    </row>
    <row r="36" spans="1:5" ht="12" customHeight="1">
      <c r="A36" s="146"/>
      <c r="B36" s="117" t="s">
        <v>500</v>
      </c>
      <c r="C36" s="118">
        <v>1</v>
      </c>
      <c r="D36" s="103">
        <v>11426.1</v>
      </c>
      <c r="E36" s="103">
        <v>11426.1</v>
      </c>
    </row>
    <row r="37" spans="1:5" ht="12" customHeight="1">
      <c r="A37" s="146"/>
      <c r="B37" s="117" t="s">
        <v>501</v>
      </c>
      <c r="C37" s="118">
        <v>1</v>
      </c>
      <c r="D37" s="103">
        <v>26000</v>
      </c>
      <c r="E37" s="103">
        <v>26000</v>
      </c>
    </row>
    <row r="38" spans="1:5" ht="12" customHeight="1">
      <c r="A38" s="146"/>
      <c r="B38" s="117" t="s">
        <v>502</v>
      </c>
      <c r="C38" s="118">
        <v>12</v>
      </c>
      <c r="D38" s="103">
        <v>11425</v>
      </c>
      <c r="E38" s="103">
        <v>12642.34</v>
      </c>
    </row>
    <row r="39" spans="1:5" ht="12" customHeight="1">
      <c r="A39" s="146"/>
      <c r="B39" s="117" t="s">
        <v>503</v>
      </c>
      <c r="C39" s="118">
        <v>2</v>
      </c>
      <c r="D39" s="103">
        <v>14282.38</v>
      </c>
      <c r="E39" s="103">
        <v>14282.38</v>
      </c>
    </row>
    <row r="40" spans="1:5" ht="12" customHeight="1">
      <c r="A40" s="146"/>
      <c r="B40" s="117" t="s">
        <v>504</v>
      </c>
      <c r="C40" s="118">
        <v>1</v>
      </c>
      <c r="D40" s="103">
        <v>30242.72</v>
      </c>
      <c r="E40" s="103">
        <v>30242.72</v>
      </c>
    </row>
    <row r="41" spans="1:5" ht="12" customHeight="1">
      <c r="A41" s="146"/>
      <c r="B41" s="117" t="s">
        <v>505</v>
      </c>
      <c r="C41" s="118">
        <v>6</v>
      </c>
      <c r="D41" s="103">
        <v>14374.52</v>
      </c>
      <c r="E41" s="103">
        <v>19643</v>
      </c>
    </row>
    <row r="42" spans="1:3" ht="13.5" customHeight="1">
      <c r="A42" s="261" t="s">
        <v>202</v>
      </c>
      <c r="B42" s="261"/>
      <c r="C42" s="144">
        <f>SUM(C10:C41)</f>
        <v>112</v>
      </c>
    </row>
    <row r="43" spans="1:3" ht="5.25" customHeight="1">
      <c r="A43" s="90"/>
      <c r="B43" s="90"/>
      <c r="C43" s="78"/>
    </row>
    <row r="44" spans="1:3" ht="13.5" customHeight="1">
      <c r="A44" s="256" t="s">
        <v>506</v>
      </c>
      <c r="B44" s="257"/>
      <c r="C44" s="78"/>
    </row>
    <row r="45" spans="1:5" ht="12" customHeight="1">
      <c r="A45" s="146"/>
      <c r="B45" s="117" t="s">
        <v>507</v>
      </c>
      <c r="C45" s="118">
        <v>11</v>
      </c>
      <c r="D45" s="103">
        <v>4000.2</v>
      </c>
      <c r="E45" s="103">
        <v>8000</v>
      </c>
    </row>
    <row r="46" spans="1:3" ht="13.5" customHeight="1">
      <c r="A46" s="261" t="s">
        <v>508</v>
      </c>
      <c r="B46" s="261"/>
      <c r="C46" s="144">
        <f>SUM(C45:C45)</f>
        <v>11</v>
      </c>
    </row>
    <row r="47" spans="1:3" ht="6" customHeight="1">
      <c r="A47" s="90"/>
      <c r="B47" s="90"/>
      <c r="C47" s="78"/>
    </row>
    <row r="48" spans="2:8" ht="13.5" customHeight="1">
      <c r="B48" s="147" t="s">
        <v>216</v>
      </c>
      <c r="C48" s="144">
        <f>+C42+C46</f>
        <v>123</v>
      </c>
      <c r="H48" s="94"/>
    </row>
    <row r="49" ht="15">
      <c r="H49" s="94"/>
    </row>
    <row r="50" ht="15">
      <c r="H50" s="94"/>
    </row>
    <row r="51" spans="1:13" ht="15">
      <c r="A51" s="235" t="s">
        <v>473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5">
      <c r="A52" s="235" t="s">
        <v>176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</row>
    <row r="53" spans="1:13" ht="15">
      <c r="A53" s="235" t="s">
        <v>217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</row>
    <row r="54" spans="1:13" ht="15">
      <c r="A54" s="235" t="s">
        <v>290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</row>
    <row r="55" spans="1:13" ht="1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ht="15">
      <c r="A56" s="223" t="s">
        <v>291</v>
      </c>
      <c r="B56" s="22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ht="15">
      <c r="A58" s="237" t="s">
        <v>178</v>
      </c>
      <c r="B58" s="237" t="s">
        <v>220</v>
      </c>
      <c r="C58" s="228" t="s">
        <v>221</v>
      </c>
      <c r="D58" s="229"/>
      <c r="E58" s="229"/>
      <c r="F58" s="230"/>
      <c r="G58" s="96"/>
      <c r="H58" s="228" t="s">
        <v>222</v>
      </c>
      <c r="I58" s="229"/>
      <c r="J58" s="229"/>
      <c r="K58" s="230"/>
      <c r="L58" s="228"/>
      <c r="M58" s="229"/>
    </row>
    <row r="59" spans="1:13" ht="36.75" customHeight="1">
      <c r="A59" s="238"/>
      <c r="B59" s="238"/>
      <c r="C59" s="99" t="s">
        <v>223</v>
      </c>
      <c r="D59" s="149" t="s">
        <v>509</v>
      </c>
      <c r="E59" s="100" t="s">
        <v>224</v>
      </c>
      <c r="F59" s="99" t="s">
        <v>22</v>
      </c>
      <c r="G59" s="96"/>
      <c r="H59" s="99" t="s">
        <v>225</v>
      </c>
      <c r="I59" s="99" t="s">
        <v>226</v>
      </c>
      <c r="J59" s="99" t="s">
        <v>227</v>
      </c>
      <c r="K59" s="99" t="s">
        <v>228</v>
      </c>
      <c r="L59" s="99" t="s">
        <v>510</v>
      </c>
      <c r="M59" s="99" t="s">
        <v>22</v>
      </c>
    </row>
    <row r="60" spans="1:13" ht="15">
      <c r="A60" s="124"/>
      <c r="B60" s="110" t="s">
        <v>492</v>
      </c>
      <c r="C60" s="103">
        <v>112839.18</v>
      </c>
      <c r="D60" s="103">
        <v>0</v>
      </c>
      <c r="E60" s="103">
        <v>4000</v>
      </c>
      <c r="F60" s="103">
        <f aca="true" t="shared" si="0" ref="F60:F68">SUM(C60:E60)</f>
        <v>116839.18</v>
      </c>
      <c r="G60" s="104"/>
      <c r="H60" s="103">
        <f aca="true" t="shared" si="1" ref="H60:H68">+C60/30*10</f>
        <v>37613.06</v>
      </c>
      <c r="I60" s="103">
        <v>38</v>
      </c>
      <c r="J60" s="103">
        <f aca="true" t="shared" si="2" ref="J60:J68">+C60/30*5</f>
        <v>18806.53</v>
      </c>
      <c r="K60" s="103">
        <f aca="true" t="shared" si="3" ref="K60:K68">+C60/30*40</f>
        <v>150452.24</v>
      </c>
      <c r="L60" s="103">
        <v>1500</v>
      </c>
      <c r="M60" s="103">
        <f>SUM(H60:L60)</f>
        <v>208409.83</v>
      </c>
    </row>
    <row r="61" spans="1:13" ht="15">
      <c r="A61" s="124"/>
      <c r="B61" s="110" t="s">
        <v>495</v>
      </c>
      <c r="C61" s="103">
        <v>75712.9</v>
      </c>
      <c r="D61" s="103">
        <v>0</v>
      </c>
      <c r="E61" s="103">
        <v>4000</v>
      </c>
      <c r="F61" s="103">
        <f t="shared" si="0"/>
        <v>79712.9</v>
      </c>
      <c r="G61" s="104"/>
      <c r="H61" s="103">
        <f t="shared" si="1"/>
        <v>25237.63333333333</v>
      </c>
      <c r="I61" s="103">
        <v>0</v>
      </c>
      <c r="J61" s="103">
        <f t="shared" si="2"/>
        <v>12618.816666666666</v>
      </c>
      <c r="K61" s="103">
        <f t="shared" si="3"/>
        <v>100950.53333333333</v>
      </c>
      <c r="L61" s="103">
        <v>1500</v>
      </c>
      <c r="M61" s="103">
        <f aca="true" t="shared" si="4" ref="M61:M68">SUM(H61:L61)</f>
        <v>140306.98333333334</v>
      </c>
    </row>
    <row r="62" spans="1:13" ht="15">
      <c r="A62" s="124"/>
      <c r="B62" s="110" t="s">
        <v>487</v>
      </c>
      <c r="C62" s="103">
        <v>41495.3344</v>
      </c>
      <c r="D62" s="103">
        <v>0</v>
      </c>
      <c r="E62" s="103">
        <v>4000</v>
      </c>
      <c r="F62" s="103">
        <f t="shared" si="0"/>
        <v>45495.3344</v>
      </c>
      <c r="G62" s="104"/>
      <c r="H62" s="103">
        <f t="shared" si="1"/>
        <v>13831.778133333333</v>
      </c>
      <c r="I62" s="103">
        <v>108</v>
      </c>
      <c r="J62" s="103">
        <f t="shared" si="2"/>
        <v>6915.889066666667</v>
      </c>
      <c r="K62" s="103">
        <f t="shared" si="3"/>
        <v>55327.11253333333</v>
      </c>
      <c r="L62" s="103">
        <v>1500</v>
      </c>
      <c r="M62" s="103">
        <f t="shared" si="4"/>
        <v>77682.77973333333</v>
      </c>
    </row>
    <row r="63" spans="1:13" ht="15">
      <c r="A63" s="124"/>
      <c r="B63" s="110" t="s">
        <v>488</v>
      </c>
      <c r="C63" s="103">
        <v>34611.3</v>
      </c>
      <c r="D63" s="103">
        <v>0</v>
      </c>
      <c r="E63" s="103">
        <v>3000</v>
      </c>
      <c r="F63" s="103">
        <f t="shared" si="0"/>
        <v>37611.3</v>
      </c>
      <c r="G63" s="104"/>
      <c r="H63" s="103">
        <f t="shared" si="1"/>
        <v>11537.1</v>
      </c>
      <c r="I63" s="103">
        <v>38</v>
      </c>
      <c r="J63" s="103">
        <f t="shared" si="2"/>
        <v>5768.55</v>
      </c>
      <c r="K63" s="103">
        <f t="shared" si="3"/>
        <v>46148.4</v>
      </c>
      <c r="L63" s="103">
        <v>1500</v>
      </c>
      <c r="M63" s="103">
        <f t="shared" si="4"/>
        <v>64992.05</v>
      </c>
    </row>
    <row r="64" spans="1:13" ht="15">
      <c r="A64" s="124"/>
      <c r="B64" s="110" t="s">
        <v>504</v>
      </c>
      <c r="C64" s="103">
        <v>30242.84</v>
      </c>
      <c r="D64" s="103">
        <v>0</v>
      </c>
      <c r="E64" s="103">
        <v>3000</v>
      </c>
      <c r="F64" s="103">
        <f t="shared" si="0"/>
        <v>33242.84</v>
      </c>
      <c r="G64" s="104"/>
      <c r="H64" s="103">
        <f t="shared" si="1"/>
        <v>10080.946666666667</v>
      </c>
      <c r="I64" s="103">
        <v>0</v>
      </c>
      <c r="J64" s="103">
        <f t="shared" si="2"/>
        <v>5040.473333333333</v>
      </c>
      <c r="K64" s="103">
        <f t="shared" si="3"/>
        <v>40323.78666666667</v>
      </c>
      <c r="L64" s="103">
        <v>1500</v>
      </c>
      <c r="M64" s="103">
        <f t="shared" si="4"/>
        <v>56945.206666666665</v>
      </c>
    </row>
    <row r="65" spans="1:13" ht="15">
      <c r="A65" s="124"/>
      <c r="B65" s="110" t="s">
        <v>491</v>
      </c>
      <c r="C65" s="103">
        <v>30242.725759999998</v>
      </c>
      <c r="D65" s="103">
        <v>0</v>
      </c>
      <c r="E65" s="103">
        <v>3000</v>
      </c>
      <c r="F65" s="103">
        <f t="shared" si="0"/>
        <v>33242.72576</v>
      </c>
      <c r="G65" s="104"/>
      <c r="H65" s="103">
        <f t="shared" si="1"/>
        <v>10080.908586666666</v>
      </c>
      <c r="I65" s="103">
        <v>0</v>
      </c>
      <c r="J65" s="103">
        <f t="shared" si="2"/>
        <v>5040.454293333333</v>
      </c>
      <c r="K65" s="103">
        <f t="shared" si="3"/>
        <v>40323.634346666666</v>
      </c>
      <c r="L65" s="103">
        <v>1500</v>
      </c>
      <c r="M65" s="103">
        <f t="shared" si="4"/>
        <v>56944.99722666667</v>
      </c>
    </row>
    <row r="66" spans="1:13" ht="15">
      <c r="A66" s="124"/>
      <c r="B66" s="110" t="s">
        <v>501</v>
      </c>
      <c r="C66" s="103">
        <v>26000</v>
      </c>
      <c r="D66" s="103">
        <v>0</v>
      </c>
      <c r="E66" s="103">
        <v>3500</v>
      </c>
      <c r="F66" s="103">
        <f t="shared" si="0"/>
        <v>29500</v>
      </c>
      <c r="G66" s="104"/>
      <c r="H66" s="103">
        <f t="shared" si="1"/>
        <v>8666.666666666666</v>
      </c>
      <c r="I66" s="103">
        <v>71</v>
      </c>
      <c r="J66" s="103">
        <f t="shared" si="2"/>
        <v>4333.333333333333</v>
      </c>
      <c r="K66" s="103">
        <f t="shared" si="3"/>
        <v>34666.666666666664</v>
      </c>
      <c r="L66" s="103">
        <v>1500</v>
      </c>
      <c r="M66" s="103">
        <f t="shared" si="4"/>
        <v>49237.666666666664</v>
      </c>
    </row>
    <row r="67" spans="1:13" ht="15">
      <c r="A67" s="124"/>
      <c r="B67" s="110" t="s">
        <v>486</v>
      </c>
      <c r="C67" s="103">
        <v>21818.68416</v>
      </c>
      <c r="D67" s="103">
        <v>0</v>
      </c>
      <c r="E67" s="103">
        <v>2500</v>
      </c>
      <c r="F67" s="103">
        <f t="shared" si="0"/>
        <v>24318.68416</v>
      </c>
      <c r="G67" s="104"/>
      <c r="H67" s="103">
        <f t="shared" si="1"/>
        <v>7272.89472</v>
      </c>
      <c r="I67" s="103">
        <v>108</v>
      </c>
      <c r="J67" s="103">
        <f t="shared" si="2"/>
        <v>3636.44736</v>
      </c>
      <c r="K67" s="103">
        <f t="shared" si="3"/>
        <v>29091.57888</v>
      </c>
      <c r="L67" s="103">
        <f>+((C67/30)*17)+1500</f>
        <v>13863.921024000001</v>
      </c>
      <c r="M67" s="103">
        <f t="shared" si="4"/>
        <v>53972.841984000006</v>
      </c>
    </row>
    <row r="68" spans="1:13" ht="15">
      <c r="A68" s="124"/>
      <c r="B68" s="110" t="s">
        <v>489</v>
      </c>
      <c r="C68" s="103">
        <v>12025.812864000003</v>
      </c>
      <c r="D68" s="103">
        <v>9792.86</v>
      </c>
      <c r="E68" s="103">
        <v>2000</v>
      </c>
      <c r="F68" s="103">
        <f t="shared" si="0"/>
        <v>23818.672864000004</v>
      </c>
      <c r="G68" s="104"/>
      <c r="H68" s="103">
        <f t="shared" si="1"/>
        <v>4008.604288000001</v>
      </c>
      <c r="I68" s="103">
        <v>71</v>
      </c>
      <c r="J68" s="103">
        <f t="shared" si="2"/>
        <v>2004.3021440000005</v>
      </c>
      <c r="K68" s="103">
        <f t="shared" si="3"/>
        <v>16034.417152000004</v>
      </c>
      <c r="L68" s="103">
        <v>1500</v>
      </c>
      <c r="M68" s="103">
        <f t="shared" si="4"/>
        <v>23618.323584000005</v>
      </c>
    </row>
    <row r="69" spans="1:13" ht="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</row>
    <row r="70" spans="3:8" ht="15">
      <c r="C70" s="106" t="s">
        <v>287</v>
      </c>
      <c r="D70" s="84"/>
      <c r="E70" s="84"/>
      <c r="F70" s="84"/>
      <c r="G70" s="84"/>
      <c r="H70" s="84"/>
    </row>
    <row r="71" spans="3:8" ht="15">
      <c r="C71" s="107" t="s">
        <v>178</v>
      </c>
      <c r="D71" s="234" t="s">
        <v>288</v>
      </c>
      <c r="E71" s="234"/>
      <c r="F71" s="234"/>
      <c r="G71" s="234"/>
      <c r="H71" s="234"/>
    </row>
    <row r="72" spans="3:8" ht="15">
      <c r="C72" s="108"/>
      <c r="D72" s="222" t="s">
        <v>511</v>
      </c>
      <c r="E72" s="222"/>
      <c r="F72" s="222"/>
      <c r="G72" s="222"/>
      <c r="H72" s="222"/>
    </row>
    <row r="73" spans="3:8" ht="15">
      <c r="C73" s="108"/>
      <c r="D73" s="222" t="s">
        <v>512</v>
      </c>
      <c r="E73" s="222"/>
      <c r="F73" s="222"/>
      <c r="G73" s="222"/>
      <c r="H73" s="222"/>
    </row>
    <row r="74" spans="3:8" ht="15">
      <c r="C74" s="108"/>
      <c r="D74" s="222" t="s">
        <v>513</v>
      </c>
      <c r="E74" s="222"/>
      <c r="F74" s="222"/>
      <c r="G74" s="222"/>
      <c r="H74" s="222"/>
    </row>
    <row r="75" spans="3:8" ht="15">
      <c r="C75" s="108"/>
      <c r="D75" s="263"/>
      <c r="E75" s="263"/>
      <c r="F75" s="263"/>
      <c r="G75" s="263"/>
      <c r="H75" s="263"/>
    </row>
    <row r="76" ht="15">
      <c r="H76" s="94"/>
    </row>
    <row r="77" ht="15">
      <c r="H77" s="94"/>
    </row>
    <row r="78" spans="1:13" ht="15">
      <c r="A78" s="235" t="s">
        <v>473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</row>
    <row r="79" spans="1:13" ht="15">
      <c r="A79" s="235" t="s">
        <v>176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</row>
    <row r="80" spans="1:13" ht="15">
      <c r="A80" s="235" t="s">
        <v>217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</row>
    <row r="81" spans="1:13" ht="15">
      <c r="A81" s="235" t="s">
        <v>218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</row>
    <row r="82" spans="1:13" ht="1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ht="15">
      <c r="A83" s="223" t="s">
        <v>291</v>
      </c>
      <c r="B83" s="22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ht="1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ht="15">
      <c r="A85" s="264" t="s">
        <v>178</v>
      </c>
      <c r="B85" s="264" t="s">
        <v>220</v>
      </c>
      <c r="C85" s="266" t="s">
        <v>221</v>
      </c>
      <c r="D85" s="267"/>
      <c r="E85" s="267"/>
      <c r="F85" s="268"/>
      <c r="G85" s="96"/>
      <c r="H85" s="266" t="s">
        <v>222</v>
      </c>
      <c r="I85" s="267"/>
      <c r="J85" s="267"/>
      <c r="K85" s="268"/>
      <c r="L85" s="266"/>
      <c r="M85" s="267"/>
    </row>
    <row r="86" spans="1:13" ht="33.75">
      <c r="A86" s="265"/>
      <c r="B86" s="265"/>
      <c r="C86" s="149" t="s">
        <v>223</v>
      </c>
      <c r="D86" s="149" t="s">
        <v>354</v>
      </c>
      <c r="E86" s="150" t="s">
        <v>224</v>
      </c>
      <c r="F86" s="149" t="s">
        <v>22</v>
      </c>
      <c r="G86" s="96"/>
      <c r="H86" s="149" t="s">
        <v>225</v>
      </c>
      <c r="I86" s="149" t="s">
        <v>226</v>
      </c>
      <c r="J86" s="149" t="s">
        <v>227</v>
      </c>
      <c r="K86" s="149" t="s">
        <v>228</v>
      </c>
      <c r="L86" s="149" t="s">
        <v>514</v>
      </c>
      <c r="M86" s="149" t="s">
        <v>22</v>
      </c>
    </row>
    <row r="87" spans="1:13" ht="15">
      <c r="A87" s="124"/>
      <c r="B87" s="110" t="s">
        <v>502</v>
      </c>
      <c r="C87" s="103">
        <v>11642.3424</v>
      </c>
      <c r="D87" s="103">
        <v>1000</v>
      </c>
      <c r="E87" s="103">
        <v>2000</v>
      </c>
      <c r="F87" s="103">
        <f>SUM(C87:E87)</f>
        <v>14642.3424</v>
      </c>
      <c r="G87" s="104"/>
      <c r="H87" s="103">
        <f aca="true" t="shared" si="5" ref="H87:H200">+C87/30*10</f>
        <v>3880.7808</v>
      </c>
      <c r="I87" s="103">
        <v>71</v>
      </c>
      <c r="J87" s="103">
        <f aca="true" t="shared" si="6" ref="J87:J200">+C87/30*5</f>
        <v>1940.3904</v>
      </c>
      <c r="K87" s="103">
        <f aca="true" t="shared" si="7" ref="K87:K200">+C87/30*40</f>
        <v>15523.1232</v>
      </c>
      <c r="L87" s="103">
        <f>+((C87/30)*17)+1500</f>
        <v>8097.32736</v>
      </c>
      <c r="M87" s="103">
        <f>SUM(H87:L87)</f>
        <v>29512.621759999998</v>
      </c>
    </row>
    <row r="88" spans="1:13" ht="15">
      <c r="A88" s="124"/>
      <c r="B88" s="110" t="s">
        <v>502</v>
      </c>
      <c r="C88" s="103">
        <v>11425.8</v>
      </c>
      <c r="D88" s="103">
        <v>0</v>
      </c>
      <c r="E88" s="103">
        <v>2500</v>
      </c>
      <c r="F88" s="103">
        <f aca="true" t="shared" si="8" ref="F88:F200">SUM(C88:E88)</f>
        <v>13925.8</v>
      </c>
      <c r="G88" s="104"/>
      <c r="H88" s="103">
        <f t="shared" si="5"/>
        <v>3808.5999999999995</v>
      </c>
      <c r="I88" s="103">
        <v>108</v>
      </c>
      <c r="J88" s="103">
        <f t="shared" si="6"/>
        <v>1904.2999999999997</v>
      </c>
      <c r="K88" s="103">
        <f t="shared" si="7"/>
        <v>15234.399999999998</v>
      </c>
      <c r="L88" s="103">
        <f aca="true" t="shared" si="9" ref="L88:L171">+((C88/30)*17)+1500</f>
        <v>7974.619999999999</v>
      </c>
      <c r="M88" s="103">
        <f aca="true" t="shared" si="10" ref="M88:M98">SUM(H88:L88)</f>
        <v>29029.919999999995</v>
      </c>
    </row>
    <row r="89" spans="1:13" ht="15">
      <c r="A89" s="124"/>
      <c r="B89" s="110" t="s">
        <v>502</v>
      </c>
      <c r="C89" s="103">
        <v>11425.92</v>
      </c>
      <c r="D89" s="103">
        <v>0</v>
      </c>
      <c r="E89" s="103">
        <v>2000</v>
      </c>
      <c r="F89" s="103">
        <f t="shared" si="8"/>
        <v>13425.92</v>
      </c>
      <c r="G89" s="104"/>
      <c r="H89" s="103">
        <f t="shared" si="5"/>
        <v>3808.64</v>
      </c>
      <c r="I89" s="103">
        <v>71</v>
      </c>
      <c r="J89" s="103">
        <f t="shared" si="6"/>
        <v>1904.32</v>
      </c>
      <c r="K89" s="103">
        <f t="shared" si="7"/>
        <v>15234.56</v>
      </c>
      <c r="L89" s="103">
        <f t="shared" si="9"/>
        <v>7974.687999999999</v>
      </c>
      <c r="M89" s="103">
        <f t="shared" si="10"/>
        <v>28993.208</v>
      </c>
    </row>
    <row r="90" spans="1:13" ht="15">
      <c r="A90" s="124"/>
      <c r="B90" s="110" t="s">
        <v>502</v>
      </c>
      <c r="C90" s="103">
        <v>11425.5856</v>
      </c>
      <c r="D90" s="103">
        <v>0</v>
      </c>
      <c r="E90" s="103">
        <v>2000</v>
      </c>
      <c r="F90" s="103">
        <f t="shared" si="8"/>
        <v>13425.5856</v>
      </c>
      <c r="G90" s="104"/>
      <c r="H90" s="103">
        <f t="shared" si="5"/>
        <v>3808.5285333333336</v>
      </c>
      <c r="I90" s="103">
        <v>71</v>
      </c>
      <c r="J90" s="103">
        <f t="shared" si="6"/>
        <v>1904.2642666666668</v>
      </c>
      <c r="K90" s="103">
        <f t="shared" si="7"/>
        <v>15234.114133333334</v>
      </c>
      <c r="L90" s="103">
        <f t="shared" si="9"/>
        <v>7974.498506666668</v>
      </c>
      <c r="M90" s="103">
        <f t="shared" si="10"/>
        <v>28992.405440000002</v>
      </c>
    </row>
    <row r="91" spans="1:13" ht="15">
      <c r="A91" s="124"/>
      <c r="B91" s="110" t="s">
        <v>515</v>
      </c>
      <c r="C91" s="103">
        <v>11425.44</v>
      </c>
      <c r="D91" s="103">
        <v>0</v>
      </c>
      <c r="E91" s="103">
        <v>3000</v>
      </c>
      <c r="F91" s="103">
        <f t="shared" si="8"/>
        <v>14425.44</v>
      </c>
      <c r="G91" s="104"/>
      <c r="H91" s="103">
        <f t="shared" si="5"/>
        <v>3808.48</v>
      </c>
      <c r="I91" s="103">
        <v>71</v>
      </c>
      <c r="J91" s="103">
        <f t="shared" si="6"/>
        <v>1904.24</v>
      </c>
      <c r="K91" s="103">
        <f t="shared" si="7"/>
        <v>15233.92</v>
      </c>
      <c r="L91" s="103">
        <f t="shared" si="9"/>
        <v>7974.416</v>
      </c>
      <c r="M91" s="103">
        <f t="shared" si="10"/>
        <v>28992.056</v>
      </c>
    </row>
    <row r="92" spans="1:13" ht="15">
      <c r="A92" s="124"/>
      <c r="B92" s="110" t="s">
        <v>502</v>
      </c>
      <c r="C92" s="103">
        <v>8320.104000000001</v>
      </c>
      <c r="D92" s="103">
        <v>3105.58</v>
      </c>
      <c r="E92" s="103">
        <v>2000</v>
      </c>
      <c r="F92" s="103">
        <f t="shared" si="8"/>
        <v>13425.684000000001</v>
      </c>
      <c r="G92" s="104"/>
      <c r="H92" s="103">
        <f t="shared" si="5"/>
        <v>2773.3680000000004</v>
      </c>
      <c r="I92" s="103">
        <v>38</v>
      </c>
      <c r="J92" s="103">
        <f t="shared" si="6"/>
        <v>1386.6840000000002</v>
      </c>
      <c r="K92" s="103">
        <f t="shared" si="7"/>
        <v>11093.472000000002</v>
      </c>
      <c r="L92" s="103">
        <f t="shared" si="9"/>
        <v>6214.725600000001</v>
      </c>
      <c r="M92" s="103">
        <f t="shared" si="10"/>
        <v>21506.249600000003</v>
      </c>
    </row>
    <row r="93" spans="1:13" ht="15">
      <c r="A93" s="124"/>
      <c r="B93" s="110" t="s">
        <v>502</v>
      </c>
      <c r="C93" s="103">
        <v>8320.104000000001</v>
      </c>
      <c r="D93" s="103">
        <v>3105.58</v>
      </c>
      <c r="E93" s="103">
        <v>2000</v>
      </c>
      <c r="F93" s="103">
        <f t="shared" si="8"/>
        <v>13425.684000000001</v>
      </c>
      <c r="G93" s="104"/>
      <c r="H93" s="103">
        <f t="shared" si="5"/>
        <v>2773.3680000000004</v>
      </c>
      <c r="I93" s="103">
        <v>38</v>
      </c>
      <c r="J93" s="103">
        <f t="shared" si="6"/>
        <v>1386.6840000000002</v>
      </c>
      <c r="K93" s="103">
        <f t="shared" si="7"/>
        <v>11093.472000000002</v>
      </c>
      <c r="L93" s="103">
        <f t="shared" si="9"/>
        <v>6214.725600000001</v>
      </c>
      <c r="M93" s="103">
        <f t="shared" si="10"/>
        <v>21506.249600000003</v>
      </c>
    </row>
    <row r="94" spans="1:13" ht="15">
      <c r="A94" s="124"/>
      <c r="B94" s="110" t="s">
        <v>502</v>
      </c>
      <c r="C94" s="103">
        <v>8320.104000000001</v>
      </c>
      <c r="D94" s="103">
        <v>3105.44</v>
      </c>
      <c r="E94" s="103">
        <v>2000</v>
      </c>
      <c r="F94" s="103">
        <f t="shared" si="8"/>
        <v>13425.544000000002</v>
      </c>
      <c r="G94" s="104"/>
      <c r="H94" s="103">
        <f t="shared" si="5"/>
        <v>2773.3680000000004</v>
      </c>
      <c r="I94" s="103">
        <v>38</v>
      </c>
      <c r="J94" s="103">
        <f t="shared" si="6"/>
        <v>1386.6840000000002</v>
      </c>
      <c r="K94" s="103">
        <f t="shared" si="7"/>
        <v>11093.472000000002</v>
      </c>
      <c r="L94" s="103">
        <f t="shared" si="9"/>
        <v>6214.725600000001</v>
      </c>
      <c r="M94" s="103">
        <f t="shared" si="10"/>
        <v>21506.249600000003</v>
      </c>
    </row>
    <row r="95" spans="1:13" ht="15">
      <c r="A95" s="124"/>
      <c r="B95" s="110" t="s">
        <v>502</v>
      </c>
      <c r="C95" s="103">
        <v>8320.104000000001</v>
      </c>
      <c r="D95" s="103">
        <v>3105.44</v>
      </c>
      <c r="E95" s="103">
        <v>2000</v>
      </c>
      <c r="F95" s="103">
        <f t="shared" si="8"/>
        <v>13425.544000000002</v>
      </c>
      <c r="G95" s="104"/>
      <c r="H95" s="103">
        <f t="shared" si="5"/>
        <v>2773.3680000000004</v>
      </c>
      <c r="I95" s="103">
        <v>38</v>
      </c>
      <c r="J95" s="103">
        <f t="shared" si="6"/>
        <v>1386.6840000000002</v>
      </c>
      <c r="K95" s="103">
        <f t="shared" si="7"/>
        <v>11093.472000000002</v>
      </c>
      <c r="L95" s="103">
        <f t="shared" si="9"/>
        <v>6214.725600000001</v>
      </c>
      <c r="M95" s="103">
        <f t="shared" si="10"/>
        <v>21506.249600000003</v>
      </c>
    </row>
    <row r="96" spans="1:13" ht="15">
      <c r="A96" s="124"/>
      <c r="B96" s="110" t="s">
        <v>502</v>
      </c>
      <c r="C96" s="103">
        <v>8320.104000000001</v>
      </c>
      <c r="D96" s="103">
        <v>3105.44</v>
      </c>
      <c r="E96" s="103">
        <v>2000</v>
      </c>
      <c r="F96" s="103">
        <f t="shared" si="8"/>
        <v>13425.544000000002</v>
      </c>
      <c r="G96" s="104"/>
      <c r="H96" s="103">
        <f t="shared" si="5"/>
        <v>2773.3680000000004</v>
      </c>
      <c r="I96" s="103">
        <v>38</v>
      </c>
      <c r="J96" s="103">
        <f t="shared" si="6"/>
        <v>1386.6840000000002</v>
      </c>
      <c r="K96" s="103">
        <f t="shared" si="7"/>
        <v>11093.472000000002</v>
      </c>
      <c r="L96" s="103">
        <f t="shared" si="9"/>
        <v>6214.725600000001</v>
      </c>
      <c r="M96" s="103">
        <f t="shared" si="10"/>
        <v>21506.249600000003</v>
      </c>
    </row>
    <row r="97" spans="1:13" ht="15">
      <c r="A97" s="124"/>
      <c r="B97" s="110" t="s">
        <v>502</v>
      </c>
      <c r="C97" s="103">
        <v>8320.104000000001</v>
      </c>
      <c r="D97" s="103">
        <v>3105.44</v>
      </c>
      <c r="E97" s="103">
        <v>2000</v>
      </c>
      <c r="F97" s="103">
        <f t="shared" si="8"/>
        <v>13425.544000000002</v>
      </c>
      <c r="G97" s="104"/>
      <c r="H97" s="103">
        <f t="shared" si="5"/>
        <v>2773.3680000000004</v>
      </c>
      <c r="I97" s="103">
        <v>38</v>
      </c>
      <c r="J97" s="103">
        <f t="shared" si="6"/>
        <v>1386.6840000000002</v>
      </c>
      <c r="K97" s="103">
        <f t="shared" si="7"/>
        <v>11093.472000000002</v>
      </c>
      <c r="L97" s="103">
        <f t="shared" si="9"/>
        <v>6214.725600000001</v>
      </c>
      <c r="M97" s="103">
        <f t="shared" si="10"/>
        <v>21506.249600000003</v>
      </c>
    </row>
    <row r="98" spans="1:13" ht="15">
      <c r="A98" s="124"/>
      <c r="B98" s="110" t="s">
        <v>502</v>
      </c>
      <c r="C98" s="103">
        <v>6600</v>
      </c>
      <c r="D98" s="103">
        <v>4825</v>
      </c>
      <c r="E98" s="103">
        <v>2000</v>
      </c>
      <c r="F98" s="103">
        <f t="shared" si="8"/>
        <v>13425</v>
      </c>
      <c r="G98" s="104"/>
      <c r="H98" s="103">
        <f t="shared" si="5"/>
        <v>2200</v>
      </c>
      <c r="I98" s="103">
        <v>0</v>
      </c>
      <c r="J98" s="103">
        <f t="shared" si="6"/>
        <v>1100</v>
      </c>
      <c r="K98" s="103">
        <f t="shared" si="7"/>
        <v>8800</v>
      </c>
      <c r="L98" s="103">
        <f t="shared" si="9"/>
        <v>5240</v>
      </c>
      <c r="M98" s="103">
        <f t="shared" si="10"/>
        <v>17340</v>
      </c>
    </row>
    <row r="99" spans="1:13" ht="15">
      <c r="A99" s="124"/>
      <c r="B99" s="110" t="s">
        <v>516</v>
      </c>
      <c r="C99" s="103">
        <v>14529.651968</v>
      </c>
      <c r="D99" s="103">
        <v>0</v>
      </c>
      <c r="E99" s="103">
        <v>3000</v>
      </c>
      <c r="F99" s="103">
        <f t="shared" si="8"/>
        <v>17529.651968</v>
      </c>
      <c r="G99" s="104"/>
      <c r="H99" s="103">
        <f t="shared" si="5"/>
        <v>4843.217322666667</v>
      </c>
      <c r="I99" s="103">
        <v>108</v>
      </c>
      <c r="J99" s="103">
        <f t="shared" si="6"/>
        <v>2421.6086613333337</v>
      </c>
      <c r="K99" s="103">
        <f t="shared" si="7"/>
        <v>19372.86929066667</v>
      </c>
      <c r="L99" s="103">
        <f t="shared" si="9"/>
        <v>9733.469448533333</v>
      </c>
      <c r="M99" s="103">
        <f aca="true" t="shared" si="11" ref="M99:M200">SUM(H99:K99)</f>
        <v>26745.695274666672</v>
      </c>
    </row>
    <row r="100" spans="1:13" ht="15">
      <c r="A100" s="124"/>
      <c r="B100" s="110" t="s">
        <v>517</v>
      </c>
      <c r="C100" s="103">
        <v>13707.635968</v>
      </c>
      <c r="D100" s="103">
        <v>0</v>
      </c>
      <c r="E100" s="103">
        <v>2500</v>
      </c>
      <c r="F100" s="103">
        <f t="shared" si="8"/>
        <v>16207.635968</v>
      </c>
      <c r="G100" s="104"/>
      <c r="H100" s="103">
        <f t="shared" si="5"/>
        <v>4569.211989333334</v>
      </c>
      <c r="I100" s="103">
        <v>108</v>
      </c>
      <c r="J100" s="103">
        <f t="shared" si="6"/>
        <v>2284.605994666667</v>
      </c>
      <c r="K100" s="103">
        <f t="shared" si="7"/>
        <v>18276.847957333335</v>
      </c>
      <c r="L100" s="103">
        <f t="shared" si="9"/>
        <v>9267.660381866666</v>
      </c>
      <c r="M100" s="103">
        <f t="shared" si="11"/>
        <v>25238.665941333336</v>
      </c>
    </row>
    <row r="101" spans="1:13" ht="15">
      <c r="A101" s="124"/>
      <c r="B101" s="110" t="s">
        <v>490</v>
      </c>
      <c r="C101" s="103">
        <v>9426.295424</v>
      </c>
      <c r="D101" s="103">
        <v>0</v>
      </c>
      <c r="E101" s="103">
        <v>2000</v>
      </c>
      <c r="F101" s="103">
        <f t="shared" si="8"/>
        <v>11426.295424</v>
      </c>
      <c r="G101" s="104"/>
      <c r="H101" s="103">
        <f t="shared" si="5"/>
        <v>3142.0984746666663</v>
      </c>
      <c r="I101" s="103">
        <v>108</v>
      </c>
      <c r="J101" s="103">
        <f t="shared" si="6"/>
        <v>1571.0492373333332</v>
      </c>
      <c r="K101" s="103">
        <f t="shared" si="7"/>
        <v>12568.393898666665</v>
      </c>
      <c r="L101" s="103">
        <f t="shared" si="9"/>
        <v>6841.567406933333</v>
      </c>
      <c r="M101" s="103">
        <f t="shared" si="11"/>
        <v>17389.541610666667</v>
      </c>
    </row>
    <row r="102" spans="1:13" ht="15">
      <c r="A102" s="124"/>
      <c r="B102" s="110" t="s">
        <v>490</v>
      </c>
      <c r="C102" s="103">
        <v>9426.295424</v>
      </c>
      <c r="D102" s="103">
        <v>0</v>
      </c>
      <c r="E102" s="103">
        <v>2000</v>
      </c>
      <c r="F102" s="103">
        <f t="shared" si="8"/>
        <v>11426.295424</v>
      </c>
      <c r="G102" s="104"/>
      <c r="H102" s="103">
        <f t="shared" si="5"/>
        <v>3142.0984746666663</v>
      </c>
      <c r="I102" s="103">
        <v>71</v>
      </c>
      <c r="J102" s="103">
        <f t="shared" si="6"/>
        <v>1571.0492373333332</v>
      </c>
      <c r="K102" s="103">
        <f t="shared" si="7"/>
        <v>12568.393898666665</v>
      </c>
      <c r="L102" s="103">
        <f t="shared" si="9"/>
        <v>6841.567406933333</v>
      </c>
      <c r="M102" s="103">
        <f t="shared" si="11"/>
        <v>17352.541610666667</v>
      </c>
    </row>
    <row r="103" spans="1:13" ht="15">
      <c r="A103" s="124"/>
      <c r="B103" s="110" t="s">
        <v>494</v>
      </c>
      <c r="C103" s="103">
        <v>8320.104000000001</v>
      </c>
      <c r="D103" s="103">
        <v>0</v>
      </c>
      <c r="E103" s="103">
        <v>2000</v>
      </c>
      <c r="F103" s="103">
        <f t="shared" si="8"/>
        <v>10320.104000000001</v>
      </c>
      <c r="G103" s="104"/>
      <c r="H103" s="103">
        <f t="shared" si="5"/>
        <v>2773.3680000000004</v>
      </c>
      <c r="I103" s="103">
        <v>38</v>
      </c>
      <c r="J103" s="103">
        <f t="shared" si="6"/>
        <v>1386.6840000000002</v>
      </c>
      <c r="K103" s="103">
        <f t="shared" si="7"/>
        <v>11093.472000000002</v>
      </c>
      <c r="L103" s="103">
        <f t="shared" si="9"/>
        <v>6214.725600000001</v>
      </c>
      <c r="M103" s="103">
        <f t="shared" si="11"/>
        <v>15291.524000000001</v>
      </c>
    </row>
    <row r="104" spans="1:13" ht="15">
      <c r="A104" s="124"/>
      <c r="B104" s="110" t="s">
        <v>518</v>
      </c>
      <c r="C104" s="103">
        <v>8320.104000000001</v>
      </c>
      <c r="D104" s="103">
        <v>7000</v>
      </c>
      <c r="E104" s="103">
        <v>3000</v>
      </c>
      <c r="F104" s="103">
        <f t="shared" si="8"/>
        <v>18320.104</v>
      </c>
      <c r="G104" s="104"/>
      <c r="H104" s="103">
        <f t="shared" si="5"/>
        <v>2773.3680000000004</v>
      </c>
      <c r="I104" s="103">
        <v>38</v>
      </c>
      <c r="J104" s="103">
        <f t="shared" si="6"/>
        <v>1386.6840000000002</v>
      </c>
      <c r="K104" s="103">
        <f t="shared" si="7"/>
        <v>11093.472000000002</v>
      </c>
      <c r="L104" s="103">
        <f t="shared" si="9"/>
        <v>6214.725600000001</v>
      </c>
      <c r="M104" s="103">
        <f t="shared" si="11"/>
        <v>15291.524000000001</v>
      </c>
    </row>
    <row r="105" spans="1:13" ht="15">
      <c r="A105" s="124"/>
      <c r="B105" s="110" t="s">
        <v>518</v>
      </c>
      <c r="C105" s="103">
        <v>10528.72704</v>
      </c>
      <c r="D105" s="103">
        <v>0</v>
      </c>
      <c r="E105" s="103">
        <v>3300</v>
      </c>
      <c r="F105" s="103">
        <f t="shared" si="8"/>
        <v>13828.72704</v>
      </c>
      <c r="G105" s="104"/>
      <c r="H105" s="103">
        <f t="shared" si="5"/>
        <v>3509.57568</v>
      </c>
      <c r="I105" s="103">
        <v>71</v>
      </c>
      <c r="J105" s="103">
        <f t="shared" si="6"/>
        <v>1754.78784</v>
      </c>
      <c r="K105" s="103">
        <f t="shared" si="7"/>
        <v>14038.30272</v>
      </c>
      <c r="L105" s="103">
        <f t="shared" si="9"/>
        <v>7466.2786559999995</v>
      </c>
      <c r="M105" s="103">
        <f t="shared" si="11"/>
        <v>19373.66624</v>
      </c>
    </row>
    <row r="106" spans="1:13" ht="15">
      <c r="A106" s="124"/>
      <c r="B106" s="110" t="s">
        <v>518</v>
      </c>
      <c r="C106" s="103">
        <v>10267.73696</v>
      </c>
      <c r="D106" s="103">
        <v>0</v>
      </c>
      <c r="E106" s="103">
        <v>2000</v>
      </c>
      <c r="F106" s="103">
        <f t="shared" si="8"/>
        <v>12267.73696</v>
      </c>
      <c r="G106" s="104"/>
      <c r="H106" s="103">
        <f t="shared" si="5"/>
        <v>3422.578986666667</v>
      </c>
      <c r="I106" s="103">
        <v>71</v>
      </c>
      <c r="J106" s="103">
        <f t="shared" si="6"/>
        <v>1711.2894933333334</v>
      </c>
      <c r="K106" s="103">
        <f t="shared" si="7"/>
        <v>13690.315946666668</v>
      </c>
      <c r="L106" s="103">
        <f t="shared" si="9"/>
        <v>7318.384277333334</v>
      </c>
      <c r="M106" s="103">
        <f t="shared" si="11"/>
        <v>18895.184426666667</v>
      </c>
    </row>
    <row r="107" spans="1:13" ht="15">
      <c r="A107" s="124"/>
      <c r="B107" s="110" t="s">
        <v>518</v>
      </c>
      <c r="C107" s="103">
        <v>10069.04704</v>
      </c>
      <c r="D107" s="103">
        <v>0</v>
      </c>
      <c r="E107" s="103">
        <v>2000</v>
      </c>
      <c r="F107" s="103">
        <f t="shared" si="8"/>
        <v>12069.04704</v>
      </c>
      <c r="G107" s="104"/>
      <c r="H107" s="103">
        <f t="shared" si="5"/>
        <v>3356.349013333333</v>
      </c>
      <c r="I107" s="103">
        <v>71</v>
      </c>
      <c r="J107" s="103">
        <f t="shared" si="6"/>
        <v>1678.1745066666665</v>
      </c>
      <c r="K107" s="103">
        <f t="shared" si="7"/>
        <v>13425.396053333332</v>
      </c>
      <c r="L107" s="103">
        <f t="shared" si="9"/>
        <v>7205.7933226666655</v>
      </c>
      <c r="M107" s="103">
        <f t="shared" si="11"/>
        <v>18530.919573333333</v>
      </c>
    </row>
    <row r="108" spans="1:13" ht="15">
      <c r="A108" s="124"/>
      <c r="B108" s="110" t="s">
        <v>518</v>
      </c>
      <c r="C108" s="103">
        <v>9943.6896</v>
      </c>
      <c r="D108" s="103">
        <v>0</v>
      </c>
      <c r="E108" s="103">
        <v>2000</v>
      </c>
      <c r="F108" s="103">
        <f t="shared" si="8"/>
        <v>11943.6896</v>
      </c>
      <c r="G108" s="104"/>
      <c r="H108" s="103">
        <f t="shared" si="5"/>
        <v>3314.5632</v>
      </c>
      <c r="I108" s="103">
        <v>71</v>
      </c>
      <c r="J108" s="103">
        <f t="shared" si="6"/>
        <v>1657.2816</v>
      </c>
      <c r="K108" s="103">
        <f t="shared" si="7"/>
        <v>13258.2528</v>
      </c>
      <c r="L108" s="103">
        <f t="shared" si="9"/>
        <v>7134.75744</v>
      </c>
      <c r="M108" s="103">
        <f t="shared" si="11"/>
        <v>18301.0976</v>
      </c>
    </row>
    <row r="109" spans="1:13" ht="15">
      <c r="A109" s="124"/>
      <c r="B109" s="110" t="s">
        <v>518</v>
      </c>
      <c r="C109" s="103">
        <v>9943.6896</v>
      </c>
      <c r="D109" s="103">
        <v>0</v>
      </c>
      <c r="E109" s="103">
        <v>2000</v>
      </c>
      <c r="F109" s="103">
        <f t="shared" si="8"/>
        <v>11943.6896</v>
      </c>
      <c r="G109" s="104"/>
      <c r="H109" s="103">
        <f t="shared" si="5"/>
        <v>3314.5632</v>
      </c>
      <c r="I109" s="103">
        <v>38</v>
      </c>
      <c r="J109" s="103">
        <f t="shared" si="6"/>
        <v>1657.2816</v>
      </c>
      <c r="K109" s="103">
        <f t="shared" si="7"/>
        <v>13258.2528</v>
      </c>
      <c r="L109" s="103">
        <f t="shared" si="9"/>
        <v>7134.75744</v>
      </c>
      <c r="M109" s="103">
        <f t="shared" si="11"/>
        <v>18268.0976</v>
      </c>
    </row>
    <row r="110" spans="1:13" ht="15">
      <c r="A110" s="124"/>
      <c r="B110" s="110" t="s">
        <v>518</v>
      </c>
      <c r="C110" s="103">
        <v>9681.672</v>
      </c>
      <c r="D110" s="103">
        <v>0</v>
      </c>
      <c r="E110" s="103">
        <v>2000</v>
      </c>
      <c r="F110" s="103">
        <f t="shared" si="8"/>
        <v>11681.672</v>
      </c>
      <c r="G110" s="104"/>
      <c r="H110" s="103">
        <f t="shared" si="5"/>
        <v>3227.224</v>
      </c>
      <c r="I110" s="103">
        <v>0</v>
      </c>
      <c r="J110" s="103">
        <f t="shared" si="6"/>
        <v>1613.612</v>
      </c>
      <c r="K110" s="103">
        <f t="shared" si="7"/>
        <v>12908.896</v>
      </c>
      <c r="L110" s="103">
        <f t="shared" si="9"/>
        <v>6986.2807999999995</v>
      </c>
      <c r="M110" s="103">
        <f t="shared" si="11"/>
        <v>17749.732</v>
      </c>
    </row>
    <row r="111" spans="1:13" ht="15">
      <c r="A111" s="124"/>
      <c r="B111" s="110" t="s">
        <v>518</v>
      </c>
      <c r="C111" s="103">
        <v>9583.2672</v>
      </c>
      <c r="D111" s="103">
        <v>0</v>
      </c>
      <c r="E111" s="103">
        <v>2000</v>
      </c>
      <c r="F111" s="103">
        <f t="shared" si="8"/>
        <v>11583.2672</v>
      </c>
      <c r="G111" s="104"/>
      <c r="H111" s="103">
        <f t="shared" si="5"/>
        <v>3194.4224000000004</v>
      </c>
      <c r="I111" s="103">
        <v>71</v>
      </c>
      <c r="J111" s="103">
        <f t="shared" si="6"/>
        <v>1597.2112000000002</v>
      </c>
      <c r="K111" s="103">
        <f t="shared" si="7"/>
        <v>12777.689600000002</v>
      </c>
      <c r="L111" s="103">
        <f t="shared" si="9"/>
        <v>6930.518080000001</v>
      </c>
      <c r="M111" s="103">
        <f t="shared" si="11"/>
        <v>17640.323200000003</v>
      </c>
    </row>
    <row r="112" spans="1:13" ht="15">
      <c r="A112" s="124"/>
      <c r="B112" s="110" t="s">
        <v>518</v>
      </c>
      <c r="C112" s="103">
        <v>9426.295424</v>
      </c>
      <c r="D112" s="103">
        <v>0</v>
      </c>
      <c r="E112" s="103">
        <v>2300</v>
      </c>
      <c r="F112" s="103">
        <f t="shared" si="8"/>
        <v>11726.295424</v>
      </c>
      <c r="G112" s="104"/>
      <c r="H112" s="103">
        <f t="shared" si="5"/>
        <v>3142.0984746666663</v>
      </c>
      <c r="I112" s="103">
        <v>144</v>
      </c>
      <c r="J112" s="103">
        <f t="shared" si="6"/>
        <v>1571.0492373333332</v>
      </c>
      <c r="K112" s="103">
        <f t="shared" si="7"/>
        <v>12568.393898666665</v>
      </c>
      <c r="L112" s="103">
        <f t="shared" si="9"/>
        <v>6841.567406933333</v>
      </c>
      <c r="M112" s="103">
        <f t="shared" si="11"/>
        <v>17425.541610666667</v>
      </c>
    </row>
    <row r="113" spans="1:13" ht="15">
      <c r="A113" s="124"/>
      <c r="B113" s="110" t="s">
        <v>518</v>
      </c>
      <c r="C113" s="103">
        <v>8320.104000000001</v>
      </c>
      <c r="D113" s="103">
        <v>1000</v>
      </c>
      <c r="E113" s="103">
        <v>2000</v>
      </c>
      <c r="F113" s="103">
        <f t="shared" si="8"/>
        <v>11320.104000000001</v>
      </c>
      <c r="G113" s="104"/>
      <c r="H113" s="103">
        <f t="shared" si="5"/>
        <v>2773.3680000000004</v>
      </c>
      <c r="I113" s="103">
        <v>71</v>
      </c>
      <c r="J113" s="103">
        <f t="shared" si="6"/>
        <v>1386.6840000000002</v>
      </c>
      <c r="K113" s="103">
        <f t="shared" si="7"/>
        <v>11093.472000000002</v>
      </c>
      <c r="L113" s="103">
        <f t="shared" si="9"/>
        <v>6214.725600000001</v>
      </c>
      <c r="M113" s="103">
        <f t="shared" si="11"/>
        <v>15324.524000000001</v>
      </c>
    </row>
    <row r="114" spans="1:13" ht="15">
      <c r="A114" s="124"/>
      <c r="B114" s="110" t="s">
        <v>518</v>
      </c>
      <c r="C114" s="103">
        <v>8320.2</v>
      </c>
      <c r="D114" s="103">
        <v>0</v>
      </c>
      <c r="E114" s="103">
        <v>2000</v>
      </c>
      <c r="F114" s="103">
        <f t="shared" si="8"/>
        <v>10320.2</v>
      </c>
      <c r="G114" s="104"/>
      <c r="H114" s="103">
        <f t="shared" si="5"/>
        <v>2773.4000000000005</v>
      </c>
      <c r="I114" s="103">
        <v>38</v>
      </c>
      <c r="J114" s="103">
        <f t="shared" si="6"/>
        <v>1386.7000000000003</v>
      </c>
      <c r="K114" s="103">
        <f t="shared" si="7"/>
        <v>11093.600000000002</v>
      </c>
      <c r="L114" s="103">
        <f t="shared" si="9"/>
        <v>6214.780000000001</v>
      </c>
      <c r="M114" s="103">
        <f t="shared" si="11"/>
        <v>15291.700000000003</v>
      </c>
    </row>
    <row r="115" spans="1:13" ht="15">
      <c r="A115" s="124"/>
      <c r="B115" s="110" t="s">
        <v>518</v>
      </c>
      <c r="C115" s="103">
        <v>8320.2</v>
      </c>
      <c r="D115" s="103">
        <v>0</v>
      </c>
      <c r="E115" s="103">
        <v>2000</v>
      </c>
      <c r="F115" s="103">
        <f t="shared" si="8"/>
        <v>10320.2</v>
      </c>
      <c r="G115" s="104"/>
      <c r="H115" s="103">
        <f t="shared" si="5"/>
        <v>2773.4000000000005</v>
      </c>
      <c r="I115" s="103">
        <v>0</v>
      </c>
      <c r="J115" s="103">
        <f t="shared" si="6"/>
        <v>1386.7000000000003</v>
      </c>
      <c r="K115" s="103">
        <f t="shared" si="7"/>
        <v>11093.600000000002</v>
      </c>
      <c r="L115" s="103">
        <f t="shared" si="9"/>
        <v>6214.780000000001</v>
      </c>
      <c r="M115" s="103">
        <f t="shared" si="11"/>
        <v>15253.700000000003</v>
      </c>
    </row>
    <row r="116" spans="1:13" ht="15">
      <c r="A116" s="124"/>
      <c r="B116" s="110" t="s">
        <v>518</v>
      </c>
      <c r="C116" s="103">
        <v>8320.2</v>
      </c>
      <c r="D116" s="103">
        <v>0</v>
      </c>
      <c r="E116" s="103">
        <v>3000</v>
      </c>
      <c r="F116" s="103">
        <f t="shared" si="8"/>
        <v>11320.2</v>
      </c>
      <c r="G116" s="104"/>
      <c r="H116" s="103">
        <f t="shared" si="5"/>
        <v>2773.4000000000005</v>
      </c>
      <c r="I116" s="103">
        <v>0</v>
      </c>
      <c r="J116" s="103">
        <f t="shared" si="6"/>
        <v>1386.7000000000003</v>
      </c>
      <c r="K116" s="103">
        <f t="shared" si="7"/>
        <v>11093.600000000002</v>
      </c>
      <c r="L116" s="103">
        <f t="shared" si="9"/>
        <v>6214.780000000001</v>
      </c>
      <c r="M116" s="103">
        <f t="shared" si="11"/>
        <v>15253.700000000003</v>
      </c>
    </row>
    <row r="117" spans="1:13" ht="15">
      <c r="A117" s="124"/>
      <c r="B117" s="110" t="s">
        <v>518</v>
      </c>
      <c r="C117" s="103">
        <v>8320.2</v>
      </c>
      <c r="D117" s="103">
        <v>0</v>
      </c>
      <c r="E117" s="103">
        <v>3000</v>
      </c>
      <c r="F117" s="103">
        <f t="shared" si="8"/>
        <v>11320.2</v>
      </c>
      <c r="G117" s="104"/>
      <c r="H117" s="103">
        <f t="shared" si="5"/>
        <v>2773.4000000000005</v>
      </c>
      <c r="I117" s="103">
        <v>0</v>
      </c>
      <c r="J117" s="103">
        <f t="shared" si="6"/>
        <v>1386.7000000000003</v>
      </c>
      <c r="K117" s="103">
        <f t="shared" si="7"/>
        <v>11093.600000000002</v>
      </c>
      <c r="L117" s="103">
        <f t="shared" si="9"/>
        <v>6214.780000000001</v>
      </c>
      <c r="M117" s="103">
        <f t="shared" si="11"/>
        <v>15253.700000000003</v>
      </c>
    </row>
    <row r="118" spans="1:13" ht="15">
      <c r="A118" s="124"/>
      <c r="B118" s="110" t="s">
        <v>518</v>
      </c>
      <c r="C118" s="103">
        <v>8320.104000000001</v>
      </c>
      <c r="D118" s="103">
        <v>0</v>
      </c>
      <c r="E118" s="103">
        <v>2000</v>
      </c>
      <c r="F118" s="103">
        <f t="shared" si="8"/>
        <v>10320.104000000001</v>
      </c>
      <c r="G118" s="104"/>
      <c r="H118" s="103">
        <f t="shared" si="5"/>
        <v>2773.3680000000004</v>
      </c>
      <c r="I118" s="103">
        <v>108</v>
      </c>
      <c r="J118" s="103">
        <f t="shared" si="6"/>
        <v>1386.6840000000002</v>
      </c>
      <c r="K118" s="103">
        <f t="shared" si="7"/>
        <v>11093.472000000002</v>
      </c>
      <c r="L118" s="103">
        <f t="shared" si="9"/>
        <v>6214.725600000001</v>
      </c>
      <c r="M118" s="103">
        <f t="shared" si="11"/>
        <v>15361.524000000001</v>
      </c>
    </row>
    <row r="119" spans="1:13" ht="15">
      <c r="A119" s="124"/>
      <c r="B119" s="110" t="s">
        <v>518</v>
      </c>
      <c r="C119" s="103">
        <v>8320.104000000001</v>
      </c>
      <c r="D119" s="103">
        <v>0</v>
      </c>
      <c r="E119" s="103">
        <v>2000</v>
      </c>
      <c r="F119" s="103">
        <f t="shared" si="8"/>
        <v>10320.104000000001</v>
      </c>
      <c r="G119" s="104"/>
      <c r="H119" s="103">
        <f t="shared" si="5"/>
        <v>2773.3680000000004</v>
      </c>
      <c r="I119" s="103">
        <v>108</v>
      </c>
      <c r="J119" s="103">
        <f t="shared" si="6"/>
        <v>1386.6840000000002</v>
      </c>
      <c r="K119" s="103">
        <f t="shared" si="7"/>
        <v>11093.472000000002</v>
      </c>
      <c r="L119" s="103">
        <f t="shared" si="9"/>
        <v>6214.725600000001</v>
      </c>
      <c r="M119" s="103">
        <f t="shared" si="11"/>
        <v>15361.524000000001</v>
      </c>
    </row>
    <row r="120" spans="1:13" ht="15">
      <c r="A120" s="124"/>
      <c r="B120" s="110" t="s">
        <v>518</v>
      </c>
      <c r="C120" s="103">
        <v>8320.104000000001</v>
      </c>
      <c r="D120" s="103">
        <v>0</v>
      </c>
      <c r="E120" s="103">
        <v>2500</v>
      </c>
      <c r="F120" s="103">
        <f t="shared" si="8"/>
        <v>10820.104000000001</v>
      </c>
      <c r="G120" s="104"/>
      <c r="H120" s="103">
        <f t="shared" si="5"/>
        <v>2773.3680000000004</v>
      </c>
      <c r="I120" s="103">
        <v>108</v>
      </c>
      <c r="J120" s="103">
        <f t="shared" si="6"/>
        <v>1386.6840000000002</v>
      </c>
      <c r="K120" s="103">
        <f t="shared" si="7"/>
        <v>11093.472000000002</v>
      </c>
      <c r="L120" s="103">
        <f t="shared" si="9"/>
        <v>6214.725600000001</v>
      </c>
      <c r="M120" s="103">
        <f t="shared" si="11"/>
        <v>15361.524000000001</v>
      </c>
    </row>
    <row r="121" spans="1:13" ht="15">
      <c r="A121" s="124"/>
      <c r="B121" s="110" t="s">
        <v>518</v>
      </c>
      <c r="C121" s="103">
        <v>8320.104000000001</v>
      </c>
      <c r="D121" s="103">
        <v>0</v>
      </c>
      <c r="E121" s="103">
        <v>2000</v>
      </c>
      <c r="F121" s="103">
        <f t="shared" si="8"/>
        <v>10320.104000000001</v>
      </c>
      <c r="G121" s="104"/>
      <c r="H121" s="103">
        <f t="shared" si="5"/>
        <v>2773.3680000000004</v>
      </c>
      <c r="I121" s="103">
        <v>71</v>
      </c>
      <c r="J121" s="103">
        <f t="shared" si="6"/>
        <v>1386.6840000000002</v>
      </c>
      <c r="K121" s="103">
        <f t="shared" si="7"/>
        <v>11093.472000000002</v>
      </c>
      <c r="L121" s="103">
        <f t="shared" si="9"/>
        <v>6214.725600000001</v>
      </c>
      <c r="M121" s="103">
        <f t="shared" si="11"/>
        <v>15324.524000000001</v>
      </c>
    </row>
    <row r="122" spans="1:13" ht="15">
      <c r="A122" s="124"/>
      <c r="B122" s="110" t="s">
        <v>518</v>
      </c>
      <c r="C122" s="103">
        <v>8320.104000000001</v>
      </c>
      <c r="D122" s="103">
        <v>0</v>
      </c>
      <c r="E122" s="103">
        <v>2000</v>
      </c>
      <c r="F122" s="103">
        <f t="shared" si="8"/>
        <v>10320.104000000001</v>
      </c>
      <c r="G122" s="104"/>
      <c r="H122" s="103">
        <f t="shared" si="5"/>
        <v>2773.3680000000004</v>
      </c>
      <c r="I122" s="103">
        <v>71</v>
      </c>
      <c r="J122" s="103">
        <f t="shared" si="6"/>
        <v>1386.6840000000002</v>
      </c>
      <c r="K122" s="103">
        <f t="shared" si="7"/>
        <v>11093.472000000002</v>
      </c>
      <c r="L122" s="103">
        <f t="shared" si="9"/>
        <v>6214.725600000001</v>
      </c>
      <c r="M122" s="103">
        <f t="shared" si="11"/>
        <v>15324.524000000001</v>
      </c>
    </row>
    <row r="123" spans="1:13" ht="15">
      <c r="A123" s="124"/>
      <c r="B123" s="110" t="s">
        <v>518</v>
      </c>
      <c r="C123" s="103">
        <v>8320.104000000001</v>
      </c>
      <c r="D123" s="103">
        <v>0</v>
      </c>
      <c r="E123" s="103">
        <v>2000</v>
      </c>
      <c r="F123" s="103">
        <f t="shared" si="8"/>
        <v>10320.104000000001</v>
      </c>
      <c r="G123" s="104"/>
      <c r="H123" s="103">
        <f t="shared" si="5"/>
        <v>2773.3680000000004</v>
      </c>
      <c r="I123" s="103">
        <v>71</v>
      </c>
      <c r="J123" s="103">
        <f t="shared" si="6"/>
        <v>1386.6840000000002</v>
      </c>
      <c r="K123" s="103">
        <f t="shared" si="7"/>
        <v>11093.472000000002</v>
      </c>
      <c r="L123" s="103">
        <f t="shared" si="9"/>
        <v>6214.725600000001</v>
      </c>
      <c r="M123" s="103">
        <f t="shared" si="11"/>
        <v>15324.524000000001</v>
      </c>
    </row>
    <row r="124" spans="1:13" ht="15">
      <c r="A124" s="124"/>
      <c r="B124" s="110" t="s">
        <v>518</v>
      </c>
      <c r="C124" s="103">
        <v>8320.104000000001</v>
      </c>
      <c r="D124" s="103">
        <v>0</v>
      </c>
      <c r="E124" s="103">
        <v>2000</v>
      </c>
      <c r="F124" s="103">
        <f t="shared" si="8"/>
        <v>10320.104000000001</v>
      </c>
      <c r="G124" s="104"/>
      <c r="H124" s="103">
        <f t="shared" si="5"/>
        <v>2773.3680000000004</v>
      </c>
      <c r="I124" s="103">
        <v>71</v>
      </c>
      <c r="J124" s="103">
        <f t="shared" si="6"/>
        <v>1386.6840000000002</v>
      </c>
      <c r="K124" s="103">
        <f t="shared" si="7"/>
        <v>11093.472000000002</v>
      </c>
      <c r="L124" s="103">
        <f t="shared" si="9"/>
        <v>6214.725600000001</v>
      </c>
      <c r="M124" s="103">
        <f t="shared" si="11"/>
        <v>15324.524000000001</v>
      </c>
    </row>
    <row r="125" spans="1:13" ht="15">
      <c r="A125" s="124"/>
      <c r="B125" s="110" t="s">
        <v>518</v>
      </c>
      <c r="C125" s="103">
        <v>8320.104000000001</v>
      </c>
      <c r="D125" s="103">
        <v>0</v>
      </c>
      <c r="E125" s="103">
        <v>2000</v>
      </c>
      <c r="F125" s="103">
        <f t="shared" si="8"/>
        <v>10320.104000000001</v>
      </c>
      <c r="G125" s="104"/>
      <c r="H125" s="103">
        <f t="shared" si="5"/>
        <v>2773.3680000000004</v>
      </c>
      <c r="I125" s="103">
        <v>71</v>
      </c>
      <c r="J125" s="103">
        <f t="shared" si="6"/>
        <v>1386.6840000000002</v>
      </c>
      <c r="K125" s="103">
        <f t="shared" si="7"/>
        <v>11093.472000000002</v>
      </c>
      <c r="L125" s="103">
        <f t="shared" si="9"/>
        <v>6214.725600000001</v>
      </c>
      <c r="M125" s="103">
        <f t="shared" si="11"/>
        <v>15324.524000000001</v>
      </c>
    </row>
    <row r="126" spans="1:13" ht="15">
      <c r="A126" s="124"/>
      <c r="B126" s="110" t="s">
        <v>518</v>
      </c>
      <c r="C126" s="103">
        <v>8320.104000000001</v>
      </c>
      <c r="D126" s="103">
        <v>0</v>
      </c>
      <c r="E126" s="103">
        <v>2000</v>
      </c>
      <c r="F126" s="103">
        <f t="shared" si="8"/>
        <v>10320.104000000001</v>
      </c>
      <c r="G126" s="104"/>
      <c r="H126" s="103">
        <f t="shared" si="5"/>
        <v>2773.3680000000004</v>
      </c>
      <c r="I126" s="103">
        <v>71</v>
      </c>
      <c r="J126" s="103">
        <f t="shared" si="6"/>
        <v>1386.6840000000002</v>
      </c>
      <c r="K126" s="103">
        <f t="shared" si="7"/>
        <v>11093.472000000002</v>
      </c>
      <c r="L126" s="103">
        <f t="shared" si="9"/>
        <v>6214.725600000001</v>
      </c>
      <c r="M126" s="103">
        <f t="shared" si="11"/>
        <v>15324.524000000001</v>
      </c>
    </row>
    <row r="127" spans="1:13" ht="15">
      <c r="A127" s="124"/>
      <c r="B127" s="110" t="s">
        <v>518</v>
      </c>
      <c r="C127" s="103">
        <v>8320.104000000001</v>
      </c>
      <c r="D127" s="103">
        <v>0</v>
      </c>
      <c r="E127" s="103">
        <v>2000</v>
      </c>
      <c r="F127" s="103">
        <f t="shared" si="8"/>
        <v>10320.104000000001</v>
      </c>
      <c r="G127" s="104"/>
      <c r="H127" s="103">
        <f t="shared" si="5"/>
        <v>2773.3680000000004</v>
      </c>
      <c r="I127" s="103">
        <v>71</v>
      </c>
      <c r="J127" s="103">
        <f t="shared" si="6"/>
        <v>1386.6840000000002</v>
      </c>
      <c r="K127" s="103">
        <f t="shared" si="7"/>
        <v>11093.472000000002</v>
      </c>
      <c r="L127" s="103">
        <f t="shared" si="9"/>
        <v>6214.725600000001</v>
      </c>
      <c r="M127" s="103">
        <f t="shared" si="11"/>
        <v>15324.524000000001</v>
      </c>
    </row>
    <row r="128" spans="1:13" ht="15">
      <c r="A128" s="124"/>
      <c r="B128" s="110" t="s">
        <v>518</v>
      </c>
      <c r="C128" s="103">
        <v>8320.104000000001</v>
      </c>
      <c r="D128" s="103">
        <v>0</v>
      </c>
      <c r="E128" s="103">
        <v>2500</v>
      </c>
      <c r="F128" s="103">
        <f t="shared" si="8"/>
        <v>10820.104000000001</v>
      </c>
      <c r="G128" s="104"/>
      <c r="H128" s="103">
        <f t="shared" si="5"/>
        <v>2773.3680000000004</v>
      </c>
      <c r="I128" s="103">
        <v>71</v>
      </c>
      <c r="J128" s="103">
        <f t="shared" si="6"/>
        <v>1386.6840000000002</v>
      </c>
      <c r="K128" s="103">
        <f t="shared" si="7"/>
        <v>11093.472000000002</v>
      </c>
      <c r="L128" s="103">
        <f t="shared" si="9"/>
        <v>6214.725600000001</v>
      </c>
      <c r="M128" s="103">
        <f t="shared" si="11"/>
        <v>15324.524000000001</v>
      </c>
    </row>
    <row r="129" spans="1:13" ht="15">
      <c r="A129" s="124"/>
      <c r="B129" s="110" t="s">
        <v>518</v>
      </c>
      <c r="C129" s="103">
        <v>8320.104000000001</v>
      </c>
      <c r="D129" s="103">
        <v>0</v>
      </c>
      <c r="E129" s="103">
        <v>2000</v>
      </c>
      <c r="F129" s="103">
        <f t="shared" si="8"/>
        <v>10320.104000000001</v>
      </c>
      <c r="G129" s="104"/>
      <c r="H129" s="103">
        <f t="shared" si="5"/>
        <v>2773.3680000000004</v>
      </c>
      <c r="I129" s="103">
        <v>38</v>
      </c>
      <c r="J129" s="103">
        <f t="shared" si="6"/>
        <v>1386.6840000000002</v>
      </c>
      <c r="K129" s="103">
        <f t="shared" si="7"/>
        <v>11093.472000000002</v>
      </c>
      <c r="L129" s="103">
        <f t="shared" si="9"/>
        <v>6214.725600000001</v>
      </c>
      <c r="M129" s="103">
        <f t="shared" si="11"/>
        <v>15291.524000000001</v>
      </c>
    </row>
    <row r="130" spans="1:13" ht="15">
      <c r="A130" s="124"/>
      <c r="B130" s="110" t="s">
        <v>518</v>
      </c>
      <c r="C130" s="103">
        <v>8320.104000000001</v>
      </c>
      <c r="D130" s="103">
        <v>0</v>
      </c>
      <c r="E130" s="103">
        <v>2000</v>
      </c>
      <c r="F130" s="103">
        <f t="shared" si="8"/>
        <v>10320.104000000001</v>
      </c>
      <c r="G130" s="104"/>
      <c r="H130" s="103">
        <f t="shared" si="5"/>
        <v>2773.3680000000004</v>
      </c>
      <c r="I130" s="103">
        <v>38</v>
      </c>
      <c r="J130" s="103">
        <f t="shared" si="6"/>
        <v>1386.6840000000002</v>
      </c>
      <c r="K130" s="103">
        <f t="shared" si="7"/>
        <v>11093.472000000002</v>
      </c>
      <c r="L130" s="103">
        <f t="shared" si="9"/>
        <v>6214.725600000001</v>
      </c>
      <c r="M130" s="103">
        <f t="shared" si="11"/>
        <v>15291.524000000001</v>
      </c>
    </row>
    <row r="131" spans="1:13" ht="15">
      <c r="A131" s="124"/>
      <c r="B131" s="110" t="s">
        <v>518</v>
      </c>
      <c r="C131" s="103">
        <v>8320.104000000001</v>
      </c>
      <c r="D131" s="103">
        <v>0</v>
      </c>
      <c r="E131" s="103">
        <v>2000</v>
      </c>
      <c r="F131" s="103">
        <f t="shared" si="8"/>
        <v>10320.104000000001</v>
      </c>
      <c r="G131" s="104"/>
      <c r="H131" s="103">
        <f t="shared" si="5"/>
        <v>2773.3680000000004</v>
      </c>
      <c r="I131" s="103">
        <v>38</v>
      </c>
      <c r="J131" s="103">
        <f t="shared" si="6"/>
        <v>1386.6840000000002</v>
      </c>
      <c r="K131" s="103">
        <f t="shared" si="7"/>
        <v>11093.472000000002</v>
      </c>
      <c r="L131" s="103">
        <f t="shared" si="9"/>
        <v>6214.725600000001</v>
      </c>
      <c r="M131" s="103">
        <f t="shared" si="11"/>
        <v>15291.524000000001</v>
      </c>
    </row>
    <row r="132" spans="1:13" ht="15">
      <c r="A132" s="124"/>
      <c r="B132" s="110" t="s">
        <v>518</v>
      </c>
      <c r="C132" s="103">
        <v>8320.104000000001</v>
      </c>
      <c r="D132" s="103">
        <v>0</v>
      </c>
      <c r="E132" s="103">
        <v>2000</v>
      </c>
      <c r="F132" s="103">
        <f t="shared" si="8"/>
        <v>10320.104000000001</v>
      </c>
      <c r="G132" s="104"/>
      <c r="H132" s="103">
        <f t="shared" si="5"/>
        <v>2773.3680000000004</v>
      </c>
      <c r="I132" s="103">
        <v>38</v>
      </c>
      <c r="J132" s="103">
        <f t="shared" si="6"/>
        <v>1386.6840000000002</v>
      </c>
      <c r="K132" s="103">
        <f t="shared" si="7"/>
        <v>11093.472000000002</v>
      </c>
      <c r="L132" s="103">
        <f t="shared" si="9"/>
        <v>6214.725600000001</v>
      </c>
      <c r="M132" s="103">
        <f t="shared" si="11"/>
        <v>15291.524000000001</v>
      </c>
    </row>
    <row r="133" spans="1:13" ht="15">
      <c r="A133" s="124"/>
      <c r="B133" s="110" t="s">
        <v>518</v>
      </c>
      <c r="C133" s="103">
        <v>8320.104000000001</v>
      </c>
      <c r="D133" s="103">
        <v>0</v>
      </c>
      <c r="E133" s="103">
        <v>2000</v>
      </c>
      <c r="F133" s="103">
        <f t="shared" si="8"/>
        <v>10320.104000000001</v>
      </c>
      <c r="G133" s="104"/>
      <c r="H133" s="103">
        <f t="shared" si="5"/>
        <v>2773.3680000000004</v>
      </c>
      <c r="I133" s="103">
        <v>38</v>
      </c>
      <c r="J133" s="103">
        <f t="shared" si="6"/>
        <v>1386.6840000000002</v>
      </c>
      <c r="K133" s="103">
        <f t="shared" si="7"/>
        <v>11093.472000000002</v>
      </c>
      <c r="L133" s="103">
        <f t="shared" si="9"/>
        <v>6214.725600000001</v>
      </c>
      <c r="M133" s="103">
        <f t="shared" si="11"/>
        <v>15291.524000000001</v>
      </c>
    </row>
    <row r="134" spans="1:13" ht="15">
      <c r="A134" s="124"/>
      <c r="B134" s="110" t="s">
        <v>518</v>
      </c>
      <c r="C134" s="103">
        <v>8320.104000000001</v>
      </c>
      <c r="D134" s="103">
        <v>0</v>
      </c>
      <c r="E134" s="103">
        <v>2000</v>
      </c>
      <c r="F134" s="103">
        <f t="shared" si="8"/>
        <v>10320.104000000001</v>
      </c>
      <c r="G134" s="104"/>
      <c r="H134" s="103">
        <f t="shared" si="5"/>
        <v>2773.3680000000004</v>
      </c>
      <c r="I134" s="103">
        <v>38</v>
      </c>
      <c r="J134" s="103">
        <f t="shared" si="6"/>
        <v>1386.6840000000002</v>
      </c>
      <c r="K134" s="103">
        <f t="shared" si="7"/>
        <v>11093.472000000002</v>
      </c>
      <c r="L134" s="103">
        <f t="shared" si="9"/>
        <v>6214.725600000001</v>
      </c>
      <c r="M134" s="103">
        <f t="shared" si="11"/>
        <v>15291.524000000001</v>
      </c>
    </row>
    <row r="135" spans="1:13" ht="15">
      <c r="A135" s="124"/>
      <c r="B135" s="110" t="s">
        <v>518</v>
      </c>
      <c r="C135" s="103">
        <v>8320.104000000001</v>
      </c>
      <c r="D135" s="103">
        <v>0</v>
      </c>
      <c r="E135" s="103">
        <v>2000</v>
      </c>
      <c r="F135" s="103">
        <f t="shared" si="8"/>
        <v>10320.104000000001</v>
      </c>
      <c r="G135" s="104"/>
      <c r="H135" s="103">
        <f t="shared" si="5"/>
        <v>2773.3680000000004</v>
      </c>
      <c r="I135" s="103">
        <v>38</v>
      </c>
      <c r="J135" s="103">
        <f t="shared" si="6"/>
        <v>1386.6840000000002</v>
      </c>
      <c r="K135" s="103">
        <f t="shared" si="7"/>
        <v>11093.472000000002</v>
      </c>
      <c r="L135" s="103">
        <f t="shared" si="9"/>
        <v>6214.725600000001</v>
      </c>
      <c r="M135" s="103">
        <f t="shared" si="11"/>
        <v>15291.524000000001</v>
      </c>
    </row>
    <row r="136" spans="1:13" ht="15">
      <c r="A136" s="124"/>
      <c r="B136" s="110" t="s">
        <v>518</v>
      </c>
      <c r="C136" s="103">
        <v>8320.104000000001</v>
      </c>
      <c r="D136" s="103">
        <v>0</v>
      </c>
      <c r="E136" s="103">
        <v>2000</v>
      </c>
      <c r="F136" s="103">
        <f t="shared" si="8"/>
        <v>10320.104000000001</v>
      </c>
      <c r="G136" s="104"/>
      <c r="H136" s="103">
        <f t="shared" si="5"/>
        <v>2773.3680000000004</v>
      </c>
      <c r="I136" s="103">
        <v>38</v>
      </c>
      <c r="J136" s="103">
        <f t="shared" si="6"/>
        <v>1386.6840000000002</v>
      </c>
      <c r="K136" s="103">
        <f t="shared" si="7"/>
        <v>11093.472000000002</v>
      </c>
      <c r="L136" s="103">
        <f t="shared" si="9"/>
        <v>6214.725600000001</v>
      </c>
      <c r="M136" s="103">
        <f t="shared" si="11"/>
        <v>15291.524000000001</v>
      </c>
    </row>
    <row r="137" spans="1:13" ht="15">
      <c r="A137" s="124"/>
      <c r="B137" s="110" t="s">
        <v>518</v>
      </c>
      <c r="C137" s="103">
        <v>8320.104000000001</v>
      </c>
      <c r="D137" s="103">
        <v>0</v>
      </c>
      <c r="E137" s="103">
        <v>2000</v>
      </c>
      <c r="F137" s="103">
        <f t="shared" si="8"/>
        <v>10320.104000000001</v>
      </c>
      <c r="G137" s="104"/>
      <c r="H137" s="103">
        <f t="shared" si="5"/>
        <v>2773.3680000000004</v>
      </c>
      <c r="I137" s="103">
        <v>38</v>
      </c>
      <c r="J137" s="103">
        <f t="shared" si="6"/>
        <v>1386.6840000000002</v>
      </c>
      <c r="K137" s="103">
        <f t="shared" si="7"/>
        <v>11093.472000000002</v>
      </c>
      <c r="L137" s="103">
        <f t="shared" si="9"/>
        <v>6214.725600000001</v>
      </c>
      <c r="M137" s="103">
        <f t="shared" si="11"/>
        <v>15291.524000000001</v>
      </c>
    </row>
    <row r="138" spans="1:13" ht="15">
      <c r="A138" s="124"/>
      <c r="B138" s="110" t="s">
        <v>518</v>
      </c>
      <c r="C138" s="103">
        <v>8320.104000000001</v>
      </c>
      <c r="D138" s="103">
        <v>0</v>
      </c>
      <c r="E138" s="103">
        <v>2000</v>
      </c>
      <c r="F138" s="103">
        <f t="shared" si="8"/>
        <v>10320.104000000001</v>
      </c>
      <c r="G138" s="104"/>
      <c r="H138" s="103">
        <f t="shared" si="5"/>
        <v>2773.3680000000004</v>
      </c>
      <c r="I138" s="103">
        <v>38</v>
      </c>
      <c r="J138" s="103">
        <f t="shared" si="6"/>
        <v>1386.6840000000002</v>
      </c>
      <c r="K138" s="103">
        <f t="shared" si="7"/>
        <v>11093.472000000002</v>
      </c>
      <c r="L138" s="103">
        <f t="shared" si="9"/>
        <v>6214.725600000001</v>
      </c>
      <c r="M138" s="103">
        <f t="shared" si="11"/>
        <v>15291.524000000001</v>
      </c>
    </row>
    <row r="139" spans="1:13" ht="15">
      <c r="A139" s="124"/>
      <c r="B139" s="110" t="s">
        <v>518</v>
      </c>
      <c r="C139" s="103">
        <v>8320.104000000001</v>
      </c>
      <c r="D139" s="103">
        <v>0</v>
      </c>
      <c r="E139" s="103">
        <v>2000</v>
      </c>
      <c r="F139" s="103">
        <f t="shared" si="8"/>
        <v>10320.104000000001</v>
      </c>
      <c r="G139" s="104"/>
      <c r="H139" s="103">
        <f t="shared" si="5"/>
        <v>2773.3680000000004</v>
      </c>
      <c r="I139" s="103">
        <v>38</v>
      </c>
      <c r="J139" s="103">
        <f t="shared" si="6"/>
        <v>1386.6840000000002</v>
      </c>
      <c r="K139" s="103">
        <f t="shared" si="7"/>
        <v>11093.472000000002</v>
      </c>
      <c r="L139" s="103">
        <f t="shared" si="9"/>
        <v>6214.725600000001</v>
      </c>
      <c r="M139" s="103">
        <f t="shared" si="11"/>
        <v>15291.524000000001</v>
      </c>
    </row>
    <row r="140" spans="1:13" ht="15">
      <c r="A140" s="124"/>
      <c r="B140" s="110" t="s">
        <v>518</v>
      </c>
      <c r="C140" s="103">
        <v>8320.104000000001</v>
      </c>
      <c r="D140" s="103">
        <v>0</v>
      </c>
      <c r="E140" s="103">
        <v>2000</v>
      </c>
      <c r="F140" s="103">
        <f t="shared" si="8"/>
        <v>10320.104000000001</v>
      </c>
      <c r="G140" s="104"/>
      <c r="H140" s="103">
        <f t="shared" si="5"/>
        <v>2773.3680000000004</v>
      </c>
      <c r="I140" s="103">
        <v>38</v>
      </c>
      <c r="J140" s="103">
        <f t="shared" si="6"/>
        <v>1386.6840000000002</v>
      </c>
      <c r="K140" s="103">
        <f t="shared" si="7"/>
        <v>11093.472000000002</v>
      </c>
      <c r="L140" s="103">
        <f t="shared" si="9"/>
        <v>6214.725600000001</v>
      </c>
      <c r="M140" s="103">
        <f t="shared" si="11"/>
        <v>15291.524000000001</v>
      </c>
    </row>
    <row r="141" spans="1:13" ht="15">
      <c r="A141" s="124"/>
      <c r="B141" s="110" t="s">
        <v>518</v>
      </c>
      <c r="C141" s="103">
        <v>8320.104000000001</v>
      </c>
      <c r="D141" s="103">
        <v>0</v>
      </c>
      <c r="E141" s="103">
        <v>2000</v>
      </c>
      <c r="F141" s="103">
        <f t="shared" si="8"/>
        <v>10320.104000000001</v>
      </c>
      <c r="G141" s="104"/>
      <c r="H141" s="103">
        <f t="shared" si="5"/>
        <v>2773.3680000000004</v>
      </c>
      <c r="I141" s="103">
        <v>0</v>
      </c>
      <c r="J141" s="103">
        <f t="shared" si="6"/>
        <v>1386.6840000000002</v>
      </c>
      <c r="K141" s="103">
        <f t="shared" si="7"/>
        <v>11093.472000000002</v>
      </c>
      <c r="L141" s="103">
        <f t="shared" si="9"/>
        <v>6214.725600000001</v>
      </c>
      <c r="M141" s="103">
        <f t="shared" si="11"/>
        <v>15253.524000000001</v>
      </c>
    </row>
    <row r="142" spans="1:13" ht="15">
      <c r="A142" s="124"/>
      <c r="B142" s="110" t="s">
        <v>518</v>
      </c>
      <c r="C142" s="103">
        <v>8320.104</v>
      </c>
      <c r="D142" s="103">
        <v>0</v>
      </c>
      <c r="E142" s="103">
        <v>2000</v>
      </c>
      <c r="F142" s="103">
        <f t="shared" si="8"/>
        <v>10320.104</v>
      </c>
      <c r="G142" s="104"/>
      <c r="H142" s="103">
        <f t="shared" si="5"/>
        <v>2773.368</v>
      </c>
      <c r="I142" s="103">
        <v>38</v>
      </c>
      <c r="J142" s="103">
        <f t="shared" si="6"/>
        <v>1386.684</v>
      </c>
      <c r="K142" s="103">
        <f t="shared" si="7"/>
        <v>11093.472</v>
      </c>
      <c r="L142" s="103">
        <f t="shared" si="9"/>
        <v>6214.7256</v>
      </c>
      <c r="M142" s="103">
        <f t="shared" si="11"/>
        <v>15291.524</v>
      </c>
    </row>
    <row r="143" spans="1:13" ht="15">
      <c r="A143" s="124"/>
      <c r="B143" s="110" t="s">
        <v>518</v>
      </c>
      <c r="C143" s="103">
        <v>8320.1</v>
      </c>
      <c r="D143" s="103">
        <v>0</v>
      </c>
      <c r="E143" s="103">
        <v>2000</v>
      </c>
      <c r="F143" s="103">
        <f t="shared" si="8"/>
        <v>10320.1</v>
      </c>
      <c r="G143" s="104"/>
      <c r="H143" s="103">
        <f t="shared" si="5"/>
        <v>2773.366666666667</v>
      </c>
      <c r="I143" s="103">
        <v>0</v>
      </c>
      <c r="J143" s="103">
        <f t="shared" si="6"/>
        <v>1386.6833333333334</v>
      </c>
      <c r="K143" s="103">
        <f t="shared" si="7"/>
        <v>11093.466666666667</v>
      </c>
      <c r="L143" s="103">
        <f t="shared" si="9"/>
        <v>6214.723333333334</v>
      </c>
      <c r="M143" s="103">
        <f t="shared" si="11"/>
        <v>15253.516666666666</v>
      </c>
    </row>
    <row r="144" spans="1:13" ht="15">
      <c r="A144" s="124"/>
      <c r="B144" s="110" t="s">
        <v>518</v>
      </c>
      <c r="C144" s="103">
        <v>8320.1</v>
      </c>
      <c r="D144" s="103">
        <v>0</v>
      </c>
      <c r="E144" s="103">
        <v>2000</v>
      </c>
      <c r="F144" s="103">
        <f t="shared" si="8"/>
        <v>10320.1</v>
      </c>
      <c r="G144" s="104"/>
      <c r="H144" s="103">
        <f t="shared" si="5"/>
        <v>2773.366666666667</v>
      </c>
      <c r="I144" s="103">
        <v>0</v>
      </c>
      <c r="J144" s="103">
        <f t="shared" si="6"/>
        <v>1386.6833333333334</v>
      </c>
      <c r="K144" s="103">
        <f t="shared" si="7"/>
        <v>11093.466666666667</v>
      </c>
      <c r="L144" s="103">
        <f t="shared" si="9"/>
        <v>6214.723333333334</v>
      </c>
      <c r="M144" s="103">
        <f t="shared" si="11"/>
        <v>15253.516666666666</v>
      </c>
    </row>
    <row r="145" spans="1:13" ht="15">
      <c r="A145" s="124"/>
      <c r="B145" s="110" t="s">
        <v>518</v>
      </c>
      <c r="C145" s="103">
        <v>8320.1</v>
      </c>
      <c r="D145" s="103">
        <v>0</v>
      </c>
      <c r="E145" s="103">
        <v>2000</v>
      </c>
      <c r="F145" s="103">
        <f t="shared" si="8"/>
        <v>10320.1</v>
      </c>
      <c r="G145" s="104"/>
      <c r="H145" s="103">
        <f t="shared" si="5"/>
        <v>2773.366666666667</v>
      </c>
      <c r="I145" s="103">
        <v>0</v>
      </c>
      <c r="J145" s="103">
        <f t="shared" si="6"/>
        <v>1386.6833333333334</v>
      </c>
      <c r="K145" s="103">
        <f t="shared" si="7"/>
        <v>11093.466666666667</v>
      </c>
      <c r="L145" s="103">
        <f t="shared" si="9"/>
        <v>6214.723333333334</v>
      </c>
      <c r="M145" s="103">
        <f t="shared" si="11"/>
        <v>15253.516666666666</v>
      </c>
    </row>
    <row r="146" spans="1:13" ht="15">
      <c r="A146" s="124"/>
      <c r="B146" s="110" t="s">
        <v>518</v>
      </c>
      <c r="C146" s="103">
        <v>8320.1</v>
      </c>
      <c r="D146" s="103">
        <v>0</v>
      </c>
      <c r="E146" s="103">
        <v>2000</v>
      </c>
      <c r="F146" s="103">
        <f t="shared" si="8"/>
        <v>10320.1</v>
      </c>
      <c r="G146" s="104"/>
      <c r="H146" s="103">
        <f t="shared" si="5"/>
        <v>2773.366666666667</v>
      </c>
      <c r="I146" s="103">
        <v>0</v>
      </c>
      <c r="J146" s="103">
        <f t="shared" si="6"/>
        <v>1386.6833333333334</v>
      </c>
      <c r="K146" s="103">
        <f t="shared" si="7"/>
        <v>11093.466666666667</v>
      </c>
      <c r="L146" s="103">
        <f t="shared" si="9"/>
        <v>6214.723333333334</v>
      </c>
      <c r="M146" s="103">
        <f t="shared" si="11"/>
        <v>15253.516666666666</v>
      </c>
    </row>
    <row r="147" spans="1:13" ht="15">
      <c r="A147" s="124"/>
      <c r="B147" s="110" t="s">
        <v>518</v>
      </c>
      <c r="C147" s="103">
        <v>8320.1</v>
      </c>
      <c r="D147" s="103">
        <v>0</v>
      </c>
      <c r="E147" s="103">
        <v>1500</v>
      </c>
      <c r="F147" s="103">
        <f t="shared" si="8"/>
        <v>9820.1</v>
      </c>
      <c r="G147" s="104"/>
      <c r="H147" s="103">
        <f t="shared" si="5"/>
        <v>2773.366666666667</v>
      </c>
      <c r="I147" s="103">
        <v>0</v>
      </c>
      <c r="J147" s="103">
        <f t="shared" si="6"/>
        <v>1386.6833333333334</v>
      </c>
      <c r="K147" s="103">
        <f t="shared" si="7"/>
        <v>11093.466666666667</v>
      </c>
      <c r="L147" s="103">
        <f t="shared" si="9"/>
        <v>6214.723333333334</v>
      </c>
      <c r="M147" s="103">
        <f t="shared" si="11"/>
        <v>15253.516666666666</v>
      </c>
    </row>
    <row r="148" spans="1:13" ht="15">
      <c r="A148" s="124"/>
      <c r="B148" s="110" t="s">
        <v>518</v>
      </c>
      <c r="C148" s="103">
        <v>8320.1</v>
      </c>
      <c r="D148" s="103">
        <v>0</v>
      </c>
      <c r="E148" s="103">
        <v>2000</v>
      </c>
      <c r="F148" s="103">
        <f t="shared" si="8"/>
        <v>10320.1</v>
      </c>
      <c r="G148" s="104"/>
      <c r="H148" s="103">
        <f t="shared" si="5"/>
        <v>2773.366666666667</v>
      </c>
      <c r="I148" s="103">
        <v>0</v>
      </c>
      <c r="J148" s="103">
        <f t="shared" si="6"/>
        <v>1386.6833333333334</v>
      </c>
      <c r="K148" s="103">
        <f t="shared" si="7"/>
        <v>11093.466666666667</v>
      </c>
      <c r="L148" s="103">
        <f t="shared" si="9"/>
        <v>6214.723333333334</v>
      </c>
      <c r="M148" s="103">
        <f t="shared" si="11"/>
        <v>15253.516666666666</v>
      </c>
    </row>
    <row r="149" spans="1:13" ht="15">
      <c r="A149" s="124"/>
      <c r="B149" s="110" t="s">
        <v>518</v>
      </c>
      <c r="C149" s="103">
        <v>8320.1</v>
      </c>
      <c r="D149" s="103">
        <v>0</v>
      </c>
      <c r="E149" s="103">
        <v>2000</v>
      </c>
      <c r="F149" s="103">
        <f t="shared" si="8"/>
        <v>10320.1</v>
      </c>
      <c r="G149" s="104"/>
      <c r="H149" s="103">
        <f t="shared" si="5"/>
        <v>2773.366666666667</v>
      </c>
      <c r="I149" s="103">
        <v>0</v>
      </c>
      <c r="J149" s="103">
        <f t="shared" si="6"/>
        <v>1386.6833333333334</v>
      </c>
      <c r="K149" s="103">
        <f t="shared" si="7"/>
        <v>11093.466666666667</v>
      </c>
      <c r="L149" s="103">
        <f t="shared" si="9"/>
        <v>6214.723333333334</v>
      </c>
      <c r="M149" s="103">
        <f t="shared" si="11"/>
        <v>15253.516666666666</v>
      </c>
    </row>
    <row r="150" spans="1:13" ht="15">
      <c r="A150" s="124"/>
      <c r="B150" s="110" t="s">
        <v>518</v>
      </c>
      <c r="C150" s="103">
        <v>8320.1</v>
      </c>
      <c r="D150" s="103">
        <v>0</v>
      </c>
      <c r="E150" s="103">
        <v>2000</v>
      </c>
      <c r="F150" s="103">
        <f t="shared" si="8"/>
        <v>10320.1</v>
      </c>
      <c r="G150" s="104"/>
      <c r="H150" s="103">
        <f t="shared" si="5"/>
        <v>2773.366666666667</v>
      </c>
      <c r="I150" s="103">
        <v>0</v>
      </c>
      <c r="J150" s="103">
        <f t="shared" si="6"/>
        <v>1386.6833333333334</v>
      </c>
      <c r="K150" s="103">
        <f t="shared" si="7"/>
        <v>11093.466666666667</v>
      </c>
      <c r="L150" s="103">
        <f t="shared" si="9"/>
        <v>6214.723333333334</v>
      </c>
      <c r="M150" s="103">
        <f t="shared" si="11"/>
        <v>15253.516666666666</v>
      </c>
    </row>
    <row r="151" spans="1:13" ht="15">
      <c r="A151" s="124"/>
      <c r="B151" s="110" t="s">
        <v>518</v>
      </c>
      <c r="C151" s="103">
        <v>8320.1</v>
      </c>
      <c r="D151" s="103">
        <v>0</v>
      </c>
      <c r="E151" s="103">
        <v>2000</v>
      </c>
      <c r="F151" s="103">
        <f t="shared" si="8"/>
        <v>10320.1</v>
      </c>
      <c r="G151" s="104"/>
      <c r="H151" s="103">
        <f t="shared" si="5"/>
        <v>2773.366666666667</v>
      </c>
      <c r="I151" s="103">
        <v>0</v>
      </c>
      <c r="J151" s="103">
        <f t="shared" si="6"/>
        <v>1386.6833333333334</v>
      </c>
      <c r="K151" s="103">
        <f t="shared" si="7"/>
        <v>11093.466666666667</v>
      </c>
      <c r="L151" s="103">
        <f t="shared" si="9"/>
        <v>6214.723333333334</v>
      </c>
      <c r="M151" s="103">
        <f t="shared" si="11"/>
        <v>15253.516666666666</v>
      </c>
    </row>
    <row r="152" spans="1:13" ht="15">
      <c r="A152" s="124"/>
      <c r="B152" s="110" t="s">
        <v>518</v>
      </c>
      <c r="C152" s="103">
        <v>8320</v>
      </c>
      <c r="D152" s="103">
        <v>0</v>
      </c>
      <c r="E152" s="103">
        <v>3000</v>
      </c>
      <c r="F152" s="103">
        <f t="shared" si="8"/>
        <v>11320</v>
      </c>
      <c r="G152" s="104"/>
      <c r="H152" s="103">
        <f t="shared" si="5"/>
        <v>2773.333333333333</v>
      </c>
      <c r="I152" s="103"/>
      <c r="J152" s="103">
        <f t="shared" si="6"/>
        <v>1386.6666666666665</v>
      </c>
      <c r="K152" s="103">
        <f t="shared" si="7"/>
        <v>11093.333333333332</v>
      </c>
      <c r="L152" s="103">
        <f t="shared" si="9"/>
        <v>6214.666666666666</v>
      </c>
      <c r="M152" s="103">
        <f t="shared" si="11"/>
        <v>15253.333333333332</v>
      </c>
    </row>
    <row r="153" spans="1:13" ht="15">
      <c r="A153" s="124"/>
      <c r="B153" s="110" t="s">
        <v>518</v>
      </c>
      <c r="C153" s="103">
        <v>8000.1</v>
      </c>
      <c r="D153" s="103">
        <v>0</v>
      </c>
      <c r="E153" s="103">
        <v>2000</v>
      </c>
      <c r="F153" s="103">
        <f t="shared" si="8"/>
        <v>10000.1</v>
      </c>
      <c r="G153" s="104"/>
      <c r="H153" s="103">
        <f t="shared" si="5"/>
        <v>2666.7000000000003</v>
      </c>
      <c r="I153" s="103">
        <v>108</v>
      </c>
      <c r="J153" s="103">
        <f t="shared" si="6"/>
        <v>1333.3500000000001</v>
      </c>
      <c r="K153" s="103">
        <f t="shared" si="7"/>
        <v>10666.800000000001</v>
      </c>
      <c r="L153" s="103">
        <f t="shared" si="9"/>
        <v>6033.39</v>
      </c>
      <c r="M153" s="103">
        <f t="shared" si="11"/>
        <v>14774.850000000002</v>
      </c>
    </row>
    <row r="154" spans="1:13" ht="15">
      <c r="A154" s="124"/>
      <c r="B154" s="110" t="s">
        <v>518</v>
      </c>
      <c r="C154" s="103">
        <v>6600</v>
      </c>
      <c r="D154" s="103">
        <v>0</v>
      </c>
      <c r="E154" s="103">
        <v>1500</v>
      </c>
      <c r="F154" s="103">
        <f t="shared" si="8"/>
        <v>8100</v>
      </c>
      <c r="G154" s="104"/>
      <c r="H154" s="103">
        <f t="shared" si="5"/>
        <v>2200</v>
      </c>
      <c r="I154" s="103">
        <v>0</v>
      </c>
      <c r="J154" s="103">
        <f t="shared" si="6"/>
        <v>1100</v>
      </c>
      <c r="K154" s="103">
        <f t="shared" si="7"/>
        <v>8800</v>
      </c>
      <c r="L154" s="103">
        <f t="shared" si="9"/>
        <v>5240</v>
      </c>
      <c r="M154" s="103">
        <f t="shared" si="11"/>
        <v>12100</v>
      </c>
    </row>
    <row r="155" spans="1:13" ht="15">
      <c r="A155" s="124"/>
      <c r="B155" s="110" t="s">
        <v>518</v>
      </c>
      <c r="C155" s="103">
        <v>6600</v>
      </c>
      <c r="D155" s="103">
        <v>0</v>
      </c>
      <c r="E155" s="103">
        <v>1500</v>
      </c>
      <c r="F155" s="103">
        <f t="shared" si="8"/>
        <v>8100</v>
      </c>
      <c r="G155" s="104"/>
      <c r="H155" s="103">
        <f t="shared" si="5"/>
        <v>2200</v>
      </c>
      <c r="I155" s="103">
        <v>0</v>
      </c>
      <c r="J155" s="103">
        <f t="shared" si="6"/>
        <v>1100</v>
      </c>
      <c r="K155" s="103">
        <f t="shared" si="7"/>
        <v>8800</v>
      </c>
      <c r="L155" s="103">
        <f t="shared" si="9"/>
        <v>5240</v>
      </c>
      <c r="M155" s="103">
        <f t="shared" si="11"/>
        <v>12100</v>
      </c>
    </row>
    <row r="156" spans="1:13" ht="15">
      <c r="A156" s="124"/>
      <c r="B156" s="110" t="s">
        <v>518</v>
      </c>
      <c r="C156" s="103">
        <v>6600</v>
      </c>
      <c r="D156" s="103">
        <v>0</v>
      </c>
      <c r="E156" s="103">
        <v>2000</v>
      </c>
      <c r="F156" s="103">
        <f t="shared" si="8"/>
        <v>8600</v>
      </c>
      <c r="G156" s="104"/>
      <c r="H156" s="103">
        <f t="shared" si="5"/>
        <v>2200</v>
      </c>
      <c r="I156" s="103">
        <v>0</v>
      </c>
      <c r="J156" s="103">
        <f t="shared" si="6"/>
        <v>1100</v>
      </c>
      <c r="K156" s="103">
        <f t="shared" si="7"/>
        <v>8800</v>
      </c>
      <c r="L156" s="103">
        <f t="shared" si="9"/>
        <v>5240</v>
      </c>
      <c r="M156" s="103">
        <f t="shared" si="11"/>
        <v>12100</v>
      </c>
    </row>
    <row r="157" spans="1:13" ht="15">
      <c r="A157" s="124"/>
      <c r="B157" s="110" t="s">
        <v>518</v>
      </c>
      <c r="C157" s="103">
        <v>6600</v>
      </c>
      <c r="D157" s="103">
        <v>0</v>
      </c>
      <c r="E157" s="103">
        <v>1500</v>
      </c>
      <c r="F157" s="103">
        <f t="shared" si="8"/>
        <v>8100</v>
      </c>
      <c r="G157" s="104"/>
      <c r="H157" s="103">
        <f t="shared" si="5"/>
        <v>2200</v>
      </c>
      <c r="I157" s="103">
        <v>0</v>
      </c>
      <c r="J157" s="103">
        <f t="shared" si="6"/>
        <v>1100</v>
      </c>
      <c r="K157" s="103">
        <f t="shared" si="7"/>
        <v>8800</v>
      </c>
      <c r="L157" s="103">
        <f t="shared" si="9"/>
        <v>5240</v>
      </c>
      <c r="M157" s="103">
        <f t="shared" si="11"/>
        <v>12100</v>
      </c>
    </row>
    <row r="158" spans="1:13" ht="15">
      <c r="A158" s="124"/>
      <c r="B158" s="110" t="s">
        <v>518</v>
      </c>
      <c r="C158" s="103">
        <v>6600</v>
      </c>
      <c r="D158" s="103">
        <v>0</v>
      </c>
      <c r="E158" s="103">
        <v>1500</v>
      </c>
      <c r="F158" s="103">
        <f t="shared" si="8"/>
        <v>8100</v>
      </c>
      <c r="G158" s="104"/>
      <c r="H158" s="103">
        <f t="shared" si="5"/>
        <v>2200</v>
      </c>
      <c r="I158" s="103">
        <v>0</v>
      </c>
      <c r="J158" s="103">
        <f t="shared" si="6"/>
        <v>1100</v>
      </c>
      <c r="K158" s="103">
        <f t="shared" si="7"/>
        <v>8800</v>
      </c>
      <c r="L158" s="103">
        <f t="shared" si="9"/>
        <v>5240</v>
      </c>
      <c r="M158" s="103">
        <f t="shared" si="11"/>
        <v>12100</v>
      </c>
    </row>
    <row r="159" spans="1:13" ht="15">
      <c r="A159" s="124"/>
      <c r="B159" s="110" t="s">
        <v>518</v>
      </c>
      <c r="C159" s="103">
        <v>5233</v>
      </c>
      <c r="D159" s="103">
        <v>0</v>
      </c>
      <c r="E159" s="103">
        <v>2000</v>
      </c>
      <c r="F159" s="103">
        <f t="shared" si="8"/>
        <v>7233</v>
      </c>
      <c r="G159" s="104"/>
      <c r="H159" s="103">
        <f t="shared" si="5"/>
        <v>1744.3333333333335</v>
      </c>
      <c r="I159" s="103">
        <v>38</v>
      </c>
      <c r="J159" s="103">
        <f t="shared" si="6"/>
        <v>872.1666666666667</v>
      </c>
      <c r="K159" s="103">
        <f t="shared" si="7"/>
        <v>6977.333333333334</v>
      </c>
      <c r="L159" s="103">
        <f t="shared" si="9"/>
        <v>4465.366666666667</v>
      </c>
      <c r="M159" s="103">
        <f t="shared" si="11"/>
        <v>9631.833333333334</v>
      </c>
    </row>
    <row r="160" spans="1:13" ht="15">
      <c r="A160" s="124"/>
      <c r="B160" s="110" t="s">
        <v>507</v>
      </c>
      <c r="C160" s="103">
        <v>6600</v>
      </c>
      <c r="D160" s="103">
        <v>1400</v>
      </c>
      <c r="E160" s="103">
        <v>1500</v>
      </c>
      <c r="F160" s="103">
        <f t="shared" si="8"/>
        <v>9500</v>
      </c>
      <c r="G160" s="104"/>
      <c r="H160" s="103">
        <f t="shared" si="5"/>
        <v>2200</v>
      </c>
      <c r="I160" s="103">
        <v>0</v>
      </c>
      <c r="J160" s="103">
        <f t="shared" si="6"/>
        <v>1100</v>
      </c>
      <c r="K160" s="103">
        <f t="shared" si="7"/>
        <v>8800</v>
      </c>
      <c r="L160" s="103">
        <f t="shared" si="9"/>
        <v>5240</v>
      </c>
      <c r="M160" s="103">
        <f t="shared" si="11"/>
        <v>12100</v>
      </c>
    </row>
    <row r="161" spans="1:13" ht="15">
      <c r="A161" s="124"/>
      <c r="B161" s="110" t="s">
        <v>507</v>
      </c>
      <c r="C161" s="103">
        <v>6600</v>
      </c>
      <c r="D161" s="103">
        <v>0</v>
      </c>
      <c r="E161" s="103">
        <v>1000</v>
      </c>
      <c r="F161" s="103">
        <f t="shared" si="8"/>
        <v>7600</v>
      </c>
      <c r="G161" s="104"/>
      <c r="H161" s="103">
        <f t="shared" si="5"/>
        <v>2200</v>
      </c>
      <c r="I161" s="103">
        <v>0</v>
      </c>
      <c r="J161" s="103">
        <f t="shared" si="6"/>
        <v>1100</v>
      </c>
      <c r="K161" s="103">
        <f t="shared" si="7"/>
        <v>8800</v>
      </c>
      <c r="L161" s="103">
        <f t="shared" si="9"/>
        <v>5240</v>
      </c>
      <c r="M161" s="103">
        <f t="shared" si="11"/>
        <v>12100</v>
      </c>
    </row>
    <row r="162" spans="1:13" ht="15">
      <c r="A162" s="124"/>
      <c r="B162" s="110" t="s">
        <v>507</v>
      </c>
      <c r="C162" s="103">
        <v>6600</v>
      </c>
      <c r="D162" s="103">
        <v>0</v>
      </c>
      <c r="E162" s="103">
        <v>1000</v>
      </c>
      <c r="F162" s="103">
        <f t="shared" si="8"/>
        <v>7600</v>
      </c>
      <c r="G162" s="104"/>
      <c r="H162" s="103">
        <f t="shared" si="5"/>
        <v>2200</v>
      </c>
      <c r="I162" s="103">
        <v>0</v>
      </c>
      <c r="J162" s="103">
        <f t="shared" si="6"/>
        <v>1100</v>
      </c>
      <c r="K162" s="103">
        <f t="shared" si="7"/>
        <v>8800</v>
      </c>
      <c r="L162" s="103">
        <f t="shared" si="9"/>
        <v>5240</v>
      </c>
      <c r="M162" s="103">
        <f t="shared" si="11"/>
        <v>12100</v>
      </c>
    </row>
    <row r="163" spans="1:13" ht="15">
      <c r="A163" s="124"/>
      <c r="B163" s="110" t="s">
        <v>507</v>
      </c>
      <c r="C163" s="103">
        <v>6600</v>
      </c>
      <c r="D163" s="103">
        <v>0</v>
      </c>
      <c r="E163" s="103">
        <v>1500</v>
      </c>
      <c r="F163" s="103">
        <f t="shared" si="8"/>
        <v>8100</v>
      </c>
      <c r="G163" s="104"/>
      <c r="H163" s="103">
        <f t="shared" si="5"/>
        <v>2200</v>
      </c>
      <c r="I163" s="103">
        <v>0</v>
      </c>
      <c r="J163" s="103">
        <f t="shared" si="6"/>
        <v>1100</v>
      </c>
      <c r="K163" s="103">
        <f t="shared" si="7"/>
        <v>8800</v>
      </c>
      <c r="L163" s="103">
        <f t="shared" si="9"/>
        <v>5240</v>
      </c>
      <c r="M163" s="103">
        <f t="shared" si="11"/>
        <v>12100</v>
      </c>
    </row>
    <row r="164" spans="1:13" ht="15">
      <c r="A164" s="124"/>
      <c r="B164" s="110" t="s">
        <v>507</v>
      </c>
      <c r="C164" s="103">
        <v>6000</v>
      </c>
      <c r="D164" s="103">
        <v>0</v>
      </c>
      <c r="E164" s="103">
        <v>1000</v>
      </c>
      <c r="F164" s="103">
        <f t="shared" si="8"/>
        <v>7000</v>
      </c>
      <c r="G164" s="104"/>
      <c r="H164" s="103">
        <f t="shared" si="5"/>
        <v>2000</v>
      </c>
      <c r="I164" s="103">
        <v>0</v>
      </c>
      <c r="J164" s="103">
        <f t="shared" si="6"/>
        <v>1000</v>
      </c>
      <c r="K164" s="103">
        <f t="shared" si="7"/>
        <v>8000</v>
      </c>
      <c r="L164" s="103">
        <f t="shared" si="9"/>
        <v>4900</v>
      </c>
      <c r="M164" s="103">
        <f t="shared" si="11"/>
        <v>11000</v>
      </c>
    </row>
    <row r="165" spans="1:13" ht="15">
      <c r="A165" s="124"/>
      <c r="B165" s="110" t="s">
        <v>507</v>
      </c>
      <c r="C165" s="103">
        <v>6000</v>
      </c>
      <c r="D165" s="103">
        <v>0</v>
      </c>
      <c r="E165" s="103">
        <v>1000</v>
      </c>
      <c r="F165" s="103">
        <f t="shared" si="8"/>
        <v>7000</v>
      </c>
      <c r="G165" s="104"/>
      <c r="H165" s="103">
        <f t="shared" si="5"/>
        <v>2000</v>
      </c>
      <c r="I165" s="103">
        <v>0</v>
      </c>
      <c r="J165" s="103">
        <f t="shared" si="6"/>
        <v>1000</v>
      </c>
      <c r="K165" s="103">
        <f t="shared" si="7"/>
        <v>8000</v>
      </c>
      <c r="L165" s="103">
        <f t="shared" si="9"/>
        <v>4900</v>
      </c>
      <c r="M165" s="103">
        <f t="shared" si="11"/>
        <v>11000</v>
      </c>
    </row>
    <row r="166" spans="1:13" ht="15">
      <c r="A166" s="124"/>
      <c r="B166" s="110" t="s">
        <v>507</v>
      </c>
      <c r="C166" s="103">
        <v>6000</v>
      </c>
      <c r="D166" s="103">
        <v>0</v>
      </c>
      <c r="E166" s="103">
        <v>1000</v>
      </c>
      <c r="F166" s="103">
        <f t="shared" si="8"/>
        <v>7000</v>
      </c>
      <c r="G166" s="104"/>
      <c r="H166" s="103">
        <f t="shared" si="5"/>
        <v>2000</v>
      </c>
      <c r="I166" s="103">
        <v>0</v>
      </c>
      <c r="J166" s="103">
        <f t="shared" si="6"/>
        <v>1000</v>
      </c>
      <c r="K166" s="103">
        <f t="shared" si="7"/>
        <v>8000</v>
      </c>
      <c r="L166" s="103">
        <f t="shared" si="9"/>
        <v>4900</v>
      </c>
      <c r="M166" s="103">
        <f t="shared" si="11"/>
        <v>11000</v>
      </c>
    </row>
    <row r="167" spans="1:13" ht="15">
      <c r="A167" s="124"/>
      <c r="B167" s="110" t="s">
        <v>507</v>
      </c>
      <c r="C167" s="103">
        <v>4000.2</v>
      </c>
      <c r="D167" s="103">
        <v>0</v>
      </c>
      <c r="E167" s="103">
        <v>1500</v>
      </c>
      <c r="F167" s="103">
        <f t="shared" si="8"/>
        <v>5500.2</v>
      </c>
      <c r="G167" s="104"/>
      <c r="H167" s="103">
        <f t="shared" si="5"/>
        <v>1333.4</v>
      </c>
      <c r="I167" s="103">
        <v>0</v>
      </c>
      <c r="J167" s="103">
        <f t="shared" si="6"/>
        <v>666.7</v>
      </c>
      <c r="K167" s="103">
        <f t="shared" si="7"/>
        <v>5333.6</v>
      </c>
      <c r="L167" s="103">
        <f t="shared" si="9"/>
        <v>3766.78</v>
      </c>
      <c r="M167" s="103">
        <f t="shared" si="11"/>
        <v>7333.700000000001</v>
      </c>
    </row>
    <row r="168" spans="1:13" ht="15">
      <c r="A168" s="124"/>
      <c r="B168" s="110" t="s">
        <v>507</v>
      </c>
      <c r="C168" s="103">
        <v>4000.2</v>
      </c>
      <c r="D168" s="103">
        <v>0</v>
      </c>
      <c r="E168" s="103">
        <v>1500</v>
      </c>
      <c r="F168" s="103">
        <f t="shared" si="8"/>
        <v>5500.2</v>
      </c>
      <c r="G168" s="104"/>
      <c r="H168" s="103">
        <f t="shared" si="5"/>
        <v>1333.4</v>
      </c>
      <c r="I168" s="103">
        <v>0</v>
      </c>
      <c r="J168" s="103">
        <f t="shared" si="6"/>
        <v>666.7</v>
      </c>
      <c r="K168" s="103">
        <f t="shared" si="7"/>
        <v>5333.6</v>
      </c>
      <c r="L168" s="103">
        <f t="shared" si="9"/>
        <v>3766.78</v>
      </c>
      <c r="M168" s="103">
        <f t="shared" si="11"/>
        <v>7333.700000000001</v>
      </c>
    </row>
    <row r="169" spans="1:13" ht="15">
      <c r="A169" s="124"/>
      <c r="B169" s="110" t="s">
        <v>507</v>
      </c>
      <c r="C169" s="103">
        <v>4000.2</v>
      </c>
      <c r="D169" s="103">
        <v>0</v>
      </c>
      <c r="E169" s="103">
        <v>1500</v>
      </c>
      <c r="F169" s="103">
        <f t="shared" si="8"/>
        <v>5500.2</v>
      </c>
      <c r="G169" s="104"/>
      <c r="H169" s="103">
        <f t="shared" si="5"/>
        <v>1333.4</v>
      </c>
      <c r="I169" s="103">
        <v>0</v>
      </c>
      <c r="J169" s="103">
        <f t="shared" si="6"/>
        <v>666.7</v>
      </c>
      <c r="K169" s="103">
        <f t="shared" si="7"/>
        <v>5333.6</v>
      </c>
      <c r="L169" s="103">
        <f t="shared" si="9"/>
        <v>3766.78</v>
      </c>
      <c r="M169" s="103">
        <f t="shared" si="11"/>
        <v>7333.700000000001</v>
      </c>
    </row>
    <row r="170" spans="1:13" ht="15">
      <c r="A170" s="124"/>
      <c r="B170" s="110" t="s">
        <v>507</v>
      </c>
      <c r="C170" s="103">
        <v>4000.2</v>
      </c>
      <c r="D170" s="103">
        <v>0</v>
      </c>
      <c r="E170" s="103">
        <v>1500</v>
      </c>
      <c r="F170" s="103">
        <f t="shared" si="8"/>
        <v>5500.2</v>
      </c>
      <c r="G170" s="104"/>
      <c r="H170" s="103">
        <f t="shared" si="5"/>
        <v>1333.4</v>
      </c>
      <c r="I170" s="103">
        <v>0</v>
      </c>
      <c r="J170" s="103">
        <f t="shared" si="6"/>
        <v>666.7</v>
      </c>
      <c r="K170" s="103">
        <f t="shared" si="7"/>
        <v>5333.6</v>
      </c>
      <c r="L170" s="103">
        <f t="shared" si="9"/>
        <v>3766.78</v>
      </c>
      <c r="M170" s="103">
        <f t="shared" si="11"/>
        <v>7333.700000000001</v>
      </c>
    </row>
    <row r="171" spans="1:13" ht="15">
      <c r="A171" s="124"/>
      <c r="B171" s="110" t="s">
        <v>519</v>
      </c>
      <c r="C171" s="103">
        <v>8320.104000000001</v>
      </c>
      <c r="D171" s="103">
        <v>0</v>
      </c>
      <c r="E171" s="103">
        <v>2000</v>
      </c>
      <c r="F171" s="103">
        <f t="shared" si="8"/>
        <v>10320.104000000001</v>
      </c>
      <c r="G171" s="104"/>
      <c r="H171" s="103">
        <f t="shared" si="5"/>
        <v>2773.3680000000004</v>
      </c>
      <c r="I171" s="103">
        <v>108</v>
      </c>
      <c r="J171" s="103">
        <f t="shared" si="6"/>
        <v>1386.6840000000002</v>
      </c>
      <c r="K171" s="103">
        <f t="shared" si="7"/>
        <v>11093.472000000002</v>
      </c>
      <c r="L171" s="103">
        <f t="shared" si="9"/>
        <v>6214.725600000001</v>
      </c>
      <c r="M171" s="103">
        <f t="shared" si="11"/>
        <v>15361.524000000001</v>
      </c>
    </row>
    <row r="172" spans="1:13" ht="15">
      <c r="A172" s="124"/>
      <c r="B172" s="110" t="s">
        <v>520</v>
      </c>
      <c r="C172" s="103">
        <v>8320.1</v>
      </c>
      <c r="D172" s="103">
        <v>0</v>
      </c>
      <c r="E172" s="103">
        <v>2000</v>
      </c>
      <c r="F172" s="103">
        <f t="shared" si="8"/>
        <v>10320.1</v>
      </c>
      <c r="G172" s="104"/>
      <c r="H172" s="103">
        <f t="shared" si="5"/>
        <v>2773.366666666667</v>
      </c>
      <c r="I172" s="103">
        <v>71</v>
      </c>
      <c r="J172" s="103">
        <f t="shared" si="6"/>
        <v>1386.6833333333334</v>
      </c>
      <c r="K172" s="103">
        <f t="shared" si="7"/>
        <v>11093.466666666667</v>
      </c>
      <c r="L172" s="103">
        <f aca="true" t="shared" si="12" ref="L172:L200">+((C172/30)*17)+1500</f>
        <v>6214.723333333334</v>
      </c>
      <c r="M172" s="103">
        <f t="shared" si="11"/>
        <v>15324.516666666666</v>
      </c>
    </row>
    <row r="173" spans="1:13" ht="15">
      <c r="A173" s="124"/>
      <c r="B173" s="110" t="s">
        <v>481</v>
      </c>
      <c r="C173" s="103">
        <v>20707.405056000003</v>
      </c>
      <c r="D173" s="103">
        <v>0</v>
      </c>
      <c r="E173" s="103">
        <v>2500</v>
      </c>
      <c r="F173" s="103">
        <f t="shared" si="8"/>
        <v>23207.405056000003</v>
      </c>
      <c r="G173" s="104"/>
      <c r="H173" s="103">
        <f t="shared" si="5"/>
        <v>6902.468352000001</v>
      </c>
      <c r="I173" s="103">
        <v>144</v>
      </c>
      <c r="J173" s="103">
        <f t="shared" si="6"/>
        <v>3451.2341760000004</v>
      </c>
      <c r="K173" s="103">
        <f t="shared" si="7"/>
        <v>27609.873408000003</v>
      </c>
      <c r="L173" s="103">
        <f t="shared" si="12"/>
        <v>13234.1961984</v>
      </c>
      <c r="M173" s="103">
        <f t="shared" si="11"/>
        <v>38107.57593600001</v>
      </c>
    </row>
    <row r="174" spans="1:13" ht="15">
      <c r="A174" s="124"/>
      <c r="B174" s="110" t="s">
        <v>480</v>
      </c>
      <c r="C174" s="103">
        <v>17547.8784</v>
      </c>
      <c r="D174" s="103">
        <v>0</v>
      </c>
      <c r="E174" s="103">
        <v>2500</v>
      </c>
      <c r="F174" s="103">
        <f t="shared" si="8"/>
        <v>20047.8784</v>
      </c>
      <c r="G174" s="104"/>
      <c r="H174" s="103">
        <f t="shared" si="5"/>
        <v>5849.292800000001</v>
      </c>
      <c r="I174" s="103">
        <v>71</v>
      </c>
      <c r="J174" s="103">
        <f t="shared" si="6"/>
        <v>2924.6464000000005</v>
      </c>
      <c r="K174" s="103">
        <f t="shared" si="7"/>
        <v>23397.171200000004</v>
      </c>
      <c r="L174" s="103">
        <f t="shared" si="12"/>
        <v>11443.797760000001</v>
      </c>
      <c r="M174" s="103">
        <f t="shared" si="11"/>
        <v>32242.110400000005</v>
      </c>
    </row>
    <row r="175" spans="1:13" ht="15">
      <c r="A175" s="124"/>
      <c r="B175" s="110" t="s">
        <v>477</v>
      </c>
      <c r="C175" s="103">
        <v>17138.804799999998</v>
      </c>
      <c r="D175" s="103">
        <v>0</v>
      </c>
      <c r="E175" s="103">
        <v>2000</v>
      </c>
      <c r="F175" s="103">
        <f t="shared" si="8"/>
        <v>19138.804799999998</v>
      </c>
      <c r="G175" s="104"/>
      <c r="H175" s="103">
        <f t="shared" si="5"/>
        <v>5712.934933333332</v>
      </c>
      <c r="I175" s="103">
        <v>71</v>
      </c>
      <c r="J175" s="103">
        <f t="shared" si="6"/>
        <v>2856.467466666666</v>
      </c>
      <c r="K175" s="103">
        <f t="shared" si="7"/>
        <v>22851.73973333333</v>
      </c>
      <c r="L175" s="103">
        <f t="shared" si="12"/>
        <v>11211.989386666664</v>
      </c>
      <c r="M175" s="103">
        <f t="shared" si="11"/>
        <v>31492.142133333327</v>
      </c>
    </row>
    <row r="176" spans="1:13" ht="15">
      <c r="A176" s="124"/>
      <c r="B176" s="110" t="s">
        <v>479</v>
      </c>
      <c r="C176" s="103">
        <v>17138.709120000003</v>
      </c>
      <c r="D176" s="103">
        <v>0</v>
      </c>
      <c r="E176" s="103">
        <v>2000</v>
      </c>
      <c r="F176" s="103">
        <f t="shared" si="8"/>
        <v>19138.709120000003</v>
      </c>
      <c r="G176" s="104"/>
      <c r="H176" s="103">
        <f t="shared" si="5"/>
        <v>5712.903040000001</v>
      </c>
      <c r="I176" s="103">
        <v>71</v>
      </c>
      <c r="J176" s="103">
        <f t="shared" si="6"/>
        <v>2856.4515200000005</v>
      </c>
      <c r="K176" s="103">
        <f t="shared" si="7"/>
        <v>22851.612160000004</v>
      </c>
      <c r="L176" s="103">
        <f t="shared" si="12"/>
        <v>11211.935168000002</v>
      </c>
      <c r="M176" s="103">
        <f t="shared" si="11"/>
        <v>31491.966720000004</v>
      </c>
    </row>
    <row r="177" spans="1:13" ht="15">
      <c r="A177" s="124"/>
      <c r="B177" s="110" t="s">
        <v>482</v>
      </c>
      <c r="C177" s="103">
        <v>10060.8976</v>
      </c>
      <c r="D177" s="103">
        <v>6849.06</v>
      </c>
      <c r="E177" s="103">
        <v>3500</v>
      </c>
      <c r="F177" s="103">
        <f t="shared" si="8"/>
        <v>20409.9576</v>
      </c>
      <c r="G177" s="104"/>
      <c r="H177" s="103">
        <f t="shared" si="5"/>
        <v>3353.6325333333334</v>
      </c>
      <c r="I177" s="103">
        <v>71</v>
      </c>
      <c r="J177" s="103">
        <f t="shared" si="6"/>
        <v>1676.8162666666667</v>
      </c>
      <c r="K177" s="103">
        <f t="shared" si="7"/>
        <v>13414.530133333334</v>
      </c>
      <c r="L177" s="103">
        <f t="shared" si="12"/>
        <v>7201.175306666666</v>
      </c>
      <c r="M177" s="103">
        <f t="shared" si="11"/>
        <v>18515.978933333332</v>
      </c>
    </row>
    <row r="178" spans="1:13" ht="15">
      <c r="A178" s="124"/>
      <c r="B178" s="110" t="s">
        <v>483</v>
      </c>
      <c r="C178" s="103">
        <v>16909.776</v>
      </c>
      <c r="D178" s="103">
        <v>0</v>
      </c>
      <c r="E178" s="103">
        <v>3500</v>
      </c>
      <c r="F178" s="103">
        <f t="shared" si="8"/>
        <v>20409.776</v>
      </c>
      <c r="G178" s="104"/>
      <c r="H178" s="103">
        <f t="shared" si="5"/>
        <v>5636.592000000001</v>
      </c>
      <c r="I178" s="103">
        <v>71</v>
      </c>
      <c r="J178" s="103">
        <f t="shared" si="6"/>
        <v>2818.2960000000003</v>
      </c>
      <c r="K178" s="103">
        <f t="shared" si="7"/>
        <v>22546.368000000002</v>
      </c>
      <c r="L178" s="103">
        <f t="shared" si="12"/>
        <v>11082.206400000001</v>
      </c>
      <c r="M178" s="103">
        <f t="shared" si="11"/>
        <v>31072.256</v>
      </c>
    </row>
    <row r="179" spans="1:13" ht="15">
      <c r="A179" s="124"/>
      <c r="B179" s="110" t="s">
        <v>478</v>
      </c>
      <c r="C179" s="103">
        <v>11425.676288000002</v>
      </c>
      <c r="D179" s="103">
        <v>3103.98</v>
      </c>
      <c r="E179" s="103">
        <v>2500</v>
      </c>
      <c r="F179" s="103">
        <f t="shared" si="8"/>
        <v>17029.656288000002</v>
      </c>
      <c r="G179" s="104"/>
      <c r="H179" s="103">
        <f t="shared" si="5"/>
        <v>3808.5587626666675</v>
      </c>
      <c r="I179" s="103">
        <v>108</v>
      </c>
      <c r="J179" s="103">
        <f t="shared" si="6"/>
        <v>1904.2793813333337</v>
      </c>
      <c r="K179" s="103">
        <f t="shared" si="7"/>
        <v>15234.23505066667</v>
      </c>
      <c r="L179" s="103">
        <f t="shared" si="12"/>
        <v>7974.549896533335</v>
      </c>
      <c r="M179" s="103">
        <f t="shared" si="11"/>
        <v>21055.07319466667</v>
      </c>
    </row>
    <row r="180" spans="1:13" ht="15">
      <c r="A180" s="124"/>
      <c r="B180" s="110" t="s">
        <v>484</v>
      </c>
      <c r="C180" s="135">
        <v>14529.651968</v>
      </c>
      <c r="D180" s="135">
        <v>0</v>
      </c>
      <c r="E180" s="135">
        <v>2500</v>
      </c>
      <c r="F180" s="135">
        <f t="shared" si="8"/>
        <v>17029.651968</v>
      </c>
      <c r="G180" s="136"/>
      <c r="H180" s="135">
        <f t="shared" si="5"/>
        <v>4843.217322666667</v>
      </c>
      <c r="I180" s="135">
        <v>108</v>
      </c>
      <c r="J180" s="135">
        <f t="shared" si="6"/>
        <v>2421.6086613333337</v>
      </c>
      <c r="K180" s="135">
        <f t="shared" si="7"/>
        <v>19372.86929066667</v>
      </c>
      <c r="L180" s="135">
        <f t="shared" si="12"/>
        <v>9733.469448533333</v>
      </c>
      <c r="M180" s="135">
        <f t="shared" si="11"/>
        <v>26745.695274666672</v>
      </c>
    </row>
    <row r="181" spans="1:13" ht="15">
      <c r="A181" s="124"/>
      <c r="B181" s="110" t="s">
        <v>485</v>
      </c>
      <c r="C181" s="103">
        <v>11425.676288000002</v>
      </c>
      <c r="D181" s="103">
        <v>3065.96</v>
      </c>
      <c r="E181" s="103">
        <v>2500</v>
      </c>
      <c r="F181" s="103">
        <f t="shared" si="8"/>
        <v>16991.636288</v>
      </c>
      <c r="G181" s="104"/>
      <c r="H181" s="103">
        <f t="shared" si="5"/>
        <v>3808.5587626666675</v>
      </c>
      <c r="I181" s="103">
        <v>71</v>
      </c>
      <c r="J181" s="103">
        <f t="shared" si="6"/>
        <v>1904.2793813333337</v>
      </c>
      <c r="K181" s="103">
        <f t="shared" si="7"/>
        <v>15234.23505066667</v>
      </c>
      <c r="L181" s="103">
        <f t="shared" si="12"/>
        <v>7974.549896533335</v>
      </c>
      <c r="M181" s="103">
        <f t="shared" si="11"/>
        <v>21018.07319466667</v>
      </c>
    </row>
    <row r="182" spans="1:13" ht="15">
      <c r="A182" s="124"/>
      <c r="B182" s="110" t="s">
        <v>475</v>
      </c>
      <c r="C182" s="103">
        <v>14560.2</v>
      </c>
      <c r="D182" s="103">
        <v>0</v>
      </c>
      <c r="E182" s="103">
        <v>2500</v>
      </c>
      <c r="F182" s="103">
        <f t="shared" si="8"/>
        <v>17060.2</v>
      </c>
      <c r="G182" s="104"/>
      <c r="H182" s="103">
        <f t="shared" si="5"/>
        <v>4853.400000000001</v>
      </c>
      <c r="I182" s="103">
        <v>0</v>
      </c>
      <c r="J182" s="103">
        <f t="shared" si="6"/>
        <v>2426.7000000000003</v>
      </c>
      <c r="K182" s="103">
        <f t="shared" si="7"/>
        <v>19413.600000000002</v>
      </c>
      <c r="L182" s="103">
        <f t="shared" si="12"/>
        <v>9750.78</v>
      </c>
      <c r="M182" s="103">
        <f t="shared" si="11"/>
        <v>26693.700000000004</v>
      </c>
    </row>
    <row r="183" spans="1:13" ht="15">
      <c r="A183" s="124"/>
      <c r="B183" s="110" t="s">
        <v>505</v>
      </c>
      <c r="C183" s="103">
        <v>19643.0416</v>
      </c>
      <c r="D183" s="103">
        <v>0</v>
      </c>
      <c r="E183" s="103">
        <v>2500</v>
      </c>
      <c r="F183" s="103">
        <f t="shared" si="8"/>
        <v>22143.0416</v>
      </c>
      <c r="G183" s="104"/>
      <c r="H183" s="103">
        <f t="shared" si="5"/>
        <v>6547.680533333333</v>
      </c>
      <c r="I183" s="103">
        <v>144</v>
      </c>
      <c r="J183" s="103">
        <f t="shared" si="6"/>
        <v>3273.8402666666666</v>
      </c>
      <c r="K183" s="103">
        <f t="shared" si="7"/>
        <v>26190.722133333333</v>
      </c>
      <c r="L183" s="103">
        <f t="shared" si="12"/>
        <v>12631.056906666667</v>
      </c>
      <c r="M183" s="103">
        <f t="shared" si="11"/>
        <v>36156.242933333335</v>
      </c>
    </row>
    <row r="184" spans="1:13" ht="15">
      <c r="A184" s="124"/>
      <c r="B184" s="110" t="s">
        <v>505</v>
      </c>
      <c r="C184" s="103">
        <v>19643.0416</v>
      </c>
      <c r="D184" s="103">
        <v>0</v>
      </c>
      <c r="E184" s="103">
        <v>2500</v>
      </c>
      <c r="F184" s="103">
        <f t="shared" si="8"/>
        <v>22143.0416</v>
      </c>
      <c r="G184" s="104"/>
      <c r="H184" s="103">
        <f t="shared" si="5"/>
        <v>6547.680533333333</v>
      </c>
      <c r="I184" s="103">
        <v>108</v>
      </c>
      <c r="J184" s="103">
        <f t="shared" si="6"/>
        <v>3273.8402666666666</v>
      </c>
      <c r="K184" s="103">
        <f t="shared" si="7"/>
        <v>26190.722133333333</v>
      </c>
      <c r="L184" s="103">
        <f t="shared" si="12"/>
        <v>12631.056906666667</v>
      </c>
      <c r="M184" s="103">
        <f t="shared" si="11"/>
        <v>36120.242933333335</v>
      </c>
    </row>
    <row r="185" spans="1:13" ht="15">
      <c r="A185" s="124"/>
      <c r="B185" s="110" t="s">
        <v>505</v>
      </c>
      <c r="C185" s="103">
        <v>19643.0416</v>
      </c>
      <c r="D185" s="103">
        <v>0</v>
      </c>
      <c r="E185" s="103">
        <v>2500</v>
      </c>
      <c r="F185" s="103">
        <f t="shared" si="8"/>
        <v>22143.0416</v>
      </c>
      <c r="G185" s="104"/>
      <c r="H185" s="103">
        <f t="shared" si="5"/>
        <v>6547.680533333333</v>
      </c>
      <c r="I185" s="103">
        <v>108</v>
      </c>
      <c r="J185" s="103">
        <f t="shared" si="6"/>
        <v>3273.8402666666666</v>
      </c>
      <c r="K185" s="103">
        <f t="shared" si="7"/>
        <v>26190.722133333333</v>
      </c>
      <c r="L185" s="103">
        <f t="shared" si="12"/>
        <v>12631.056906666667</v>
      </c>
      <c r="M185" s="103">
        <f t="shared" si="11"/>
        <v>36120.242933333335</v>
      </c>
    </row>
    <row r="186" spans="1:13" ht="15">
      <c r="A186" s="124"/>
      <c r="B186" s="110" t="s">
        <v>505</v>
      </c>
      <c r="C186" s="103">
        <v>19643.0416</v>
      </c>
      <c r="D186" s="103">
        <v>0</v>
      </c>
      <c r="E186" s="103">
        <v>2500</v>
      </c>
      <c r="F186" s="103">
        <f t="shared" si="8"/>
        <v>22143.0416</v>
      </c>
      <c r="G186" s="104"/>
      <c r="H186" s="103">
        <f t="shared" si="5"/>
        <v>6547.680533333333</v>
      </c>
      <c r="I186" s="103">
        <v>108</v>
      </c>
      <c r="J186" s="103">
        <f t="shared" si="6"/>
        <v>3273.8402666666666</v>
      </c>
      <c r="K186" s="103">
        <f t="shared" si="7"/>
        <v>26190.722133333333</v>
      </c>
      <c r="L186" s="103">
        <f t="shared" si="12"/>
        <v>12631.056906666667</v>
      </c>
      <c r="M186" s="103">
        <f t="shared" si="11"/>
        <v>36120.242933333335</v>
      </c>
    </row>
    <row r="187" spans="1:13" ht="15">
      <c r="A187" s="124"/>
      <c r="B187" s="110" t="s">
        <v>505</v>
      </c>
      <c r="C187" s="103">
        <v>19643.0416</v>
      </c>
      <c r="D187" s="103">
        <v>0</v>
      </c>
      <c r="E187" s="103">
        <v>2500</v>
      </c>
      <c r="F187" s="103">
        <f t="shared" si="8"/>
        <v>22143.0416</v>
      </c>
      <c r="G187" s="104"/>
      <c r="H187" s="103">
        <f t="shared" si="5"/>
        <v>6547.680533333333</v>
      </c>
      <c r="I187" s="103">
        <v>108</v>
      </c>
      <c r="J187" s="103">
        <f t="shared" si="6"/>
        <v>3273.8402666666666</v>
      </c>
      <c r="K187" s="103">
        <f t="shared" si="7"/>
        <v>26190.722133333333</v>
      </c>
      <c r="L187" s="103">
        <f t="shared" si="12"/>
        <v>12631.056906666667</v>
      </c>
      <c r="M187" s="103">
        <f t="shared" si="11"/>
        <v>36120.242933333335</v>
      </c>
    </row>
    <row r="188" spans="1:13" ht="15">
      <c r="A188" s="124"/>
      <c r="B188" s="110" t="s">
        <v>521</v>
      </c>
      <c r="C188" s="103">
        <v>14374.528896</v>
      </c>
      <c r="D188" s="103">
        <v>0</v>
      </c>
      <c r="E188" s="103">
        <v>2000</v>
      </c>
      <c r="F188" s="103">
        <f t="shared" si="8"/>
        <v>16374.528896</v>
      </c>
      <c r="G188" s="104"/>
      <c r="H188" s="103">
        <f t="shared" si="5"/>
        <v>4791.509631999999</v>
      </c>
      <c r="I188" s="103">
        <v>108</v>
      </c>
      <c r="J188" s="103">
        <f t="shared" si="6"/>
        <v>2395.7548159999997</v>
      </c>
      <c r="K188" s="103">
        <f t="shared" si="7"/>
        <v>19166.038527999997</v>
      </c>
      <c r="L188" s="103">
        <f t="shared" si="12"/>
        <v>9645.5663744</v>
      </c>
      <c r="M188" s="103">
        <f t="shared" si="11"/>
        <v>26461.302975999995</v>
      </c>
    </row>
    <row r="189" spans="1:13" ht="15">
      <c r="A189" s="124"/>
      <c r="B189" s="110" t="s">
        <v>522</v>
      </c>
      <c r="C189" s="103">
        <v>14282.3824</v>
      </c>
      <c r="D189" s="103">
        <v>0</v>
      </c>
      <c r="E189" s="103">
        <v>3200</v>
      </c>
      <c r="F189" s="103">
        <f t="shared" si="8"/>
        <v>17482.382400000002</v>
      </c>
      <c r="G189" s="104"/>
      <c r="H189" s="103">
        <f t="shared" si="5"/>
        <v>4760.794133333333</v>
      </c>
      <c r="I189" s="103">
        <v>71</v>
      </c>
      <c r="J189" s="103">
        <f t="shared" si="6"/>
        <v>2380.3970666666664</v>
      </c>
      <c r="K189" s="103">
        <f t="shared" si="7"/>
        <v>19043.17653333333</v>
      </c>
      <c r="L189" s="103">
        <f t="shared" si="12"/>
        <v>9593.350026666667</v>
      </c>
      <c r="M189" s="103">
        <f t="shared" si="11"/>
        <v>26255.367733333333</v>
      </c>
    </row>
    <row r="190" spans="1:13" ht="15">
      <c r="A190" s="124"/>
      <c r="B190" s="110" t="s">
        <v>523</v>
      </c>
      <c r="C190" s="103">
        <v>8320.104000000001</v>
      </c>
      <c r="D190" s="103">
        <v>5962.28</v>
      </c>
      <c r="E190" s="103">
        <v>2500</v>
      </c>
      <c r="F190" s="103">
        <f t="shared" si="8"/>
        <v>16782.384000000002</v>
      </c>
      <c r="G190" s="104"/>
      <c r="H190" s="103">
        <f t="shared" si="5"/>
        <v>2773.3680000000004</v>
      </c>
      <c r="I190" s="103">
        <v>38</v>
      </c>
      <c r="J190" s="103">
        <f t="shared" si="6"/>
        <v>1386.6840000000002</v>
      </c>
      <c r="K190" s="103">
        <f t="shared" si="7"/>
        <v>11093.472000000002</v>
      </c>
      <c r="L190" s="103">
        <f t="shared" si="12"/>
        <v>6214.725600000001</v>
      </c>
      <c r="M190" s="103">
        <f t="shared" si="11"/>
        <v>15291.524000000001</v>
      </c>
    </row>
    <row r="191" spans="1:13" ht="15">
      <c r="A191" s="124"/>
      <c r="B191" s="110" t="s">
        <v>499</v>
      </c>
      <c r="C191" s="103">
        <v>8320.104000000001</v>
      </c>
      <c r="D191" s="103">
        <v>4000</v>
      </c>
      <c r="E191" s="103">
        <v>2000</v>
      </c>
      <c r="F191" s="103">
        <f t="shared" si="8"/>
        <v>14320.104000000001</v>
      </c>
      <c r="G191" s="104"/>
      <c r="H191" s="103">
        <f t="shared" si="5"/>
        <v>2773.3680000000004</v>
      </c>
      <c r="I191" s="103">
        <v>38</v>
      </c>
      <c r="J191" s="103">
        <f t="shared" si="6"/>
        <v>1386.6840000000002</v>
      </c>
      <c r="K191" s="103">
        <f t="shared" si="7"/>
        <v>11093.472000000002</v>
      </c>
      <c r="L191" s="103">
        <f t="shared" si="12"/>
        <v>6214.725600000001</v>
      </c>
      <c r="M191" s="103">
        <f t="shared" si="11"/>
        <v>15291.524000000001</v>
      </c>
    </row>
    <row r="192" spans="1:13" ht="15">
      <c r="A192" s="124"/>
      <c r="B192" s="110" t="s">
        <v>497</v>
      </c>
      <c r="C192" s="103">
        <v>12192.920064000002</v>
      </c>
      <c r="D192" s="103">
        <v>0</v>
      </c>
      <c r="E192" s="103">
        <v>2500</v>
      </c>
      <c r="F192" s="103">
        <f t="shared" si="8"/>
        <v>14692.920064000002</v>
      </c>
      <c r="G192" s="104"/>
      <c r="H192" s="103">
        <f t="shared" si="5"/>
        <v>4064.3066880000006</v>
      </c>
      <c r="I192" s="103">
        <v>144</v>
      </c>
      <c r="J192" s="103">
        <f t="shared" si="6"/>
        <v>2032.1533440000003</v>
      </c>
      <c r="K192" s="103">
        <f t="shared" si="7"/>
        <v>16257.226752000002</v>
      </c>
      <c r="L192" s="103">
        <f t="shared" si="12"/>
        <v>8409.3213696</v>
      </c>
      <c r="M192" s="103">
        <f t="shared" si="11"/>
        <v>22497.686784000005</v>
      </c>
    </row>
    <row r="193" spans="1:13" ht="15">
      <c r="A193" s="124"/>
      <c r="B193" s="110" t="s">
        <v>498</v>
      </c>
      <c r="C193" s="135">
        <v>11425.8</v>
      </c>
      <c r="D193" s="135">
        <v>0</v>
      </c>
      <c r="E193" s="135">
        <v>2000</v>
      </c>
      <c r="F193" s="135">
        <f t="shared" si="8"/>
        <v>13425.8</v>
      </c>
      <c r="G193" s="136"/>
      <c r="H193" s="135">
        <f t="shared" si="5"/>
        <v>3808.5999999999995</v>
      </c>
      <c r="I193" s="135">
        <v>108</v>
      </c>
      <c r="J193" s="135">
        <f t="shared" si="6"/>
        <v>1904.2999999999997</v>
      </c>
      <c r="K193" s="135">
        <f t="shared" si="7"/>
        <v>15234.399999999998</v>
      </c>
      <c r="L193" s="135">
        <f t="shared" si="12"/>
        <v>7974.619999999999</v>
      </c>
      <c r="M193" s="135">
        <f t="shared" si="11"/>
        <v>21055.299999999996</v>
      </c>
    </row>
    <row r="194" spans="1:13" ht="15">
      <c r="A194" s="124"/>
      <c r="B194" s="110" t="s">
        <v>496</v>
      </c>
      <c r="C194" s="103">
        <v>11425.676288000002</v>
      </c>
      <c r="D194" s="103">
        <v>0</v>
      </c>
      <c r="E194" s="103">
        <v>2000</v>
      </c>
      <c r="F194" s="103">
        <f t="shared" si="8"/>
        <v>13425.676288000002</v>
      </c>
      <c r="G194" s="104"/>
      <c r="H194" s="103">
        <f t="shared" si="5"/>
        <v>3808.5587626666675</v>
      </c>
      <c r="I194" s="103">
        <v>108</v>
      </c>
      <c r="J194" s="103">
        <f t="shared" si="6"/>
        <v>1904.2793813333337</v>
      </c>
      <c r="K194" s="103">
        <f t="shared" si="7"/>
        <v>15234.23505066667</v>
      </c>
      <c r="L194" s="103">
        <f t="shared" si="12"/>
        <v>7974.549896533335</v>
      </c>
      <c r="M194" s="103">
        <f t="shared" si="11"/>
        <v>21055.07319466667</v>
      </c>
    </row>
    <row r="195" spans="1:13" ht="15">
      <c r="A195" s="124"/>
      <c r="B195" s="110" t="s">
        <v>496</v>
      </c>
      <c r="C195" s="103">
        <v>11425.676288000002</v>
      </c>
      <c r="D195" s="103">
        <v>0</v>
      </c>
      <c r="E195" s="103">
        <v>2000</v>
      </c>
      <c r="F195" s="103">
        <f t="shared" si="8"/>
        <v>13425.676288000002</v>
      </c>
      <c r="G195" s="104"/>
      <c r="H195" s="103">
        <f t="shared" si="5"/>
        <v>3808.5587626666675</v>
      </c>
      <c r="I195" s="103">
        <v>71</v>
      </c>
      <c r="J195" s="103">
        <f t="shared" si="6"/>
        <v>1904.2793813333337</v>
      </c>
      <c r="K195" s="103">
        <f t="shared" si="7"/>
        <v>15234.23505066667</v>
      </c>
      <c r="L195" s="103">
        <f t="shared" si="12"/>
        <v>7974.549896533335</v>
      </c>
      <c r="M195" s="103">
        <f t="shared" si="11"/>
        <v>21018.07319466667</v>
      </c>
    </row>
    <row r="196" spans="1:13" ht="15">
      <c r="A196" s="124"/>
      <c r="B196" s="110" t="s">
        <v>500</v>
      </c>
      <c r="C196" s="103">
        <v>8800</v>
      </c>
      <c r="D196" s="103">
        <v>2626.1</v>
      </c>
      <c r="E196" s="103">
        <v>1500</v>
      </c>
      <c r="F196" s="103">
        <f t="shared" si="8"/>
        <v>12926.1</v>
      </c>
      <c r="G196" s="104"/>
      <c r="H196" s="103">
        <f t="shared" si="5"/>
        <v>2933.333333333333</v>
      </c>
      <c r="I196" s="103">
        <v>0</v>
      </c>
      <c r="J196" s="103">
        <f t="shared" si="6"/>
        <v>1466.6666666666665</v>
      </c>
      <c r="K196" s="103">
        <f t="shared" si="7"/>
        <v>11733.333333333332</v>
      </c>
      <c r="L196" s="103">
        <f t="shared" si="12"/>
        <v>6486.666666666666</v>
      </c>
      <c r="M196" s="103">
        <f t="shared" si="11"/>
        <v>16133.333333333332</v>
      </c>
    </row>
    <row r="197" spans="1:13" ht="15">
      <c r="A197" s="124"/>
      <c r="B197" s="110" t="s">
        <v>493</v>
      </c>
      <c r="C197" s="103">
        <v>6600</v>
      </c>
      <c r="D197" s="103">
        <v>5042</v>
      </c>
      <c r="E197" s="103">
        <v>2000</v>
      </c>
      <c r="F197" s="103">
        <f t="shared" si="8"/>
        <v>13642</v>
      </c>
      <c r="G197" s="104"/>
      <c r="H197" s="103">
        <f t="shared" si="5"/>
        <v>2200</v>
      </c>
      <c r="I197" s="103">
        <v>0</v>
      </c>
      <c r="J197" s="103">
        <f t="shared" si="6"/>
        <v>1100</v>
      </c>
      <c r="K197" s="103">
        <f t="shared" si="7"/>
        <v>8800</v>
      </c>
      <c r="L197" s="103">
        <f t="shared" si="12"/>
        <v>5240</v>
      </c>
      <c r="M197" s="103">
        <f t="shared" si="11"/>
        <v>12100</v>
      </c>
    </row>
    <row r="198" spans="1:13" ht="15">
      <c r="A198" s="124"/>
      <c r="B198" s="110" t="s">
        <v>493</v>
      </c>
      <c r="C198" s="103">
        <v>11478.415104000002</v>
      </c>
      <c r="D198" s="103">
        <v>0</v>
      </c>
      <c r="E198" s="103">
        <v>2000</v>
      </c>
      <c r="F198" s="103">
        <f t="shared" si="8"/>
        <v>13478.415104000002</v>
      </c>
      <c r="G198" s="104"/>
      <c r="H198" s="103">
        <f t="shared" si="5"/>
        <v>3826.138368000001</v>
      </c>
      <c r="I198" s="103">
        <v>71</v>
      </c>
      <c r="J198" s="103">
        <f t="shared" si="6"/>
        <v>1913.0691840000004</v>
      </c>
      <c r="K198" s="103">
        <f t="shared" si="7"/>
        <v>15304.553472000003</v>
      </c>
      <c r="L198" s="103">
        <f t="shared" si="12"/>
        <v>8004.435225600001</v>
      </c>
      <c r="M198" s="103">
        <f t="shared" si="11"/>
        <v>21114.761024000007</v>
      </c>
    </row>
    <row r="199" spans="1:13" ht="15">
      <c r="A199" s="124"/>
      <c r="B199" s="110" t="s">
        <v>493</v>
      </c>
      <c r="C199" s="103">
        <v>11425.69792</v>
      </c>
      <c r="D199" s="103">
        <v>0</v>
      </c>
      <c r="E199" s="103">
        <v>2000</v>
      </c>
      <c r="F199" s="103">
        <f t="shared" si="8"/>
        <v>13425.69792</v>
      </c>
      <c r="G199" s="104"/>
      <c r="H199" s="103">
        <f t="shared" si="5"/>
        <v>3808.5659733333337</v>
      </c>
      <c r="I199" s="103">
        <v>71</v>
      </c>
      <c r="J199" s="103">
        <f t="shared" si="6"/>
        <v>1904.2829866666668</v>
      </c>
      <c r="K199" s="103">
        <f t="shared" si="7"/>
        <v>15234.263893333335</v>
      </c>
      <c r="L199" s="103">
        <f t="shared" si="12"/>
        <v>7974.562154666667</v>
      </c>
      <c r="M199" s="103">
        <f t="shared" si="11"/>
        <v>21018.112853333336</v>
      </c>
    </row>
    <row r="200" spans="1:13" ht="15">
      <c r="A200" s="124"/>
      <c r="B200" s="110" t="s">
        <v>493</v>
      </c>
      <c r="C200" s="103">
        <v>11425.5856</v>
      </c>
      <c r="D200" s="103">
        <v>0</v>
      </c>
      <c r="E200" s="103">
        <v>2500</v>
      </c>
      <c r="F200" s="103">
        <f t="shared" si="8"/>
        <v>13925.5856</v>
      </c>
      <c r="G200" s="104"/>
      <c r="H200" s="103">
        <f t="shared" si="5"/>
        <v>3808.5285333333336</v>
      </c>
      <c r="I200" s="103">
        <v>38</v>
      </c>
      <c r="J200" s="103">
        <f t="shared" si="6"/>
        <v>1904.2642666666668</v>
      </c>
      <c r="K200" s="103">
        <f t="shared" si="7"/>
        <v>15234.114133333334</v>
      </c>
      <c r="L200" s="103">
        <f t="shared" si="12"/>
        <v>7974.498506666668</v>
      </c>
      <c r="M200" s="103">
        <f t="shared" si="11"/>
        <v>20984.906933333335</v>
      </c>
    </row>
    <row r="201" spans="1:13" ht="1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</row>
    <row r="202" spans="3:8" ht="15">
      <c r="C202" s="106" t="s">
        <v>287</v>
      </c>
      <c r="D202" s="84"/>
      <c r="E202" s="84"/>
      <c r="F202" s="84"/>
      <c r="G202" s="84"/>
      <c r="H202" s="84"/>
    </row>
    <row r="203" spans="3:8" ht="15">
      <c r="C203" s="107" t="s">
        <v>178</v>
      </c>
      <c r="D203" s="234" t="s">
        <v>288</v>
      </c>
      <c r="E203" s="234"/>
      <c r="F203" s="234"/>
      <c r="G203" s="234"/>
      <c r="H203" s="234"/>
    </row>
    <row r="204" spans="3:8" ht="15">
      <c r="C204" s="108"/>
      <c r="D204" s="222" t="s">
        <v>289</v>
      </c>
      <c r="E204" s="222"/>
      <c r="F204" s="222"/>
      <c r="G204" s="222"/>
      <c r="H204" s="222"/>
    </row>
    <row r="205" spans="3:8" ht="15">
      <c r="C205" s="108"/>
      <c r="D205" s="222" t="s">
        <v>512</v>
      </c>
      <c r="E205" s="222"/>
      <c r="F205" s="222"/>
      <c r="G205" s="222"/>
      <c r="H205" s="222"/>
    </row>
    <row r="206" spans="3:8" ht="15">
      <c r="C206" s="108"/>
      <c r="D206" s="222" t="s">
        <v>513</v>
      </c>
      <c r="E206" s="222"/>
      <c r="F206" s="222"/>
      <c r="G206" s="222"/>
      <c r="H206" s="222"/>
    </row>
    <row r="207" spans="3:8" ht="15">
      <c r="C207" s="108"/>
      <c r="D207" s="263"/>
      <c r="E207" s="263"/>
      <c r="F207" s="263"/>
      <c r="G207" s="263"/>
      <c r="H207" s="263"/>
    </row>
    <row r="208" ht="15">
      <c r="H208" s="94"/>
    </row>
    <row r="209" ht="15">
      <c r="H209" s="94"/>
    </row>
    <row r="210" ht="15">
      <c r="H210" s="94"/>
    </row>
    <row r="211" ht="15">
      <c r="H211" s="94"/>
    </row>
    <row r="212" ht="15">
      <c r="H212" s="94"/>
    </row>
    <row r="213" ht="15">
      <c r="H213" s="94"/>
    </row>
    <row r="214" ht="15">
      <c r="H214" s="94"/>
    </row>
    <row r="215" ht="15">
      <c r="H215" s="94"/>
    </row>
    <row r="216" ht="15">
      <c r="H216" s="94"/>
    </row>
    <row r="217" ht="15">
      <c r="H217" s="94"/>
    </row>
    <row r="218" ht="15">
      <c r="H218" s="94"/>
    </row>
    <row r="219" ht="15">
      <c r="H219" s="94"/>
    </row>
    <row r="220" ht="15">
      <c r="H220" s="94"/>
    </row>
    <row r="221" ht="15">
      <c r="H221" s="94"/>
    </row>
    <row r="222" ht="15">
      <c r="H222" s="94"/>
    </row>
    <row r="223" ht="15">
      <c r="H223" s="94"/>
    </row>
    <row r="224" ht="15">
      <c r="H224" s="94"/>
    </row>
    <row r="225" ht="15">
      <c r="H225" s="94"/>
    </row>
    <row r="226" ht="15">
      <c r="H226" s="94"/>
    </row>
    <row r="227" ht="15">
      <c r="H227" s="94"/>
    </row>
    <row r="228" ht="15">
      <c r="H228" s="94"/>
    </row>
    <row r="229" ht="15">
      <c r="H229" s="94"/>
    </row>
    <row r="230" ht="15">
      <c r="H230" s="94"/>
    </row>
    <row r="231" ht="15">
      <c r="H231" s="94"/>
    </row>
    <row r="232" ht="15">
      <c r="H232" s="94"/>
    </row>
    <row r="233" ht="15">
      <c r="H233" s="94"/>
    </row>
    <row r="234" ht="15">
      <c r="H234" s="94"/>
    </row>
    <row r="235" ht="15">
      <c r="H235" s="94"/>
    </row>
    <row r="236" ht="15">
      <c r="H236" s="94"/>
    </row>
    <row r="237" ht="15">
      <c r="H237" s="94"/>
    </row>
    <row r="238" ht="15">
      <c r="H238" s="94"/>
    </row>
    <row r="239" ht="15">
      <c r="H239" s="94"/>
    </row>
    <row r="240" ht="15">
      <c r="H240" s="94"/>
    </row>
    <row r="241" ht="15">
      <c r="H241" s="94"/>
    </row>
    <row r="242" ht="15">
      <c r="H242" s="94"/>
    </row>
    <row r="243" ht="15">
      <c r="H243" s="94"/>
    </row>
    <row r="244" ht="15">
      <c r="H244" s="94"/>
    </row>
    <row r="245" ht="15">
      <c r="H245" s="94"/>
    </row>
    <row r="246" ht="15">
      <c r="H246" s="94"/>
    </row>
    <row r="247" ht="15">
      <c r="H247" s="94"/>
    </row>
    <row r="248" ht="15">
      <c r="H248" s="94"/>
    </row>
    <row r="249" ht="15">
      <c r="H249" s="94"/>
    </row>
    <row r="250" ht="15">
      <c r="H250" s="94"/>
    </row>
    <row r="251" ht="15">
      <c r="H251" s="94"/>
    </row>
    <row r="252" ht="15">
      <c r="H252" s="94"/>
    </row>
    <row r="253" ht="15">
      <c r="H253" s="94"/>
    </row>
    <row r="254" ht="15">
      <c r="H254" s="94"/>
    </row>
    <row r="255" ht="15">
      <c r="H255" s="94"/>
    </row>
    <row r="256" ht="15">
      <c r="H256" s="94"/>
    </row>
    <row r="257" ht="15">
      <c r="H257" s="94"/>
    </row>
    <row r="258" ht="15">
      <c r="H258" s="94"/>
    </row>
    <row r="259" ht="15">
      <c r="H259" s="94"/>
    </row>
    <row r="260" ht="15">
      <c r="H260" s="94"/>
    </row>
    <row r="261" ht="15">
      <c r="H261" s="94"/>
    </row>
    <row r="262" ht="15">
      <c r="H262" s="94"/>
    </row>
    <row r="263" ht="15">
      <c r="H263" s="94"/>
    </row>
    <row r="264" ht="15">
      <c r="H264" s="94"/>
    </row>
    <row r="265" ht="15">
      <c r="H265" s="94"/>
    </row>
    <row r="266" ht="15">
      <c r="H266" s="94"/>
    </row>
    <row r="267" ht="15">
      <c r="H267" s="94"/>
    </row>
    <row r="268" ht="15">
      <c r="H268" s="94"/>
    </row>
    <row r="269" ht="15">
      <c r="H269" s="94"/>
    </row>
    <row r="270" ht="15">
      <c r="H270" s="94"/>
    </row>
    <row r="271" ht="15">
      <c r="H271" s="94"/>
    </row>
    <row r="272" ht="15">
      <c r="H272" s="94"/>
    </row>
    <row r="273" ht="15">
      <c r="H273" s="94"/>
    </row>
    <row r="274" ht="15">
      <c r="H274" s="94"/>
    </row>
    <row r="275" ht="15">
      <c r="H275" s="94"/>
    </row>
    <row r="276" ht="15">
      <c r="H276" s="94"/>
    </row>
    <row r="277" ht="15">
      <c r="H277" s="94"/>
    </row>
    <row r="278" ht="15">
      <c r="H278" s="94"/>
    </row>
    <row r="279" ht="15">
      <c r="H279" s="94"/>
    </row>
    <row r="280" ht="15">
      <c r="H280" s="94"/>
    </row>
    <row r="281" ht="15">
      <c r="H281" s="94"/>
    </row>
    <row r="282" ht="15">
      <c r="H282" s="94"/>
    </row>
    <row r="283" ht="15">
      <c r="H283" s="94"/>
    </row>
    <row r="284" ht="15">
      <c r="H284" s="94"/>
    </row>
    <row r="285" ht="15">
      <c r="H285" s="94"/>
    </row>
    <row r="286" ht="15">
      <c r="H286" s="94"/>
    </row>
    <row r="287" ht="15">
      <c r="H287" s="94"/>
    </row>
    <row r="288" ht="15">
      <c r="H288" s="94"/>
    </row>
    <row r="289" ht="15">
      <c r="H289" s="94"/>
    </row>
    <row r="290" ht="15">
      <c r="H290" s="94"/>
    </row>
    <row r="291" ht="15">
      <c r="H291" s="94"/>
    </row>
    <row r="292" ht="15">
      <c r="H292" s="94"/>
    </row>
    <row r="293" ht="15">
      <c r="H293" s="94"/>
    </row>
    <row r="294" ht="15">
      <c r="H294" s="94"/>
    </row>
    <row r="295" ht="15">
      <c r="H295" s="94"/>
    </row>
    <row r="296" ht="15">
      <c r="H296" s="94"/>
    </row>
    <row r="297" ht="15">
      <c r="H297" s="94"/>
    </row>
    <row r="298" ht="15">
      <c r="H298" s="94"/>
    </row>
    <row r="299" ht="15">
      <c r="H299" s="94"/>
    </row>
    <row r="300" ht="15">
      <c r="H300" s="94"/>
    </row>
    <row r="301" ht="15">
      <c r="H301" s="94"/>
    </row>
    <row r="302" ht="15">
      <c r="H302" s="94"/>
    </row>
    <row r="303" ht="15">
      <c r="H303" s="94"/>
    </row>
    <row r="304" ht="15">
      <c r="H304" s="94"/>
    </row>
    <row r="305" ht="15">
      <c r="H305" s="94"/>
    </row>
    <row r="306" ht="15">
      <c r="H306" s="94"/>
    </row>
    <row r="307" ht="15">
      <c r="H307" s="94"/>
    </row>
    <row r="308" ht="15">
      <c r="H308" s="94"/>
    </row>
    <row r="309" ht="15">
      <c r="H309" s="94"/>
    </row>
    <row r="310" ht="15">
      <c r="H310" s="94"/>
    </row>
    <row r="311" ht="15">
      <c r="H311" s="94"/>
    </row>
    <row r="312" ht="15">
      <c r="H312" s="94"/>
    </row>
    <row r="313" ht="15">
      <c r="H313" s="94"/>
    </row>
    <row r="314" ht="15">
      <c r="H314" s="94"/>
    </row>
    <row r="315" ht="15">
      <c r="H315" s="94"/>
    </row>
    <row r="316" ht="15">
      <c r="H316" s="94"/>
    </row>
    <row r="317" ht="15">
      <c r="H317" s="94"/>
    </row>
    <row r="318" ht="15">
      <c r="H318" s="94"/>
    </row>
    <row r="319" ht="15">
      <c r="H319" s="94"/>
    </row>
    <row r="320" ht="15">
      <c r="H320" s="94"/>
    </row>
    <row r="321" ht="15">
      <c r="H321" s="94"/>
    </row>
    <row r="322" ht="15">
      <c r="H322" s="94"/>
    </row>
    <row r="323" ht="15">
      <c r="H323" s="94"/>
    </row>
    <row r="324" ht="15">
      <c r="H324" s="94"/>
    </row>
    <row r="325" ht="15">
      <c r="H325" s="94"/>
    </row>
    <row r="326" ht="15">
      <c r="H326" s="94"/>
    </row>
    <row r="327" ht="15">
      <c r="H327" s="94"/>
    </row>
    <row r="328" ht="15">
      <c r="H328" s="94"/>
    </row>
    <row r="329" ht="15">
      <c r="H329" s="94"/>
    </row>
    <row r="330" ht="15">
      <c r="H330" s="94"/>
    </row>
    <row r="331" ht="15">
      <c r="H331" s="94"/>
    </row>
    <row r="332" ht="15">
      <c r="H332" s="94"/>
    </row>
    <row r="333" ht="15">
      <c r="H333" s="94"/>
    </row>
    <row r="334" ht="15">
      <c r="H334" s="94"/>
    </row>
    <row r="335" ht="15">
      <c r="H335" s="94"/>
    </row>
    <row r="336" ht="15">
      <c r="H336" s="94"/>
    </row>
    <row r="337" ht="15">
      <c r="H337" s="94"/>
    </row>
    <row r="338" ht="15">
      <c r="H338" s="94"/>
    </row>
    <row r="339" ht="15">
      <c r="H339" s="94"/>
    </row>
    <row r="340" ht="15">
      <c r="H340" s="94"/>
    </row>
    <row r="341" ht="15">
      <c r="H341" s="94"/>
    </row>
    <row r="342" ht="15">
      <c r="H342" s="94"/>
    </row>
    <row r="343" ht="15">
      <c r="H343" s="94"/>
    </row>
    <row r="344" ht="15">
      <c r="H344" s="94"/>
    </row>
    <row r="345" ht="15">
      <c r="H345" s="94"/>
    </row>
    <row r="346" ht="15">
      <c r="H346" s="94"/>
    </row>
    <row r="347" ht="15">
      <c r="H347" s="94"/>
    </row>
    <row r="348" ht="15">
      <c r="H348" s="94"/>
    </row>
    <row r="349" ht="15">
      <c r="H349" s="94"/>
    </row>
    <row r="350" ht="15">
      <c r="H350" s="94"/>
    </row>
    <row r="351" ht="15">
      <c r="H351" s="94"/>
    </row>
    <row r="352" ht="15">
      <c r="H352" s="94"/>
    </row>
    <row r="353" ht="15">
      <c r="H353" s="94"/>
    </row>
    <row r="354" ht="15">
      <c r="H354" s="94"/>
    </row>
    <row r="355" ht="15">
      <c r="H355" s="94"/>
    </row>
  </sheetData>
  <sheetProtection/>
  <mergeCells count="43">
    <mergeCell ref="A2:E2"/>
    <mergeCell ref="A3:E3"/>
    <mergeCell ref="A4:E4"/>
    <mergeCell ref="A6:A8"/>
    <mergeCell ref="B6:B8"/>
    <mergeCell ref="C6:C8"/>
    <mergeCell ref="D6:E6"/>
    <mergeCell ref="D7:D8"/>
    <mergeCell ref="E7:E8"/>
    <mergeCell ref="A9:B9"/>
    <mergeCell ref="A42:B42"/>
    <mergeCell ref="A44:B44"/>
    <mergeCell ref="A46:B46"/>
    <mergeCell ref="A51:M51"/>
    <mergeCell ref="A52:M52"/>
    <mergeCell ref="A53:M53"/>
    <mergeCell ref="A54:M54"/>
    <mergeCell ref="A56:B56"/>
    <mergeCell ref="A58:A59"/>
    <mergeCell ref="B58:B59"/>
    <mergeCell ref="C58:F58"/>
    <mergeCell ref="H58:K58"/>
    <mergeCell ref="L58:M58"/>
    <mergeCell ref="B85:B86"/>
    <mergeCell ref="C85:F85"/>
    <mergeCell ref="H85:K85"/>
    <mergeCell ref="L85:M85"/>
    <mergeCell ref="D71:H71"/>
    <mergeCell ref="D72:H72"/>
    <mergeCell ref="D73:H73"/>
    <mergeCell ref="D74:H74"/>
    <mergeCell ref="D75:H75"/>
    <mergeCell ref="A78:M78"/>
    <mergeCell ref="D203:H203"/>
    <mergeCell ref="D204:H204"/>
    <mergeCell ref="D205:H205"/>
    <mergeCell ref="D206:H206"/>
    <mergeCell ref="D207:H207"/>
    <mergeCell ref="A79:M79"/>
    <mergeCell ref="A80:M80"/>
    <mergeCell ref="A81:M81"/>
    <mergeCell ref="A83:B83"/>
    <mergeCell ref="A85:A8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36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11.421875" defaultRowHeight="12.75"/>
  <cols>
    <col min="1" max="1" width="9.00390625" style="78" bestFit="1" customWidth="1"/>
    <col min="2" max="2" width="39.7109375" style="78" customWidth="1"/>
    <col min="3" max="3" width="13.140625" style="148" customWidth="1"/>
    <col min="4" max="5" width="10.8515625" style="78" customWidth="1"/>
    <col min="6" max="6" width="0.71875" style="78" customWidth="1"/>
    <col min="7" max="16384" width="11.421875" style="78" customWidth="1"/>
  </cols>
  <sheetData>
    <row r="2" spans="1:13" ht="31.5" customHeight="1">
      <c r="A2" s="269" t="s">
        <v>524</v>
      </c>
      <c r="B2" s="269"/>
      <c r="C2" s="269"/>
      <c r="D2" s="269"/>
      <c r="E2" s="269"/>
      <c r="F2" s="77"/>
      <c r="G2" s="77"/>
      <c r="H2" s="77"/>
      <c r="I2" s="77"/>
      <c r="J2" s="77"/>
      <c r="K2" s="77"/>
      <c r="L2" s="77"/>
      <c r="M2" s="77"/>
    </row>
    <row r="3" spans="1:13" s="80" customFormat="1" ht="15.75">
      <c r="A3" s="235" t="s">
        <v>176</v>
      </c>
      <c r="B3" s="235"/>
      <c r="C3" s="235"/>
      <c r="D3" s="235"/>
      <c r="E3" s="235"/>
      <c r="F3" s="79"/>
      <c r="G3" s="79"/>
      <c r="H3" s="79"/>
      <c r="I3" s="79"/>
      <c r="J3" s="79"/>
      <c r="K3" s="79"/>
      <c r="L3" s="79"/>
      <c r="M3" s="79"/>
    </row>
    <row r="4" spans="1:13" s="80" customFormat="1" ht="15.75">
      <c r="A4" s="235" t="s">
        <v>177</v>
      </c>
      <c r="B4" s="235"/>
      <c r="C4" s="235"/>
      <c r="D4" s="235"/>
      <c r="E4" s="235"/>
      <c r="F4" s="79"/>
      <c r="G4" s="79"/>
      <c r="H4" s="79"/>
      <c r="I4" s="79"/>
      <c r="J4" s="79"/>
      <c r="K4" s="79"/>
      <c r="L4" s="79"/>
      <c r="M4" s="79"/>
    </row>
    <row r="5" spans="1:13" s="80" customFormat="1" ht="15.75">
      <c r="A5" s="81"/>
      <c r="B5" s="81"/>
      <c r="C5" s="81"/>
      <c r="D5" s="81"/>
      <c r="E5" s="79"/>
      <c r="F5" s="79"/>
      <c r="G5" s="79"/>
      <c r="H5" s="79"/>
      <c r="I5" s="79"/>
      <c r="J5" s="79"/>
      <c r="K5" s="79"/>
      <c r="L5" s="79"/>
      <c r="M5" s="79"/>
    </row>
    <row r="6" spans="1:7" ht="15.75">
      <c r="A6" s="243" t="s">
        <v>178</v>
      </c>
      <c r="B6" s="243" t="s">
        <v>179</v>
      </c>
      <c r="C6" s="244" t="s">
        <v>180</v>
      </c>
      <c r="D6" s="243" t="s">
        <v>181</v>
      </c>
      <c r="E6" s="243"/>
      <c r="G6" s="79"/>
    </row>
    <row r="7" spans="1:7" s="82" customFormat="1" ht="15.75">
      <c r="A7" s="243"/>
      <c r="B7" s="243"/>
      <c r="C7" s="244"/>
      <c r="D7" s="244" t="s">
        <v>182</v>
      </c>
      <c r="E7" s="244" t="s">
        <v>183</v>
      </c>
      <c r="G7" s="79"/>
    </row>
    <row r="8" spans="1:5" s="82" customFormat="1" ht="15">
      <c r="A8" s="243"/>
      <c r="B8" s="243"/>
      <c r="C8" s="244"/>
      <c r="D8" s="244"/>
      <c r="E8" s="244"/>
    </row>
    <row r="9" spans="1:3" ht="15">
      <c r="A9" s="256" t="s">
        <v>184</v>
      </c>
      <c r="B9" s="257"/>
      <c r="C9" s="78"/>
    </row>
    <row r="10" spans="1:5" ht="15">
      <c r="A10" s="85"/>
      <c r="B10" s="117" t="s">
        <v>525</v>
      </c>
      <c r="C10" s="118">
        <v>3</v>
      </c>
      <c r="D10" s="151"/>
      <c r="E10" s="151"/>
    </row>
    <row r="11" spans="1:5" ht="15">
      <c r="A11" s="146"/>
      <c r="B11" s="117" t="s">
        <v>526</v>
      </c>
      <c r="C11" s="118">
        <v>1</v>
      </c>
      <c r="D11" s="151"/>
      <c r="E11" s="151"/>
    </row>
    <row r="12" spans="1:5" ht="15">
      <c r="A12" s="146"/>
      <c r="B12" s="117" t="s">
        <v>527</v>
      </c>
      <c r="C12" s="118">
        <v>1</v>
      </c>
      <c r="D12" s="151"/>
      <c r="E12" s="151"/>
    </row>
    <row r="13" spans="1:5" ht="23.25">
      <c r="A13" s="146"/>
      <c r="B13" s="152" t="s">
        <v>528</v>
      </c>
      <c r="C13" s="128">
        <v>1</v>
      </c>
      <c r="D13" s="151"/>
      <c r="E13" s="151"/>
    </row>
    <row r="14" spans="1:5" ht="15">
      <c r="A14" s="146"/>
      <c r="B14" s="117" t="s">
        <v>529</v>
      </c>
      <c r="C14" s="118">
        <v>1</v>
      </c>
      <c r="D14" s="151"/>
      <c r="E14" s="151"/>
    </row>
    <row r="15" spans="1:5" ht="23.25">
      <c r="A15" s="146"/>
      <c r="B15" s="152" t="s">
        <v>530</v>
      </c>
      <c r="C15" s="128">
        <v>1</v>
      </c>
      <c r="D15" s="151"/>
      <c r="E15" s="151"/>
    </row>
    <row r="16" spans="1:5" ht="15">
      <c r="A16" s="146"/>
      <c r="B16" s="117" t="s">
        <v>531</v>
      </c>
      <c r="C16" s="118">
        <v>1</v>
      </c>
      <c r="D16" s="151"/>
      <c r="E16" s="151"/>
    </row>
    <row r="17" spans="1:5" ht="15">
      <c r="A17" s="146"/>
      <c r="B17" s="117" t="s">
        <v>532</v>
      </c>
      <c r="C17" s="118">
        <v>2</v>
      </c>
      <c r="D17" s="151"/>
      <c r="E17" s="151"/>
    </row>
    <row r="18" spans="1:5" ht="15">
      <c r="A18" s="146"/>
      <c r="B18" s="117" t="s">
        <v>533</v>
      </c>
      <c r="C18" s="118">
        <v>1</v>
      </c>
      <c r="D18" s="151"/>
      <c r="E18" s="151"/>
    </row>
    <row r="19" spans="1:5" ht="33.75">
      <c r="A19" s="146"/>
      <c r="B19" s="153" t="s">
        <v>534</v>
      </c>
      <c r="C19" s="128">
        <v>1</v>
      </c>
      <c r="D19" s="151"/>
      <c r="E19" s="151"/>
    </row>
    <row r="20" spans="1:5" ht="23.25">
      <c r="A20" s="146"/>
      <c r="B20" s="152" t="s">
        <v>535</v>
      </c>
      <c r="C20" s="128">
        <v>1</v>
      </c>
      <c r="D20" s="151"/>
      <c r="E20" s="151"/>
    </row>
    <row r="21" spans="1:5" ht="23.25">
      <c r="A21" s="146"/>
      <c r="B21" s="152" t="s">
        <v>536</v>
      </c>
      <c r="C21" s="128">
        <v>1</v>
      </c>
      <c r="D21" s="151"/>
      <c r="E21" s="151"/>
    </row>
    <row r="22" spans="1:5" ht="15">
      <c r="A22" s="146"/>
      <c r="B22" s="117" t="s">
        <v>537</v>
      </c>
      <c r="C22" s="118">
        <v>1</v>
      </c>
      <c r="D22" s="151"/>
      <c r="E22" s="151"/>
    </row>
    <row r="23" spans="1:5" ht="15">
      <c r="A23" s="146"/>
      <c r="B23" s="117" t="s">
        <v>538</v>
      </c>
      <c r="C23" s="118">
        <v>1</v>
      </c>
      <c r="D23" s="151"/>
      <c r="E23" s="151"/>
    </row>
    <row r="24" spans="1:5" ht="15">
      <c r="A24" s="146"/>
      <c r="B24" s="117" t="s">
        <v>539</v>
      </c>
      <c r="C24" s="118">
        <v>2</v>
      </c>
      <c r="D24" s="151"/>
      <c r="E24" s="151"/>
    </row>
    <row r="25" spans="1:5" ht="23.25">
      <c r="A25" s="146"/>
      <c r="B25" s="152" t="s">
        <v>540</v>
      </c>
      <c r="C25" s="128">
        <v>1</v>
      </c>
      <c r="D25" s="151"/>
      <c r="E25" s="151"/>
    </row>
    <row r="26" spans="1:5" ht="15">
      <c r="A26" s="146"/>
      <c r="B26" s="117" t="s">
        <v>541</v>
      </c>
      <c r="C26" s="118">
        <v>1</v>
      </c>
      <c r="D26" s="151"/>
      <c r="E26" s="151"/>
    </row>
    <row r="27" spans="1:5" ht="15">
      <c r="A27" s="146"/>
      <c r="B27" s="117" t="s">
        <v>542</v>
      </c>
      <c r="C27" s="118">
        <v>1</v>
      </c>
      <c r="D27" s="151"/>
      <c r="E27" s="151"/>
    </row>
    <row r="28" spans="1:5" ht="23.25">
      <c r="A28" s="146"/>
      <c r="B28" s="152" t="s">
        <v>543</v>
      </c>
      <c r="C28" s="128">
        <v>1</v>
      </c>
      <c r="D28" s="151"/>
      <c r="E28" s="151"/>
    </row>
    <row r="29" spans="1:5" ht="15">
      <c r="A29" s="146"/>
      <c r="B29" s="117" t="s">
        <v>544</v>
      </c>
      <c r="C29" s="118">
        <v>1</v>
      </c>
      <c r="D29" s="151"/>
      <c r="E29" s="151"/>
    </row>
    <row r="30" spans="1:5" ht="15">
      <c r="A30" s="146"/>
      <c r="B30" s="117" t="s">
        <v>545</v>
      </c>
      <c r="C30" s="118">
        <v>4</v>
      </c>
      <c r="D30" s="151"/>
      <c r="E30" s="151"/>
    </row>
    <row r="31" spans="1:5" ht="15">
      <c r="A31" s="146"/>
      <c r="B31" s="117" t="s">
        <v>546</v>
      </c>
      <c r="C31" s="118">
        <v>1</v>
      </c>
      <c r="D31" s="151"/>
      <c r="E31" s="151"/>
    </row>
    <row r="32" spans="1:5" ht="15">
      <c r="A32" s="146"/>
      <c r="B32" s="117" t="s">
        <v>547</v>
      </c>
      <c r="C32" s="118">
        <v>1</v>
      </c>
      <c r="D32" s="151"/>
      <c r="E32" s="151"/>
    </row>
    <row r="33" spans="1:5" ht="15">
      <c r="A33" s="146"/>
      <c r="B33" s="117" t="s">
        <v>548</v>
      </c>
      <c r="C33" s="118">
        <v>1</v>
      </c>
      <c r="D33" s="151"/>
      <c r="E33" s="151"/>
    </row>
    <row r="34" spans="1:5" ht="15">
      <c r="A34" s="146"/>
      <c r="B34" s="117" t="s">
        <v>549</v>
      </c>
      <c r="C34" s="118">
        <v>1</v>
      </c>
      <c r="D34" s="151"/>
      <c r="E34" s="151"/>
    </row>
    <row r="35" spans="1:5" ht="15">
      <c r="A35" s="146"/>
      <c r="B35" s="117" t="s">
        <v>550</v>
      </c>
      <c r="C35" s="118">
        <v>1</v>
      </c>
      <c r="D35" s="151"/>
      <c r="E35" s="151"/>
    </row>
    <row r="36" spans="1:5" ht="15">
      <c r="A36" s="146"/>
      <c r="B36" s="117" t="s">
        <v>551</v>
      </c>
      <c r="C36" s="118">
        <v>1</v>
      </c>
      <c r="D36" s="151"/>
      <c r="E36" s="151"/>
    </row>
    <row r="37" spans="1:5" s="154" customFormat="1" ht="15">
      <c r="A37" s="146"/>
      <c r="B37" s="117" t="s">
        <v>552</v>
      </c>
      <c r="C37" s="118">
        <v>1</v>
      </c>
      <c r="D37" s="151"/>
      <c r="E37" s="151"/>
    </row>
    <row r="38" spans="1:5" ht="15">
      <c r="A38" s="146"/>
      <c r="B38" s="117" t="s">
        <v>553</v>
      </c>
      <c r="C38" s="118">
        <v>3</v>
      </c>
      <c r="D38" s="151"/>
      <c r="E38" s="151"/>
    </row>
    <row r="39" spans="1:5" ht="23.25">
      <c r="A39" s="155"/>
      <c r="B39" s="152" t="s">
        <v>554</v>
      </c>
      <c r="C39" s="128">
        <v>1</v>
      </c>
      <c r="D39" s="151"/>
      <c r="E39" s="151"/>
    </row>
    <row r="40" spans="1:5" ht="23.25">
      <c r="A40" s="146"/>
      <c r="B40" s="152" t="s">
        <v>555</v>
      </c>
      <c r="C40" s="128">
        <v>1</v>
      </c>
      <c r="D40" s="151"/>
      <c r="E40" s="151"/>
    </row>
    <row r="41" spans="1:5" ht="15">
      <c r="A41" s="146"/>
      <c r="B41" s="117" t="s">
        <v>556</v>
      </c>
      <c r="C41" s="128">
        <v>3</v>
      </c>
      <c r="D41" s="151"/>
      <c r="E41" s="151"/>
    </row>
    <row r="42" spans="1:5" ht="23.25">
      <c r="A42" s="146"/>
      <c r="B42" s="152" t="s">
        <v>557</v>
      </c>
      <c r="C42" s="128">
        <v>2</v>
      </c>
      <c r="D42" s="151"/>
      <c r="E42" s="151"/>
    </row>
    <row r="43" spans="1:5" ht="15">
      <c r="A43" s="146"/>
      <c r="B43" s="117" t="s">
        <v>419</v>
      </c>
      <c r="C43" s="118">
        <v>2</v>
      </c>
      <c r="D43" s="151"/>
      <c r="E43" s="151"/>
    </row>
    <row r="44" spans="1:5" ht="15">
      <c r="A44" s="146"/>
      <c r="B44" s="117" t="s">
        <v>558</v>
      </c>
      <c r="C44" s="118">
        <v>1</v>
      </c>
      <c r="D44" s="151"/>
      <c r="E44" s="151"/>
    </row>
    <row r="45" spans="1:5" ht="15">
      <c r="A45" s="146"/>
      <c r="B45" s="117" t="s">
        <v>559</v>
      </c>
      <c r="C45" s="118">
        <v>3</v>
      </c>
      <c r="D45" s="151"/>
      <c r="E45" s="151"/>
    </row>
    <row r="46" spans="1:5" ht="23.25">
      <c r="A46" s="146"/>
      <c r="B46" s="152" t="s">
        <v>560</v>
      </c>
      <c r="C46" s="128">
        <v>1</v>
      </c>
      <c r="D46" s="151"/>
      <c r="E46" s="151"/>
    </row>
    <row r="47" spans="1:5" ht="34.5">
      <c r="A47" s="146"/>
      <c r="B47" s="152" t="s">
        <v>561</v>
      </c>
      <c r="C47" s="128">
        <v>1</v>
      </c>
      <c r="D47" s="151"/>
      <c r="E47" s="151"/>
    </row>
    <row r="48" spans="1:5" ht="15">
      <c r="A48" s="146"/>
      <c r="B48" s="117" t="s">
        <v>562</v>
      </c>
      <c r="C48" s="118">
        <v>1</v>
      </c>
      <c r="D48" s="151"/>
      <c r="E48" s="151"/>
    </row>
    <row r="49" spans="1:5" ht="15">
      <c r="A49" s="146"/>
      <c r="B49" s="117" t="s">
        <v>563</v>
      </c>
      <c r="C49" s="118">
        <v>2</v>
      </c>
      <c r="D49" s="151"/>
      <c r="E49" s="151"/>
    </row>
    <row r="50" spans="1:5" ht="15">
      <c r="A50" s="146"/>
      <c r="B50" s="117" t="s">
        <v>564</v>
      </c>
      <c r="C50" s="118">
        <v>2</v>
      </c>
      <c r="D50" s="151"/>
      <c r="E50" s="151"/>
    </row>
    <row r="51" spans="1:5" ht="15">
      <c r="A51" s="146"/>
      <c r="B51" s="117" t="s">
        <v>565</v>
      </c>
      <c r="C51" s="118">
        <v>1</v>
      </c>
      <c r="D51" s="151"/>
      <c r="E51" s="151"/>
    </row>
    <row r="52" spans="1:5" s="154" customFormat="1" ht="15">
      <c r="A52" s="146"/>
      <c r="B52" s="117" t="s">
        <v>566</v>
      </c>
      <c r="C52" s="118">
        <v>1</v>
      </c>
      <c r="D52" s="151"/>
      <c r="E52" s="151"/>
    </row>
    <row r="53" spans="1:5" ht="15">
      <c r="A53" s="146"/>
      <c r="B53" s="117" t="s">
        <v>567</v>
      </c>
      <c r="C53" s="118">
        <v>3</v>
      </c>
      <c r="D53" s="151"/>
      <c r="E53" s="151"/>
    </row>
    <row r="54" spans="1:5" ht="15">
      <c r="A54" s="146"/>
      <c r="B54" s="117" t="s">
        <v>568</v>
      </c>
      <c r="C54" s="118">
        <v>1</v>
      </c>
      <c r="D54" s="151"/>
      <c r="E54" s="151"/>
    </row>
    <row r="55" spans="1:5" ht="15">
      <c r="A55" s="146"/>
      <c r="B55" s="117" t="s">
        <v>451</v>
      </c>
      <c r="C55" s="118">
        <v>1</v>
      </c>
      <c r="D55" s="151"/>
      <c r="E55" s="151"/>
    </row>
    <row r="56" spans="1:5" ht="15">
      <c r="A56" s="146"/>
      <c r="B56" s="117" t="s">
        <v>429</v>
      </c>
      <c r="C56" s="118">
        <v>1</v>
      </c>
      <c r="D56" s="151"/>
      <c r="E56" s="151"/>
    </row>
    <row r="57" spans="1:5" ht="15">
      <c r="A57" s="146"/>
      <c r="B57" s="117" t="s">
        <v>452</v>
      </c>
      <c r="C57" s="118">
        <v>1</v>
      </c>
      <c r="D57" s="151"/>
      <c r="E57" s="151"/>
    </row>
    <row r="58" spans="1:5" ht="15">
      <c r="A58" s="146"/>
      <c r="B58" s="117" t="s">
        <v>569</v>
      </c>
      <c r="C58" s="118">
        <v>1</v>
      </c>
      <c r="D58" s="151"/>
      <c r="E58" s="151"/>
    </row>
    <row r="59" spans="1:5" ht="15">
      <c r="A59" s="146"/>
      <c r="B59" s="117" t="s">
        <v>206</v>
      </c>
      <c r="C59" s="118">
        <v>1</v>
      </c>
      <c r="D59" s="151"/>
      <c r="E59" s="151"/>
    </row>
    <row r="60" spans="1:3" ht="15">
      <c r="A60" s="252" t="s">
        <v>202</v>
      </c>
      <c r="B60" s="252"/>
      <c r="C60" s="89">
        <f>SUM(C10:C59)</f>
        <v>69</v>
      </c>
    </row>
    <row r="61" spans="1:3" ht="15">
      <c r="A61" s="90"/>
      <c r="B61" s="90"/>
      <c r="C61" s="78"/>
    </row>
    <row r="62" spans="1:3" ht="15">
      <c r="A62" s="258" t="s">
        <v>506</v>
      </c>
      <c r="B62" s="258"/>
      <c r="C62" s="78"/>
    </row>
    <row r="63" spans="1:5" ht="15">
      <c r="A63" s="92"/>
      <c r="B63" s="117" t="s">
        <v>570</v>
      </c>
      <c r="C63" s="118">
        <v>1</v>
      </c>
      <c r="D63" s="151"/>
      <c r="E63" s="151"/>
    </row>
    <row r="64" spans="1:5" ht="15">
      <c r="A64" s="124"/>
      <c r="B64" s="117" t="s">
        <v>571</v>
      </c>
      <c r="C64" s="118">
        <v>1</v>
      </c>
      <c r="D64" s="151"/>
      <c r="E64" s="151"/>
    </row>
    <row r="65" spans="1:5" ht="15">
      <c r="A65" s="124"/>
      <c r="B65" s="117" t="s">
        <v>572</v>
      </c>
      <c r="C65" s="118">
        <v>1</v>
      </c>
      <c r="D65" s="151"/>
      <c r="E65" s="151"/>
    </row>
    <row r="66" spans="1:5" ht="15">
      <c r="A66" s="124"/>
      <c r="B66" s="119" t="s">
        <v>573</v>
      </c>
      <c r="C66" s="118">
        <v>1</v>
      </c>
      <c r="D66" s="151"/>
      <c r="E66" s="151"/>
    </row>
    <row r="67" spans="1:3" ht="15">
      <c r="A67" s="252" t="s">
        <v>508</v>
      </c>
      <c r="B67" s="252"/>
      <c r="C67" s="89">
        <f>SUM(C63:C66)</f>
        <v>4</v>
      </c>
    </row>
    <row r="68" spans="1:3" ht="15">
      <c r="A68" s="90"/>
      <c r="B68" s="90"/>
      <c r="C68" s="78"/>
    </row>
    <row r="69" spans="1:3" ht="15">
      <c r="A69" s="258" t="s">
        <v>213</v>
      </c>
      <c r="B69" s="258"/>
      <c r="C69" s="78"/>
    </row>
    <row r="70" spans="1:5" ht="15">
      <c r="A70" s="92"/>
      <c r="B70" s="117" t="s">
        <v>574</v>
      </c>
      <c r="C70" s="118">
        <v>1</v>
      </c>
      <c r="D70" s="151"/>
      <c r="E70" s="151"/>
    </row>
    <row r="71" spans="2:5" ht="15">
      <c r="B71" s="117" t="s">
        <v>574</v>
      </c>
      <c r="C71" s="118">
        <v>1</v>
      </c>
      <c r="D71" s="151"/>
      <c r="E71" s="151"/>
    </row>
    <row r="72" spans="1:5" ht="15">
      <c r="A72" s="124"/>
      <c r="B72" s="119" t="s">
        <v>574</v>
      </c>
      <c r="C72" s="118">
        <v>1</v>
      </c>
      <c r="D72" s="151"/>
      <c r="E72" s="151"/>
    </row>
    <row r="73" spans="1:3" ht="15">
      <c r="A73" s="252" t="s">
        <v>215</v>
      </c>
      <c r="B73" s="252"/>
      <c r="C73" s="89">
        <f>SUM(C70:C72)</f>
        <v>3</v>
      </c>
    </row>
    <row r="74" ht="15">
      <c r="C74" s="78"/>
    </row>
    <row r="75" spans="2:8" ht="15">
      <c r="B75" s="122" t="s">
        <v>216</v>
      </c>
      <c r="C75" s="89">
        <f>+C60+C67+C73</f>
        <v>76</v>
      </c>
      <c r="H75" s="94"/>
    </row>
    <row r="76" ht="15">
      <c r="H76" s="94"/>
    </row>
    <row r="77" ht="15">
      <c r="H77" s="94"/>
    </row>
    <row r="78" spans="1:13" ht="15">
      <c r="A78" s="235" t="s">
        <v>524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</row>
    <row r="79" spans="1:13" ht="15">
      <c r="A79" s="235" t="s">
        <v>176</v>
      </c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</row>
    <row r="80" spans="1:13" ht="15">
      <c r="A80" s="235" t="s">
        <v>217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</row>
    <row r="81" spans="1:13" ht="15">
      <c r="A81" s="235" t="s">
        <v>218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</row>
    <row r="82" spans="1:13" ht="1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ht="15">
      <c r="A83" s="223" t="s">
        <v>291</v>
      </c>
      <c r="B83" s="22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ht="1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0" ht="15">
      <c r="A85" s="237" t="s">
        <v>178</v>
      </c>
      <c r="B85" s="237" t="s">
        <v>220</v>
      </c>
      <c r="C85" s="228" t="s">
        <v>221</v>
      </c>
      <c r="D85" s="229"/>
      <c r="E85" s="230"/>
      <c r="F85" s="96"/>
      <c r="G85" s="228" t="s">
        <v>222</v>
      </c>
      <c r="H85" s="229"/>
      <c r="I85" s="229"/>
      <c r="J85" s="229"/>
    </row>
    <row r="86" spans="1:10" ht="24">
      <c r="A86" s="238"/>
      <c r="B86" s="238"/>
      <c r="C86" s="99" t="s">
        <v>223</v>
      </c>
      <c r="D86" s="100" t="s">
        <v>224</v>
      </c>
      <c r="E86" s="99" t="s">
        <v>22</v>
      </c>
      <c r="F86" s="96"/>
      <c r="G86" s="99" t="s">
        <v>225</v>
      </c>
      <c r="H86" s="99" t="s">
        <v>227</v>
      </c>
      <c r="I86" s="99" t="s">
        <v>228</v>
      </c>
      <c r="J86" s="99" t="s">
        <v>22</v>
      </c>
    </row>
    <row r="87" spans="1:10" ht="15">
      <c r="A87" s="124"/>
      <c r="B87" s="123" t="s">
        <v>525</v>
      </c>
      <c r="C87" s="103">
        <v>102969.9</v>
      </c>
      <c r="D87" s="103">
        <v>3588</v>
      </c>
      <c r="E87" s="103">
        <f aca="true" t="shared" si="0" ref="E87:E99">SUM(C87:D87)</f>
        <v>106557.9</v>
      </c>
      <c r="F87" s="104"/>
      <c r="G87" s="103">
        <f aca="true" t="shared" si="1" ref="G87:G99">+C87/30*10</f>
        <v>34323.3</v>
      </c>
      <c r="H87" s="103">
        <f aca="true" t="shared" si="2" ref="H87:H99">+C87/30*5</f>
        <v>17161.65</v>
      </c>
      <c r="I87" s="103">
        <f aca="true" t="shared" si="3" ref="I87:I99">+C87/30*40</f>
        <v>137293.2</v>
      </c>
      <c r="J87" s="103">
        <f aca="true" t="shared" si="4" ref="J87:J99">SUM(G87:I87)</f>
        <v>188778.15000000002</v>
      </c>
    </row>
    <row r="88" spans="1:10" ht="15">
      <c r="A88" s="124"/>
      <c r="B88" s="123" t="s">
        <v>573</v>
      </c>
      <c r="C88" s="103">
        <v>77444</v>
      </c>
      <c r="D88" s="103">
        <v>2536</v>
      </c>
      <c r="E88" s="103">
        <f t="shared" si="0"/>
        <v>79980</v>
      </c>
      <c r="F88" s="104"/>
      <c r="G88" s="103">
        <f t="shared" si="1"/>
        <v>25814.666666666668</v>
      </c>
      <c r="H88" s="103">
        <f t="shared" si="2"/>
        <v>12907.333333333334</v>
      </c>
      <c r="I88" s="103">
        <f t="shared" si="3"/>
        <v>103258.66666666667</v>
      </c>
      <c r="J88" s="103">
        <f t="shared" si="4"/>
        <v>141980.6666666667</v>
      </c>
    </row>
    <row r="89" spans="1:10" ht="15">
      <c r="A89" s="124"/>
      <c r="B89" s="123" t="s">
        <v>526</v>
      </c>
      <c r="C89" s="103">
        <v>28782</v>
      </c>
      <c r="D89" s="103">
        <f>1188*2</f>
        <v>2376</v>
      </c>
      <c r="E89" s="103">
        <f t="shared" si="0"/>
        <v>31158</v>
      </c>
      <c r="F89" s="104"/>
      <c r="G89" s="103">
        <f t="shared" si="1"/>
        <v>9594</v>
      </c>
      <c r="H89" s="103">
        <f t="shared" si="2"/>
        <v>4797</v>
      </c>
      <c r="I89" s="103">
        <f t="shared" si="3"/>
        <v>38376</v>
      </c>
      <c r="J89" s="103">
        <f t="shared" si="4"/>
        <v>52767</v>
      </c>
    </row>
    <row r="90" spans="1:10" ht="15">
      <c r="A90" s="124"/>
      <c r="B90" s="123" t="s">
        <v>527</v>
      </c>
      <c r="C90" s="103">
        <v>44638.8</v>
      </c>
      <c r="D90" s="103">
        <v>2616</v>
      </c>
      <c r="E90" s="103">
        <f t="shared" si="0"/>
        <v>47254.8</v>
      </c>
      <c r="F90" s="104"/>
      <c r="G90" s="103">
        <f t="shared" si="1"/>
        <v>14879.6</v>
      </c>
      <c r="H90" s="103">
        <f t="shared" si="2"/>
        <v>7439.8</v>
      </c>
      <c r="I90" s="103">
        <f t="shared" si="3"/>
        <v>59518.4</v>
      </c>
      <c r="J90" s="103">
        <f t="shared" si="4"/>
        <v>81837.8</v>
      </c>
    </row>
    <row r="91" spans="1:10" ht="23.25">
      <c r="A91" s="124"/>
      <c r="B91" s="156" t="s">
        <v>528</v>
      </c>
      <c r="C91" s="135">
        <v>44638.8</v>
      </c>
      <c r="D91" s="135">
        <v>2616</v>
      </c>
      <c r="E91" s="135">
        <f t="shared" si="0"/>
        <v>47254.8</v>
      </c>
      <c r="F91" s="136"/>
      <c r="G91" s="135">
        <f t="shared" si="1"/>
        <v>14879.6</v>
      </c>
      <c r="H91" s="135">
        <f t="shared" si="2"/>
        <v>7439.8</v>
      </c>
      <c r="I91" s="135">
        <f t="shared" si="3"/>
        <v>59518.4</v>
      </c>
      <c r="J91" s="135">
        <f t="shared" si="4"/>
        <v>81837.8</v>
      </c>
    </row>
    <row r="92" spans="1:10" ht="15">
      <c r="A92" s="124"/>
      <c r="B92" s="123" t="s">
        <v>529</v>
      </c>
      <c r="C92" s="135">
        <v>44638.8</v>
      </c>
      <c r="D92" s="135">
        <v>2616</v>
      </c>
      <c r="E92" s="135">
        <f t="shared" si="0"/>
        <v>47254.8</v>
      </c>
      <c r="F92" s="136"/>
      <c r="G92" s="135">
        <f t="shared" si="1"/>
        <v>14879.6</v>
      </c>
      <c r="H92" s="135">
        <f t="shared" si="2"/>
        <v>7439.8</v>
      </c>
      <c r="I92" s="135">
        <f t="shared" si="3"/>
        <v>59518.4</v>
      </c>
      <c r="J92" s="135">
        <f t="shared" si="4"/>
        <v>81837.8</v>
      </c>
    </row>
    <row r="93" spans="1:10" ht="23.25">
      <c r="A93" s="124"/>
      <c r="B93" s="156" t="s">
        <v>530</v>
      </c>
      <c r="C93" s="135">
        <v>44638.8</v>
      </c>
      <c r="D93" s="135">
        <v>2616</v>
      </c>
      <c r="E93" s="135">
        <f t="shared" si="0"/>
        <v>47254.8</v>
      </c>
      <c r="F93" s="136"/>
      <c r="G93" s="135">
        <f t="shared" si="1"/>
        <v>14879.6</v>
      </c>
      <c r="H93" s="135">
        <f t="shared" si="2"/>
        <v>7439.8</v>
      </c>
      <c r="I93" s="135">
        <f t="shared" si="3"/>
        <v>59518.4</v>
      </c>
      <c r="J93" s="135">
        <f t="shared" si="4"/>
        <v>81837.8</v>
      </c>
    </row>
    <row r="94" spans="1:10" ht="15">
      <c r="A94" s="124"/>
      <c r="B94" s="156" t="s">
        <v>531</v>
      </c>
      <c r="C94" s="135">
        <v>44638.8</v>
      </c>
      <c r="D94" s="135">
        <v>2616</v>
      </c>
      <c r="E94" s="135">
        <f t="shared" si="0"/>
        <v>47254.8</v>
      </c>
      <c r="F94" s="136"/>
      <c r="G94" s="135">
        <f t="shared" si="1"/>
        <v>14879.6</v>
      </c>
      <c r="H94" s="135">
        <f t="shared" si="2"/>
        <v>7439.8</v>
      </c>
      <c r="I94" s="135">
        <f t="shared" si="3"/>
        <v>59518.4</v>
      </c>
      <c r="J94" s="135">
        <f t="shared" si="4"/>
        <v>81837.8</v>
      </c>
    </row>
    <row r="95" spans="1:10" ht="15">
      <c r="A95" s="124"/>
      <c r="B95" s="123" t="s">
        <v>532</v>
      </c>
      <c r="C95" s="135">
        <v>28183.5</v>
      </c>
      <c r="D95" s="135">
        <v>2376</v>
      </c>
      <c r="E95" s="135">
        <f t="shared" si="0"/>
        <v>30559.5</v>
      </c>
      <c r="F95" s="136"/>
      <c r="G95" s="135">
        <f t="shared" si="1"/>
        <v>9394.5</v>
      </c>
      <c r="H95" s="135">
        <f t="shared" si="2"/>
        <v>4697.25</v>
      </c>
      <c r="I95" s="135">
        <f t="shared" si="3"/>
        <v>37578</v>
      </c>
      <c r="J95" s="135">
        <f t="shared" si="4"/>
        <v>51669.75</v>
      </c>
    </row>
    <row r="96" spans="1:10" ht="15">
      <c r="A96" s="124"/>
      <c r="B96" s="123" t="s">
        <v>533</v>
      </c>
      <c r="C96" s="135">
        <v>28183.5</v>
      </c>
      <c r="D96" s="135">
        <v>2376</v>
      </c>
      <c r="E96" s="135">
        <f t="shared" si="0"/>
        <v>30559.5</v>
      </c>
      <c r="F96" s="136"/>
      <c r="G96" s="135">
        <f t="shared" si="1"/>
        <v>9394.5</v>
      </c>
      <c r="H96" s="135">
        <f t="shared" si="2"/>
        <v>4697.25</v>
      </c>
      <c r="I96" s="135">
        <f t="shared" si="3"/>
        <v>37578</v>
      </c>
      <c r="J96" s="135">
        <f t="shared" si="4"/>
        <v>51669.75</v>
      </c>
    </row>
    <row r="97" spans="1:10" ht="33.75">
      <c r="A97" s="124"/>
      <c r="B97" s="157" t="s">
        <v>534</v>
      </c>
      <c r="C97" s="135">
        <v>28183.5</v>
      </c>
      <c r="D97" s="135">
        <v>2376</v>
      </c>
      <c r="E97" s="135">
        <f t="shared" si="0"/>
        <v>30559.5</v>
      </c>
      <c r="F97" s="136"/>
      <c r="G97" s="135">
        <f t="shared" si="1"/>
        <v>9394.5</v>
      </c>
      <c r="H97" s="135">
        <f t="shared" si="2"/>
        <v>4697.25</v>
      </c>
      <c r="I97" s="135">
        <f t="shared" si="3"/>
        <v>37578</v>
      </c>
      <c r="J97" s="135">
        <f t="shared" si="4"/>
        <v>51669.75</v>
      </c>
    </row>
    <row r="98" spans="1:10" ht="23.25">
      <c r="A98" s="124"/>
      <c r="B98" s="156" t="s">
        <v>535</v>
      </c>
      <c r="C98" s="135">
        <v>28183.5</v>
      </c>
      <c r="D98" s="135">
        <v>2376</v>
      </c>
      <c r="E98" s="135">
        <f t="shared" si="0"/>
        <v>30559.5</v>
      </c>
      <c r="F98" s="136"/>
      <c r="G98" s="135">
        <f t="shared" si="1"/>
        <v>9394.5</v>
      </c>
      <c r="H98" s="135">
        <f t="shared" si="2"/>
        <v>4697.25</v>
      </c>
      <c r="I98" s="135">
        <f t="shared" si="3"/>
        <v>37578</v>
      </c>
      <c r="J98" s="135">
        <f t="shared" si="4"/>
        <v>51669.75</v>
      </c>
    </row>
    <row r="99" spans="1:10" ht="23.25">
      <c r="A99" s="124"/>
      <c r="B99" s="156" t="s">
        <v>536</v>
      </c>
      <c r="C99" s="135">
        <v>28183.5</v>
      </c>
      <c r="D99" s="135">
        <v>2376</v>
      </c>
      <c r="E99" s="135">
        <f t="shared" si="0"/>
        <v>30559.5</v>
      </c>
      <c r="F99" s="136"/>
      <c r="G99" s="135">
        <f t="shared" si="1"/>
        <v>9394.5</v>
      </c>
      <c r="H99" s="135">
        <f t="shared" si="2"/>
        <v>4697.25</v>
      </c>
      <c r="I99" s="135">
        <f t="shared" si="3"/>
        <v>37578</v>
      </c>
      <c r="J99" s="135">
        <f t="shared" si="4"/>
        <v>51669.75</v>
      </c>
    </row>
    <row r="100" spans="1:13" ht="1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</row>
    <row r="101" ht="15">
      <c r="H101" s="94"/>
    </row>
    <row r="102" spans="1:13" ht="15">
      <c r="A102" s="235" t="s">
        <v>524</v>
      </c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1:13" ht="15">
      <c r="A103" s="235" t="s">
        <v>176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1:13" ht="15">
      <c r="A104" s="235" t="s">
        <v>217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</row>
    <row r="105" spans="1:13" ht="15">
      <c r="A105" s="235" t="s">
        <v>218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1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  <row r="107" spans="1:13" ht="15">
      <c r="A107" s="223" t="s">
        <v>291</v>
      </c>
      <c r="B107" s="22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1:13" ht="1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</row>
    <row r="109" spans="1:10" ht="15">
      <c r="A109" s="237" t="s">
        <v>178</v>
      </c>
      <c r="B109" s="237" t="s">
        <v>220</v>
      </c>
      <c r="C109" s="228" t="s">
        <v>221</v>
      </c>
      <c r="D109" s="229"/>
      <c r="E109" s="230"/>
      <c r="F109" s="96"/>
      <c r="G109" s="130" t="s">
        <v>222</v>
      </c>
      <c r="H109" s="131"/>
      <c r="I109" s="131"/>
      <c r="J109" s="131"/>
    </row>
    <row r="110" spans="1:10" ht="24">
      <c r="A110" s="238"/>
      <c r="B110" s="238"/>
      <c r="C110" s="99" t="s">
        <v>223</v>
      </c>
      <c r="D110" s="100" t="s">
        <v>224</v>
      </c>
      <c r="E110" s="99" t="s">
        <v>22</v>
      </c>
      <c r="F110" s="96"/>
      <c r="G110" s="99" t="s">
        <v>225</v>
      </c>
      <c r="H110" s="99" t="s">
        <v>227</v>
      </c>
      <c r="I110" s="99" t="s">
        <v>228</v>
      </c>
      <c r="J110" s="99" t="s">
        <v>22</v>
      </c>
    </row>
    <row r="111" spans="1:10" ht="15">
      <c r="A111" s="137"/>
      <c r="B111" s="123" t="s">
        <v>537</v>
      </c>
      <c r="C111" s="103">
        <v>18217.8</v>
      </c>
      <c r="D111" s="103">
        <v>2376</v>
      </c>
      <c r="E111" s="103">
        <f aca="true" t="shared" si="5" ref="E111:E154">SUM(C111:D111)</f>
        <v>20593.8</v>
      </c>
      <c r="F111" s="104"/>
      <c r="G111" s="103">
        <f aca="true" t="shared" si="6" ref="G111:G151">+C111/30*10</f>
        <v>6072.6</v>
      </c>
      <c r="H111" s="103">
        <f aca="true" t="shared" si="7" ref="H111:H151">+C111/30*5</f>
        <v>3036.3</v>
      </c>
      <c r="I111" s="103">
        <f aca="true" t="shared" si="8" ref="I111:I151">+C111/30*40</f>
        <v>24290.4</v>
      </c>
      <c r="J111" s="103">
        <f aca="true" t="shared" si="9" ref="J111:J154">SUM(G111:I111)</f>
        <v>33399.3</v>
      </c>
    </row>
    <row r="112" spans="1:10" ht="15">
      <c r="A112" s="137"/>
      <c r="B112" s="123" t="s">
        <v>538</v>
      </c>
      <c r="C112" s="103">
        <v>18217.8</v>
      </c>
      <c r="D112" s="103">
        <v>2376</v>
      </c>
      <c r="E112" s="103">
        <f t="shared" si="5"/>
        <v>20593.8</v>
      </c>
      <c r="F112" s="104"/>
      <c r="G112" s="103">
        <f t="shared" si="6"/>
        <v>6072.6</v>
      </c>
      <c r="H112" s="103">
        <f t="shared" si="7"/>
        <v>3036.3</v>
      </c>
      <c r="I112" s="103">
        <f t="shared" si="8"/>
        <v>24290.4</v>
      </c>
      <c r="J112" s="103">
        <f t="shared" si="9"/>
        <v>33399.3</v>
      </c>
    </row>
    <row r="113" spans="1:10" ht="15">
      <c r="A113" s="137"/>
      <c r="B113" s="123" t="s">
        <v>539</v>
      </c>
      <c r="C113" s="103">
        <v>18217.8</v>
      </c>
      <c r="D113" s="103">
        <v>2376</v>
      </c>
      <c r="E113" s="103">
        <f t="shared" si="5"/>
        <v>20593.8</v>
      </c>
      <c r="F113" s="104"/>
      <c r="G113" s="103">
        <f t="shared" si="6"/>
        <v>6072.6</v>
      </c>
      <c r="H113" s="103">
        <f t="shared" si="7"/>
        <v>3036.3</v>
      </c>
      <c r="I113" s="103">
        <f t="shared" si="8"/>
        <v>24290.4</v>
      </c>
      <c r="J113" s="103">
        <f t="shared" si="9"/>
        <v>33399.3</v>
      </c>
    </row>
    <row r="114" spans="1:10" ht="23.25">
      <c r="A114" s="137"/>
      <c r="B114" s="156" t="s">
        <v>540</v>
      </c>
      <c r="C114" s="135">
        <v>18217.8</v>
      </c>
      <c r="D114" s="135">
        <v>2376</v>
      </c>
      <c r="E114" s="135">
        <f t="shared" si="5"/>
        <v>20593.8</v>
      </c>
      <c r="F114" s="136"/>
      <c r="G114" s="135">
        <f t="shared" si="6"/>
        <v>6072.6</v>
      </c>
      <c r="H114" s="135">
        <f t="shared" si="7"/>
        <v>3036.3</v>
      </c>
      <c r="I114" s="135">
        <f t="shared" si="8"/>
        <v>24290.4</v>
      </c>
      <c r="J114" s="135">
        <f t="shared" si="9"/>
        <v>33399.3</v>
      </c>
    </row>
    <row r="115" spans="1:10" ht="15">
      <c r="A115" s="137"/>
      <c r="B115" s="123" t="s">
        <v>541</v>
      </c>
      <c r="C115" s="103">
        <v>18217.8</v>
      </c>
      <c r="D115" s="103">
        <v>2376</v>
      </c>
      <c r="E115" s="103">
        <f t="shared" si="5"/>
        <v>20593.8</v>
      </c>
      <c r="F115" s="104"/>
      <c r="G115" s="103">
        <f t="shared" si="6"/>
        <v>6072.6</v>
      </c>
      <c r="H115" s="103">
        <f t="shared" si="7"/>
        <v>3036.3</v>
      </c>
      <c r="I115" s="103">
        <f t="shared" si="8"/>
        <v>24290.4</v>
      </c>
      <c r="J115" s="103">
        <f t="shared" si="9"/>
        <v>33399.3</v>
      </c>
    </row>
    <row r="116" spans="1:10" ht="15">
      <c r="A116" s="137"/>
      <c r="B116" s="123" t="s">
        <v>542</v>
      </c>
      <c r="C116" s="103">
        <v>18217.8</v>
      </c>
      <c r="D116" s="103">
        <v>2376</v>
      </c>
      <c r="E116" s="103">
        <f t="shared" si="5"/>
        <v>20593.8</v>
      </c>
      <c r="F116" s="104"/>
      <c r="G116" s="103">
        <f t="shared" si="6"/>
        <v>6072.6</v>
      </c>
      <c r="H116" s="103">
        <f t="shared" si="7"/>
        <v>3036.3</v>
      </c>
      <c r="I116" s="103">
        <f t="shared" si="8"/>
        <v>24290.4</v>
      </c>
      <c r="J116" s="103">
        <f t="shared" si="9"/>
        <v>33399.3</v>
      </c>
    </row>
    <row r="117" spans="1:10" ht="23.25">
      <c r="A117" s="137"/>
      <c r="B117" s="156" t="s">
        <v>543</v>
      </c>
      <c r="C117" s="135">
        <v>18217.8</v>
      </c>
      <c r="D117" s="135">
        <v>2376</v>
      </c>
      <c r="E117" s="135">
        <f t="shared" si="5"/>
        <v>20593.8</v>
      </c>
      <c r="F117" s="136"/>
      <c r="G117" s="135">
        <f t="shared" si="6"/>
        <v>6072.6</v>
      </c>
      <c r="H117" s="135">
        <f t="shared" si="7"/>
        <v>3036.3</v>
      </c>
      <c r="I117" s="135">
        <f t="shared" si="8"/>
        <v>24290.4</v>
      </c>
      <c r="J117" s="135">
        <f t="shared" si="9"/>
        <v>33399.3</v>
      </c>
    </row>
    <row r="118" spans="1:10" ht="15">
      <c r="A118" s="137"/>
      <c r="B118" s="123" t="s">
        <v>544</v>
      </c>
      <c r="C118" s="103">
        <v>18217.8</v>
      </c>
      <c r="D118" s="103">
        <v>2376</v>
      </c>
      <c r="E118" s="103">
        <f t="shared" si="5"/>
        <v>20593.8</v>
      </c>
      <c r="F118" s="104"/>
      <c r="G118" s="103">
        <f t="shared" si="6"/>
        <v>6072.6</v>
      </c>
      <c r="H118" s="103">
        <f t="shared" si="7"/>
        <v>3036.3</v>
      </c>
      <c r="I118" s="103">
        <f t="shared" si="8"/>
        <v>24290.4</v>
      </c>
      <c r="J118" s="103">
        <f t="shared" si="9"/>
        <v>33399.3</v>
      </c>
    </row>
    <row r="119" spans="1:10" ht="15">
      <c r="A119" s="137"/>
      <c r="B119" s="123" t="s">
        <v>545</v>
      </c>
      <c r="C119" s="103">
        <v>14890.199999999999</v>
      </c>
      <c r="D119" s="103">
        <v>2376</v>
      </c>
      <c r="E119" s="103">
        <f t="shared" si="5"/>
        <v>17266.199999999997</v>
      </c>
      <c r="F119" s="104"/>
      <c r="G119" s="103">
        <f t="shared" si="6"/>
        <v>4963.4</v>
      </c>
      <c r="H119" s="103">
        <f t="shared" si="7"/>
        <v>2481.7</v>
      </c>
      <c r="I119" s="103">
        <f t="shared" si="8"/>
        <v>19853.6</v>
      </c>
      <c r="J119" s="103">
        <f t="shared" si="9"/>
        <v>27298.699999999997</v>
      </c>
    </row>
    <row r="120" spans="1:10" ht="15">
      <c r="A120" s="137"/>
      <c r="B120" s="123" t="s">
        <v>546</v>
      </c>
      <c r="C120" s="103">
        <v>14890.199999999999</v>
      </c>
      <c r="D120" s="103">
        <v>2376</v>
      </c>
      <c r="E120" s="103">
        <f t="shared" si="5"/>
        <v>17266.199999999997</v>
      </c>
      <c r="F120" s="104"/>
      <c r="G120" s="103">
        <f t="shared" si="6"/>
        <v>4963.4</v>
      </c>
      <c r="H120" s="103">
        <f t="shared" si="7"/>
        <v>2481.7</v>
      </c>
      <c r="I120" s="103">
        <f t="shared" si="8"/>
        <v>19853.6</v>
      </c>
      <c r="J120" s="103">
        <f t="shared" si="9"/>
        <v>27298.699999999997</v>
      </c>
    </row>
    <row r="121" spans="1:10" ht="15">
      <c r="A121" s="137"/>
      <c r="B121" s="123" t="s">
        <v>547</v>
      </c>
      <c r="C121" s="103">
        <v>14890.199999999999</v>
      </c>
      <c r="D121" s="103">
        <v>2376</v>
      </c>
      <c r="E121" s="103">
        <f t="shared" si="5"/>
        <v>17266.199999999997</v>
      </c>
      <c r="F121" s="104"/>
      <c r="G121" s="103">
        <f t="shared" si="6"/>
        <v>4963.4</v>
      </c>
      <c r="H121" s="103">
        <f t="shared" si="7"/>
        <v>2481.7</v>
      </c>
      <c r="I121" s="103">
        <f t="shared" si="8"/>
        <v>19853.6</v>
      </c>
      <c r="J121" s="103">
        <f t="shared" si="9"/>
        <v>27298.699999999997</v>
      </c>
    </row>
    <row r="122" spans="1:10" ht="15">
      <c r="A122" s="137"/>
      <c r="B122" s="123" t="s">
        <v>548</v>
      </c>
      <c r="C122" s="103">
        <v>14890.199999999999</v>
      </c>
      <c r="D122" s="103">
        <v>2376</v>
      </c>
      <c r="E122" s="103">
        <f t="shared" si="5"/>
        <v>17266.199999999997</v>
      </c>
      <c r="F122" s="104"/>
      <c r="G122" s="103">
        <f t="shared" si="6"/>
        <v>4963.4</v>
      </c>
      <c r="H122" s="103">
        <f t="shared" si="7"/>
        <v>2481.7</v>
      </c>
      <c r="I122" s="103">
        <f t="shared" si="8"/>
        <v>19853.6</v>
      </c>
      <c r="J122" s="103">
        <f t="shared" si="9"/>
        <v>27298.699999999997</v>
      </c>
    </row>
    <row r="123" spans="1:10" ht="15">
      <c r="A123" s="137"/>
      <c r="B123" s="123" t="s">
        <v>549</v>
      </c>
      <c r="C123" s="103">
        <v>14890.199999999999</v>
      </c>
      <c r="D123" s="103">
        <v>2376</v>
      </c>
      <c r="E123" s="103">
        <f t="shared" si="5"/>
        <v>17266.199999999997</v>
      </c>
      <c r="F123" s="104"/>
      <c r="G123" s="103">
        <f t="shared" si="6"/>
        <v>4963.4</v>
      </c>
      <c r="H123" s="103">
        <f t="shared" si="7"/>
        <v>2481.7</v>
      </c>
      <c r="I123" s="103">
        <f t="shared" si="8"/>
        <v>19853.6</v>
      </c>
      <c r="J123" s="103">
        <f t="shared" si="9"/>
        <v>27298.699999999997</v>
      </c>
    </row>
    <row r="124" spans="1:10" ht="15">
      <c r="A124" s="137"/>
      <c r="B124" s="123" t="s">
        <v>550</v>
      </c>
      <c r="C124" s="103">
        <v>14890.199999999999</v>
      </c>
      <c r="D124" s="103">
        <v>2376</v>
      </c>
      <c r="E124" s="103">
        <f t="shared" si="5"/>
        <v>17266.199999999997</v>
      </c>
      <c r="F124" s="104"/>
      <c r="G124" s="103">
        <f t="shared" si="6"/>
        <v>4963.4</v>
      </c>
      <c r="H124" s="103">
        <f t="shared" si="7"/>
        <v>2481.7</v>
      </c>
      <c r="I124" s="103">
        <f t="shared" si="8"/>
        <v>19853.6</v>
      </c>
      <c r="J124" s="103">
        <f t="shared" si="9"/>
        <v>27298.699999999997</v>
      </c>
    </row>
    <row r="125" spans="1:10" ht="15">
      <c r="A125" s="137"/>
      <c r="B125" s="123" t="s">
        <v>575</v>
      </c>
      <c r="C125" s="103">
        <v>14890.199999999999</v>
      </c>
      <c r="D125" s="103">
        <v>2376</v>
      </c>
      <c r="E125" s="103">
        <f t="shared" si="5"/>
        <v>17266.199999999997</v>
      </c>
      <c r="F125" s="104"/>
      <c r="G125" s="103">
        <f t="shared" si="6"/>
        <v>4963.4</v>
      </c>
      <c r="H125" s="103">
        <f t="shared" si="7"/>
        <v>2481.7</v>
      </c>
      <c r="I125" s="103">
        <f t="shared" si="8"/>
        <v>19853.6</v>
      </c>
      <c r="J125" s="103">
        <f t="shared" si="9"/>
        <v>27298.699999999997</v>
      </c>
    </row>
    <row r="126" spans="1:10" ht="15">
      <c r="A126" s="137"/>
      <c r="B126" s="123" t="s">
        <v>552</v>
      </c>
      <c r="C126" s="103">
        <v>14890.199999999999</v>
      </c>
      <c r="D126" s="103">
        <v>2376</v>
      </c>
      <c r="E126" s="103">
        <f t="shared" si="5"/>
        <v>17266.199999999997</v>
      </c>
      <c r="F126" s="104"/>
      <c r="G126" s="103">
        <f t="shared" si="6"/>
        <v>4963.4</v>
      </c>
      <c r="H126" s="103">
        <f t="shared" si="7"/>
        <v>2481.7</v>
      </c>
      <c r="I126" s="103">
        <f t="shared" si="8"/>
        <v>19853.6</v>
      </c>
      <c r="J126" s="103">
        <f t="shared" si="9"/>
        <v>27298.699999999997</v>
      </c>
    </row>
    <row r="127" spans="1:10" ht="15">
      <c r="A127" s="137"/>
      <c r="B127" s="123" t="s">
        <v>558</v>
      </c>
      <c r="C127" s="103">
        <v>14890.199999999999</v>
      </c>
      <c r="D127" s="103">
        <v>2376</v>
      </c>
      <c r="E127" s="103">
        <f t="shared" si="5"/>
        <v>17266.199999999997</v>
      </c>
      <c r="F127" s="104"/>
      <c r="G127" s="103">
        <f t="shared" si="6"/>
        <v>4963.4</v>
      </c>
      <c r="H127" s="103">
        <f t="shared" si="7"/>
        <v>2481.7</v>
      </c>
      <c r="I127" s="103">
        <f t="shared" si="8"/>
        <v>19853.6</v>
      </c>
      <c r="J127" s="103">
        <f t="shared" si="9"/>
        <v>27298.699999999997</v>
      </c>
    </row>
    <row r="128" spans="1:10" ht="15">
      <c r="A128" s="137"/>
      <c r="B128" s="123" t="s">
        <v>553</v>
      </c>
      <c r="C128" s="103">
        <v>11955.9</v>
      </c>
      <c r="D128" s="103">
        <v>2376</v>
      </c>
      <c r="E128" s="103">
        <f t="shared" si="5"/>
        <v>14331.9</v>
      </c>
      <c r="F128" s="104"/>
      <c r="G128" s="103">
        <f t="shared" si="6"/>
        <v>3985.2999999999997</v>
      </c>
      <c r="H128" s="103">
        <f t="shared" si="7"/>
        <v>1992.6499999999999</v>
      </c>
      <c r="I128" s="103">
        <f t="shared" si="8"/>
        <v>15941.199999999999</v>
      </c>
      <c r="J128" s="103">
        <f t="shared" si="9"/>
        <v>21919.149999999998</v>
      </c>
    </row>
    <row r="129" spans="1:10" ht="23.25">
      <c r="A129" s="137"/>
      <c r="B129" s="156" t="s">
        <v>554</v>
      </c>
      <c r="C129" s="135">
        <v>11955.9</v>
      </c>
      <c r="D129" s="135">
        <v>2376</v>
      </c>
      <c r="E129" s="135">
        <f t="shared" si="5"/>
        <v>14331.9</v>
      </c>
      <c r="F129" s="136"/>
      <c r="G129" s="135">
        <f t="shared" si="6"/>
        <v>3985.2999999999997</v>
      </c>
      <c r="H129" s="135">
        <f t="shared" si="7"/>
        <v>1992.6499999999999</v>
      </c>
      <c r="I129" s="135">
        <f t="shared" si="8"/>
        <v>15941.199999999999</v>
      </c>
      <c r="J129" s="135">
        <f t="shared" si="9"/>
        <v>21919.149999999998</v>
      </c>
    </row>
    <row r="130" spans="1:10" ht="23.25">
      <c r="A130" s="137"/>
      <c r="B130" s="156" t="s">
        <v>555</v>
      </c>
      <c r="C130" s="135">
        <v>11955.9</v>
      </c>
      <c r="D130" s="135">
        <v>2376</v>
      </c>
      <c r="E130" s="135">
        <f t="shared" si="5"/>
        <v>14331.9</v>
      </c>
      <c r="F130" s="136"/>
      <c r="G130" s="135">
        <f t="shared" si="6"/>
        <v>3985.2999999999997</v>
      </c>
      <c r="H130" s="135">
        <f t="shared" si="7"/>
        <v>1992.6499999999999</v>
      </c>
      <c r="I130" s="135">
        <f t="shared" si="8"/>
        <v>15941.199999999999</v>
      </c>
      <c r="J130" s="135">
        <f t="shared" si="9"/>
        <v>21919.149999999998</v>
      </c>
    </row>
    <row r="131" spans="1:10" ht="15">
      <c r="A131" s="137"/>
      <c r="B131" s="123" t="s">
        <v>556</v>
      </c>
      <c r="C131" s="103">
        <v>11955.9</v>
      </c>
      <c r="D131" s="103">
        <v>2376</v>
      </c>
      <c r="E131" s="103">
        <f t="shared" si="5"/>
        <v>14331.9</v>
      </c>
      <c r="F131" s="104"/>
      <c r="G131" s="103">
        <f t="shared" si="6"/>
        <v>3985.2999999999997</v>
      </c>
      <c r="H131" s="103">
        <f t="shared" si="7"/>
        <v>1992.6499999999999</v>
      </c>
      <c r="I131" s="103">
        <f t="shared" si="8"/>
        <v>15941.199999999999</v>
      </c>
      <c r="J131" s="103">
        <f t="shared" si="9"/>
        <v>21919.149999999998</v>
      </c>
    </row>
    <row r="132" spans="1:10" ht="23.25">
      <c r="A132" s="137"/>
      <c r="B132" s="156" t="s">
        <v>557</v>
      </c>
      <c r="C132" s="135">
        <v>11955.9</v>
      </c>
      <c r="D132" s="135">
        <v>2376</v>
      </c>
      <c r="E132" s="135">
        <f t="shared" si="5"/>
        <v>14331.9</v>
      </c>
      <c r="F132" s="136"/>
      <c r="G132" s="135">
        <f t="shared" si="6"/>
        <v>3985.2999999999997</v>
      </c>
      <c r="H132" s="135">
        <f t="shared" si="7"/>
        <v>1992.6499999999999</v>
      </c>
      <c r="I132" s="135">
        <f t="shared" si="8"/>
        <v>15941.199999999999</v>
      </c>
      <c r="J132" s="135">
        <f t="shared" si="9"/>
        <v>21919.149999999998</v>
      </c>
    </row>
    <row r="133" spans="1:10" ht="15">
      <c r="A133" s="137"/>
      <c r="B133" s="123" t="s">
        <v>419</v>
      </c>
      <c r="C133" s="103">
        <v>11955.9</v>
      </c>
      <c r="D133" s="103">
        <v>2376</v>
      </c>
      <c r="E133" s="103">
        <f t="shared" si="5"/>
        <v>14331.9</v>
      </c>
      <c r="F133" s="104"/>
      <c r="G133" s="103">
        <f t="shared" si="6"/>
        <v>3985.2999999999997</v>
      </c>
      <c r="H133" s="103">
        <f t="shared" si="7"/>
        <v>1992.6499999999999</v>
      </c>
      <c r="I133" s="103">
        <f t="shared" si="8"/>
        <v>15941.199999999999</v>
      </c>
      <c r="J133" s="103">
        <f t="shared" si="9"/>
        <v>21919.149999999998</v>
      </c>
    </row>
    <row r="134" spans="1:10" ht="15">
      <c r="A134" s="137"/>
      <c r="B134" s="123" t="s">
        <v>559</v>
      </c>
      <c r="C134" s="103">
        <v>11955.9</v>
      </c>
      <c r="D134" s="103">
        <v>2376</v>
      </c>
      <c r="E134" s="103">
        <f t="shared" si="5"/>
        <v>14331.9</v>
      </c>
      <c r="F134" s="104"/>
      <c r="G134" s="103">
        <f t="shared" si="6"/>
        <v>3985.2999999999997</v>
      </c>
      <c r="H134" s="103">
        <f t="shared" si="7"/>
        <v>1992.6499999999999</v>
      </c>
      <c r="I134" s="103">
        <f t="shared" si="8"/>
        <v>15941.199999999999</v>
      </c>
      <c r="J134" s="103">
        <f t="shared" si="9"/>
        <v>21919.149999999998</v>
      </c>
    </row>
    <row r="135" spans="1:10" ht="23.25">
      <c r="A135" s="137"/>
      <c r="B135" s="156" t="s">
        <v>560</v>
      </c>
      <c r="C135" s="135">
        <v>11955.9</v>
      </c>
      <c r="D135" s="135">
        <v>2376</v>
      </c>
      <c r="E135" s="135">
        <f t="shared" si="5"/>
        <v>14331.9</v>
      </c>
      <c r="F135" s="136"/>
      <c r="G135" s="135">
        <f t="shared" si="6"/>
        <v>3985.2999999999997</v>
      </c>
      <c r="H135" s="135">
        <f t="shared" si="7"/>
        <v>1992.6499999999999</v>
      </c>
      <c r="I135" s="135">
        <f t="shared" si="8"/>
        <v>15941.199999999999</v>
      </c>
      <c r="J135" s="135">
        <f t="shared" si="9"/>
        <v>21919.149999999998</v>
      </c>
    </row>
    <row r="136" spans="1:10" ht="34.5">
      <c r="A136" s="137"/>
      <c r="B136" s="156" t="s">
        <v>561</v>
      </c>
      <c r="C136" s="135">
        <v>11955.9</v>
      </c>
      <c r="D136" s="135">
        <v>2376</v>
      </c>
      <c r="E136" s="135">
        <f t="shared" si="5"/>
        <v>14331.9</v>
      </c>
      <c r="F136" s="136"/>
      <c r="G136" s="135">
        <f t="shared" si="6"/>
        <v>3985.2999999999997</v>
      </c>
      <c r="H136" s="135">
        <f t="shared" si="7"/>
        <v>1992.6499999999999</v>
      </c>
      <c r="I136" s="135">
        <f t="shared" si="8"/>
        <v>15941.199999999999</v>
      </c>
      <c r="J136" s="135">
        <f t="shared" si="9"/>
        <v>21919.149999999998</v>
      </c>
    </row>
    <row r="137" spans="1:10" ht="15">
      <c r="A137" s="137"/>
      <c r="B137" s="123" t="s">
        <v>562</v>
      </c>
      <c r="C137" s="103">
        <v>11955.9</v>
      </c>
      <c r="D137" s="103">
        <v>2376</v>
      </c>
      <c r="E137" s="103">
        <f t="shared" si="5"/>
        <v>14331.9</v>
      </c>
      <c r="F137" s="104"/>
      <c r="G137" s="103">
        <f t="shared" si="6"/>
        <v>3985.2999999999997</v>
      </c>
      <c r="H137" s="103">
        <f t="shared" si="7"/>
        <v>1992.6499999999999</v>
      </c>
      <c r="I137" s="103">
        <f t="shared" si="8"/>
        <v>15941.199999999999</v>
      </c>
      <c r="J137" s="103">
        <f t="shared" si="9"/>
        <v>21919.149999999998</v>
      </c>
    </row>
    <row r="138" spans="1:10" ht="15">
      <c r="A138" s="137"/>
      <c r="B138" s="123" t="s">
        <v>563</v>
      </c>
      <c r="C138" s="103">
        <v>11955.9</v>
      </c>
      <c r="D138" s="103">
        <v>2376</v>
      </c>
      <c r="E138" s="103">
        <f t="shared" si="5"/>
        <v>14331.9</v>
      </c>
      <c r="F138" s="104"/>
      <c r="G138" s="103">
        <f t="shared" si="6"/>
        <v>3985.2999999999997</v>
      </c>
      <c r="H138" s="103">
        <f t="shared" si="7"/>
        <v>1992.6499999999999</v>
      </c>
      <c r="I138" s="103">
        <f t="shared" si="8"/>
        <v>15941.199999999999</v>
      </c>
      <c r="J138" s="103">
        <f t="shared" si="9"/>
        <v>21919.149999999998</v>
      </c>
    </row>
    <row r="139" spans="1:10" ht="15">
      <c r="A139" s="137"/>
      <c r="B139" s="123" t="s">
        <v>564</v>
      </c>
      <c r="C139" s="103">
        <v>11955.9</v>
      </c>
      <c r="D139" s="103">
        <v>2376</v>
      </c>
      <c r="E139" s="103">
        <f t="shared" si="5"/>
        <v>14331.9</v>
      </c>
      <c r="F139" s="104"/>
      <c r="G139" s="103">
        <f t="shared" si="6"/>
        <v>3985.2999999999997</v>
      </c>
      <c r="H139" s="103">
        <f t="shared" si="7"/>
        <v>1992.6499999999999</v>
      </c>
      <c r="I139" s="103">
        <f t="shared" si="8"/>
        <v>15941.199999999999</v>
      </c>
      <c r="J139" s="103">
        <f t="shared" si="9"/>
        <v>21919.149999999998</v>
      </c>
    </row>
    <row r="140" spans="1:10" ht="15">
      <c r="A140" s="137"/>
      <c r="B140" s="123" t="s">
        <v>565</v>
      </c>
      <c r="C140" s="103">
        <v>11955.9</v>
      </c>
      <c r="D140" s="103">
        <v>2376</v>
      </c>
      <c r="E140" s="103">
        <f t="shared" si="5"/>
        <v>14331.9</v>
      </c>
      <c r="F140" s="104"/>
      <c r="G140" s="103">
        <f t="shared" si="6"/>
        <v>3985.2999999999997</v>
      </c>
      <c r="H140" s="103">
        <f t="shared" si="7"/>
        <v>1992.6499999999999</v>
      </c>
      <c r="I140" s="103">
        <f t="shared" si="8"/>
        <v>15941.199999999999</v>
      </c>
      <c r="J140" s="103">
        <f t="shared" si="9"/>
        <v>21919.149999999998</v>
      </c>
    </row>
    <row r="141" spans="1:10" ht="15">
      <c r="A141" s="137"/>
      <c r="B141" s="123" t="s">
        <v>566</v>
      </c>
      <c r="C141" s="103">
        <v>11955.9</v>
      </c>
      <c r="D141" s="103">
        <v>2376</v>
      </c>
      <c r="E141" s="103">
        <f t="shared" si="5"/>
        <v>14331.9</v>
      </c>
      <c r="F141" s="158"/>
      <c r="G141" s="103">
        <f t="shared" si="6"/>
        <v>3985.2999999999997</v>
      </c>
      <c r="H141" s="103">
        <f t="shared" si="7"/>
        <v>1992.6499999999999</v>
      </c>
      <c r="I141" s="103">
        <f t="shared" si="8"/>
        <v>15941.199999999999</v>
      </c>
      <c r="J141" s="103">
        <f t="shared" si="9"/>
        <v>21919.149999999998</v>
      </c>
    </row>
    <row r="142" spans="1:10" ht="15">
      <c r="A142" s="137"/>
      <c r="B142" s="123" t="s">
        <v>567</v>
      </c>
      <c r="C142" s="103">
        <v>11955.9</v>
      </c>
      <c r="D142" s="103">
        <v>2376</v>
      </c>
      <c r="E142" s="103">
        <f t="shared" si="5"/>
        <v>14331.9</v>
      </c>
      <c r="F142" s="104"/>
      <c r="G142" s="103">
        <f t="shared" si="6"/>
        <v>3985.2999999999997</v>
      </c>
      <c r="H142" s="103">
        <f t="shared" si="7"/>
        <v>1992.6499999999999</v>
      </c>
      <c r="I142" s="103">
        <f t="shared" si="8"/>
        <v>15941.199999999999</v>
      </c>
      <c r="J142" s="103">
        <f t="shared" si="9"/>
        <v>21919.149999999998</v>
      </c>
    </row>
    <row r="143" spans="1:10" ht="15">
      <c r="A143" s="137"/>
      <c r="B143" s="123" t="s">
        <v>568</v>
      </c>
      <c r="C143" s="103">
        <v>11955.9</v>
      </c>
      <c r="D143" s="103">
        <v>2376</v>
      </c>
      <c r="E143" s="103">
        <f t="shared" si="5"/>
        <v>14331.9</v>
      </c>
      <c r="F143" s="104"/>
      <c r="G143" s="103">
        <f t="shared" si="6"/>
        <v>3985.2999999999997</v>
      </c>
      <c r="H143" s="103">
        <f t="shared" si="7"/>
        <v>1992.6499999999999</v>
      </c>
      <c r="I143" s="103">
        <f t="shared" si="8"/>
        <v>15941.199999999999</v>
      </c>
      <c r="J143" s="103">
        <f t="shared" si="9"/>
        <v>21919.149999999998</v>
      </c>
    </row>
    <row r="144" spans="1:10" ht="15">
      <c r="A144" s="137"/>
      <c r="B144" s="123" t="s">
        <v>451</v>
      </c>
      <c r="C144" s="103">
        <v>11955.9</v>
      </c>
      <c r="D144" s="103">
        <v>2376</v>
      </c>
      <c r="E144" s="103">
        <f t="shared" si="5"/>
        <v>14331.9</v>
      </c>
      <c r="F144" s="104"/>
      <c r="G144" s="103">
        <f t="shared" si="6"/>
        <v>3985.2999999999997</v>
      </c>
      <c r="H144" s="103">
        <f t="shared" si="7"/>
        <v>1992.6499999999999</v>
      </c>
      <c r="I144" s="103">
        <f t="shared" si="8"/>
        <v>15941.199999999999</v>
      </c>
      <c r="J144" s="103">
        <f t="shared" si="9"/>
        <v>21919.149999999998</v>
      </c>
    </row>
    <row r="145" spans="1:10" ht="15">
      <c r="A145" s="137"/>
      <c r="B145" s="123" t="s">
        <v>429</v>
      </c>
      <c r="C145" s="103">
        <v>11955.9</v>
      </c>
      <c r="D145" s="103">
        <v>2376</v>
      </c>
      <c r="E145" s="103">
        <f t="shared" si="5"/>
        <v>14331.9</v>
      </c>
      <c r="F145" s="104"/>
      <c r="G145" s="103">
        <f t="shared" si="6"/>
        <v>3985.2999999999997</v>
      </c>
      <c r="H145" s="103">
        <f t="shared" si="7"/>
        <v>1992.6499999999999</v>
      </c>
      <c r="I145" s="103">
        <f t="shared" si="8"/>
        <v>15941.199999999999</v>
      </c>
      <c r="J145" s="103">
        <f t="shared" si="9"/>
        <v>21919.149999999998</v>
      </c>
    </row>
    <row r="146" spans="1:10" ht="15">
      <c r="A146" s="137"/>
      <c r="B146" s="123" t="s">
        <v>452</v>
      </c>
      <c r="C146" s="103">
        <v>7687.5</v>
      </c>
      <c r="D146" s="103">
        <v>2376</v>
      </c>
      <c r="E146" s="103">
        <f t="shared" si="5"/>
        <v>10063.5</v>
      </c>
      <c r="F146" s="104"/>
      <c r="G146" s="103">
        <f t="shared" si="6"/>
        <v>2562.5</v>
      </c>
      <c r="H146" s="103">
        <f t="shared" si="7"/>
        <v>1281.25</v>
      </c>
      <c r="I146" s="103">
        <f t="shared" si="8"/>
        <v>10250</v>
      </c>
      <c r="J146" s="103">
        <f t="shared" si="9"/>
        <v>14093.75</v>
      </c>
    </row>
    <row r="147" spans="1:10" ht="15">
      <c r="A147" s="137"/>
      <c r="B147" s="123" t="s">
        <v>569</v>
      </c>
      <c r="C147" s="103">
        <v>11955.9</v>
      </c>
      <c r="D147" s="103">
        <v>2376</v>
      </c>
      <c r="E147" s="103">
        <f t="shared" si="5"/>
        <v>14331.9</v>
      </c>
      <c r="F147" s="104"/>
      <c r="G147" s="103">
        <f t="shared" si="6"/>
        <v>3985.2999999999997</v>
      </c>
      <c r="H147" s="103">
        <f t="shared" si="7"/>
        <v>1992.6499999999999</v>
      </c>
      <c r="I147" s="103">
        <f t="shared" si="8"/>
        <v>15941.199999999999</v>
      </c>
      <c r="J147" s="103">
        <f t="shared" si="9"/>
        <v>21919.149999999998</v>
      </c>
    </row>
    <row r="148" spans="1:10" ht="15">
      <c r="A148" s="137"/>
      <c r="B148" s="123" t="s">
        <v>206</v>
      </c>
      <c r="C148" s="103">
        <v>11955.9</v>
      </c>
      <c r="D148" s="103">
        <v>2376</v>
      </c>
      <c r="E148" s="103">
        <f t="shared" si="5"/>
        <v>14331.9</v>
      </c>
      <c r="F148" s="104"/>
      <c r="G148" s="103">
        <f t="shared" si="6"/>
        <v>3985.2999999999997</v>
      </c>
      <c r="H148" s="103">
        <f t="shared" si="7"/>
        <v>1992.6499999999999</v>
      </c>
      <c r="I148" s="103">
        <f t="shared" si="8"/>
        <v>15941.199999999999</v>
      </c>
      <c r="J148" s="103">
        <f t="shared" si="9"/>
        <v>21919.149999999998</v>
      </c>
    </row>
    <row r="149" spans="1:10" ht="15">
      <c r="A149" s="137"/>
      <c r="B149" s="123" t="s">
        <v>570</v>
      </c>
      <c r="C149" s="103">
        <v>7687.5</v>
      </c>
      <c r="D149" s="103">
        <v>2376</v>
      </c>
      <c r="E149" s="103">
        <f t="shared" si="5"/>
        <v>10063.5</v>
      </c>
      <c r="F149" s="104"/>
      <c r="G149" s="103">
        <f t="shared" si="6"/>
        <v>2562.5</v>
      </c>
      <c r="H149" s="103">
        <f t="shared" si="7"/>
        <v>1281.25</v>
      </c>
      <c r="I149" s="103">
        <f t="shared" si="8"/>
        <v>10250</v>
      </c>
      <c r="J149" s="103">
        <f t="shared" si="9"/>
        <v>14093.75</v>
      </c>
    </row>
    <row r="150" spans="1:10" ht="15">
      <c r="A150" s="137"/>
      <c r="B150" s="123" t="s">
        <v>571</v>
      </c>
      <c r="C150" s="103">
        <v>7687.5</v>
      </c>
      <c r="D150" s="103">
        <v>2376</v>
      </c>
      <c r="E150" s="103">
        <f t="shared" si="5"/>
        <v>10063.5</v>
      </c>
      <c r="F150" s="104"/>
      <c r="G150" s="103">
        <f t="shared" si="6"/>
        <v>2562.5</v>
      </c>
      <c r="H150" s="103">
        <f t="shared" si="7"/>
        <v>1281.25</v>
      </c>
      <c r="I150" s="103">
        <f t="shared" si="8"/>
        <v>10250</v>
      </c>
      <c r="J150" s="103">
        <f t="shared" si="9"/>
        <v>14093.75</v>
      </c>
    </row>
    <row r="151" spans="1:10" ht="23.25">
      <c r="A151" s="137"/>
      <c r="B151" s="156" t="s">
        <v>572</v>
      </c>
      <c r="C151" s="135">
        <v>7687.5</v>
      </c>
      <c r="D151" s="135">
        <v>2376</v>
      </c>
      <c r="E151" s="135">
        <f t="shared" si="5"/>
        <v>10063.5</v>
      </c>
      <c r="F151" s="136"/>
      <c r="G151" s="135">
        <f t="shared" si="6"/>
        <v>2562.5</v>
      </c>
      <c r="H151" s="135">
        <f t="shared" si="7"/>
        <v>1281.25</v>
      </c>
      <c r="I151" s="135">
        <f t="shared" si="8"/>
        <v>10250</v>
      </c>
      <c r="J151" s="135">
        <f t="shared" si="9"/>
        <v>14093.75</v>
      </c>
    </row>
    <row r="152" spans="1:10" ht="15">
      <c r="A152" s="137"/>
      <c r="B152" s="123" t="s">
        <v>574</v>
      </c>
      <c r="C152" s="103">
        <v>11124.72</v>
      </c>
      <c r="D152" s="103">
        <v>0</v>
      </c>
      <c r="E152" s="103">
        <f t="shared" si="5"/>
        <v>11124.72</v>
      </c>
      <c r="F152" s="104"/>
      <c r="G152" s="103">
        <v>0</v>
      </c>
      <c r="H152" s="103">
        <v>0</v>
      </c>
      <c r="I152" s="103">
        <v>0</v>
      </c>
      <c r="J152" s="103">
        <f t="shared" si="9"/>
        <v>0</v>
      </c>
    </row>
    <row r="153" spans="1:10" ht="15">
      <c r="A153" s="137"/>
      <c r="B153" s="123" t="s">
        <v>574</v>
      </c>
      <c r="C153" s="103">
        <v>11124.72</v>
      </c>
      <c r="D153" s="103">
        <v>0</v>
      </c>
      <c r="E153" s="103">
        <f t="shared" si="5"/>
        <v>11124.72</v>
      </c>
      <c r="F153" s="104"/>
      <c r="G153" s="103">
        <v>0</v>
      </c>
      <c r="H153" s="103">
        <v>0</v>
      </c>
      <c r="I153" s="103">
        <v>0</v>
      </c>
      <c r="J153" s="103">
        <f t="shared" si="9"/>
        <v>0</v>
      </c>
    </row>
    <row r="154" spans="1:10" ht="15">
      <c r="A154" s="137"/>
      <c r="B154" s="123" t="s">
        <v>574</v>
      </c>
      <c r="C154" s="103">
        <v>11124.72</v>
      </c>
      <c r="D154" s="103">
        <v>0</v>
      </c>
      <c r="E154" s="103">
        <f t="shared" si="5"/>
        <v>11124.72</v>
      </c>
      <c r="F154" s="104"/>
      <c r="G154" s="103">
        <v>0</v>
      </c>
      <c r="H154" s="103">
        <v>0</v>
      </c>
      <c r="I154" s="103">
        <v>0</v>
      </c>
      <c r="J154" s="103">
        <f t="shared" si="9"/>
        <v>0</v>
      </c>
    </row>
    <row r="155" spans="1:13" ht="1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</row>
    <row r="156" ht="15">
      <c r="H156" s="94"/>
    </row>
    <row r="157" ht="15">
      <c r="H157" s="94"/>
    </row>
    <row r="158" ht="15">
      <c r="H158" s="94"/>
    </row>
    <row r="159" ht="15">
      <c r="H159" s="94"/>
    </row>
    <row r="160" ht="15">
      <c r="H160" s="94"/>
    </row>
    <row r="161" ht="15">
      <c r="H161" s="94"/>
    </row>
    <row r="162" ht="15">
      <c r="H162" s="94"/>
    </row>
    <row r="163" ht="15">
      <c r="H163" s="94"/>
    </row>
    <row r="164" ht="15">
      <c r="H164" s="94"/>
    </row>
    <row r="165" ht="15">
      <c r="H165" s="94"/>
    </row>
    <row r="166" ht="15">
      <c r="H166" s="94"/>
    </row>
    <row r="167" ht="15">
      <c r="H167" s="94"/>
    </row>
    <row r="168" ht="15">
      <c r="H168" s="94"/>
    </row>
    <row r="169" ht="15">
      <c r="H169" s="94"/>
    </row>
    <row r="170" ht="15">
      <c r="H170" s="94"/>
    </row>
    <row r="171" ht="15">
      <c r="H171" s="94"/>
    </row>
    <row r="172" ht="15">
      <c r="H172" s="94"/>
    </row>
    <row r="173" ht="15">
      <c r="H173" s="94"/>
    </row>
    <row r="174" ht="15">
      <c r="H174" s="94"/>
    </row>
    <row r="175" ht="15">
      <c r="H175" s="94"/>
    </row>
    <row r="176" ht="15">
      <c r="H176" s="94"/>
    </row>
    <row r="177" ht="15">
      <c r="H177" s="94"/>
    </row>
    <row r="178" ht="15">
      <c r="H178" s="94"/>
    </row>
    <row r="179" ht="15">
      <c r="H179" s="94"/>
    </row>
    <row r="180" ht="15">
      <c r="H180" s="94"/>
    </row>
    <row r="181" ht="15">
      <c r="H181" s="94"/>
    </row>
    <row r="182" ht="15">
      <c r="H182" s="94"/>
    </row>
    <row r="183" ht="15">
      <c r="H183" s="94"/>
    </row>
    <row r="184" ht="15">
      <c r="H184" s="94"/>
    </row>
    <row r="185" ht="15">
      <c r="H185" s="94"/>
    </row>
    <row r="186" ht="15">
      <c r="H186" s="94"/>
    </row>
    <row r="187" ht="15">
      <c r="H187" s="94"/>
    </row>
    <row r="188" ht="15">
      <c r="H188" s="94"/>
    </row>
    <row r="189" ht="15">
      <c r="H189" s="94"/>
    </row>
    <row r="190" ht="15">
      <c r="H190" s="94"/>
    </row>
    <row r="191" ht="15">
      <c r="H191" s="94"/>
    </row>
    <row r="192" ht="15">
      <c r="H192" s="94"/>
    </row>
    <row r="193" ht="15">
      <c r="H193" s="94"/>
    </row>
    <row r="194" ht="15">
      <c r="H194" s="94"/>
    </row>
    <row r="195" ht="15">
      <c r="H195" s="94"/>
    </row>
    <row r="196" ht="15">
      <c r="H196" s="94"/>
    </row>
    <row r="197" ht="15">
      <c r="H197" s="94"/>
    </row>
    <row r="198" ht="15">
      <c r="H198" s="94"/>
    </row>
    <row r="199" ht="15">
      <c r="H199" s="94"/>
    </row>
    <row r="200" ht="15">
      <c r="H200" s="94"/>
    </row>
    <row r="201" ht="15">
      <c r="H201" s="94"/>
    </row>
    <row r="202" ht="15">
      <c r="H202" s="94"/>
    </row>
    <row r="203" ht="15">
      <c r="H203" s="94"/>
    </row>
    <row r="204" ht="15">
      <c r="H204" s="94"/>
    </row>
    <row r="205" ht="15">
      <c r="H205" s="94"/>
    </row>
    <row r="206" ht="15">
      <c r="H206" s="94"/>
    </row>
    <row r="207" ht="15">
      <c r="H207" s="94"/>
    </row>
    <row r="208" ht="15">
      <c r="H208" s="94"/>
    </row>
    <row r="209" ht="15">
      <c r="H209" s="94"/>
    </row>
    <row r="210" ht="15">
      <c r="H210" s="94"/>
    </row>
    <row r="211" ht="15">
      <c r="H211" s="94"/>
    </row>
    <row r="212" ht="15">
      <c r="H212" s="94"/>
    </row>
    <row r="213" ht="15">
      <c r="H213" s="94"/>
    </row>
    <row r="214" ht="15">
      <c r="H214" s="94"/>
    </row>
    <row r="215" ht="15">
      <c r="H215" s="94"/>
    </row>
    <row r="216" ht="15">
      <c r="H216" s="94"/>
    </row>
    <row r="217" ht="15">
      <c r="H217" s="94"/>
    </row>
    <row r="218" ht="15">
      <c r="H218" s="94"/>
    </row>
    <row r="219" ht="15">
      <c r="H219" s="94"/>
    </row>
    <row r="220" ht="15">
      <c r="H220" s="94"/>
    </row>
    <row r="221" ht="15">
      <c r="H221" s="94"/>
    </row>
    <row r="222" ht="15">
      <c r="H222" s="94"/>
    </row>
    <row r="223" ht="15">
      <c r="H223" s="94"/>
    </row>
    <row r="224" ht="15">
      <c r="H224" s="94"/>
    </row>
    <row r="225" ht="15">
      <c r="H225" s="94"/>
    </row>
    <row r="226" ht="15">
      <c r="H226" s="94"/>
    </row>
    <row r="227" ht="15">
      <c r="H227" s="94"/>
    </row>
    <row r="228" ht="15">
      <c r="H228" s="94"/>
    </row>
    <row r="229" ht="15">
      <c r="H229" s="94"/>
    </row>
    <row r="230" ht="15">
      <c r="H230" s="94"/>
    </row>
    <row r="231" ht="15">
      <c r="H231" s="94"/>
    </row>
    <row r="232" ht="15">
      <c r="H232" s="94"/>
    </row>
    <row r="233" ht="15">
      <c r="H233" s="94"/>
    </row>
    <row r="234" ht="15">
      <c r="H234" s="94"/>
    </row>
    <row r="235" ht="15">
      <c r="H235" s="94"/>
    </row>
    <row r="236" ht="15">
      <c r="H236" s="94"/>
    </row>
    <row r="237" ht="15">
      <c r="H237" s="94"/>
    </row>
    <row r="238" ht="15">
      <c r="H238" s="94"/>
    </row>
    <row r="239" ht="15">
      <c r="H239" s="94"/>
    </row>
    <row r="240" ht="15">
      <c r="H240" s="94"/>
    </row>
    <row r="241" ht="15">
      <c r="H241" s="94"/>
    </row>
    <row r="242" ht="15">
      <c r="H242" s="94"/>
    </row>
    <row r="243" ht="15">
      <c r="H243" s="94"/>
    </row>
    <row r="244" ht="15">
      <c r="H244" s="94"/>
    </row>
    <row r="245" ht="15">
      <c r="H245" s="94"/>
    </row>
    <row r="246" ht="15">
      <c r="H246" s="94"/>
    </row>
    <row r="247" ht="15">
      <c r="H247" s="94"/>
    </row>
    <row r="248" ht="15">
      <c r="H248" s="94"/>
    </row>
    <row r="249" ht="15">
      <c r="H249" s="94"/>
    </row>
    <row r="250" ht="15">
      <c r="H250" s="94"/>
    </row>
    <row r="251" ht="15">
      <c r="H251" s="94"/>
    </row>
    <row r="252" ht="15">
      <c r="H252" s="94"/>
    </row>
    <row r="253" ht="15">
      <c r="H253" s="94"/>
    </row>
    <row r="254" ht="15">
      <c r="H254" s="94"/>
    </row>
    <row r="255" ht="15">
      <c r="H255" s="94"/>
    </row>
    <row r="256" ht="15">
      <c r="H256" s="94"/>
    </row>
    <row r="257" ht="15">
      <c r="H257" s="94"/>
    </row>
    <row r="258" ht="15">
      <c r="H258" s="94"/>
    </row>
    <row r="259" ht="15">
      <c r="H259" s="94"/>
    </row>
    <row r="260" ht="15">
      <c r="H260" s="94"/>
    </row>
    <row r="261" ht="15">
      <c r="H261" s="94"/>
    </row>
    <row r="262" ht="15">
      <c r="H262" s="94"/>
    </row>
    <row r="263" ht="15">
      <c r="H263" s="94"/>
    </row>
    <row r="264" ht="15">
      <c r="H264" s="94"/>
    </row>
    <row r="265" ht="15">
      <c r="H265" s="94"/>
    </row>
    <row r="266" ht="15">
      <c r="H266" s="94"/>
    </row>
    <row r="267" ht="15">
      <c r="H267" s="94"/>
    </row>
    <row r="268" ht="15">
      <c r="H268" s="94"/>
    </row>
    <row r="269" ht="15">
      <c r="H269" s="94"/>
    </row>
    <row r="270" ht="15">
      <c r="H270" s="94"/>
    </row>
    <row r="271" ht="15">
      <c r="H271" s="94"/>
    </row>
    <row r="272" ht="15">
      <c r="H272" s="94"/>
    </row>
    <row r="273" ht="15">
      <c r="H273" s="94"/>
    </row>
    <row r="274" ht="15">
      <c r="H274" s="94"/>
    </row>
    <row r="275" ht="15">
      <c r="H275" s="94"/>
    </row>
    <row r="276" ht="15">
      <c r="H276" s="94"/>
    </row>
    <row r="277" ht="15">
      <c r="H277" s="94"/>
    </row>
    <row r="278" ht="15">
      <c r="H278" s="94"/>
    </row>
    <row r="279" ht="15">
      <c r="H279" s="94"/>
    </row>
    <row r="280" ht="15">
      <c r="H280" s="94"/>
    </row>
    <row r="281" ht="15">
      <c r="H281" s="94"/>
    </row>
    <row r="282" ht="15">
      <c r="H282" s="94"/>
    </row>
    <row r="283" ht="15">
      <c r="H283" s="94"/>
    </row>
    <row r="284" ht="15">
      <c r="H284" s="94"/>
    </row>
    <row r="285" ht="15">
      <c r="H285" s="94"/>
    </row>
    <row r="286" ht="15">
      <c r="H286" s="94"/>
    </row>
    <row r="287" ht="15">
      <c r="H287" s="94"/>
    </row>
    <row r="288" ht="15">
      <c r="H288" s="94"/>
    </row>
    <row r="289" ht="15">
      <c r="H289" s="94"/>
    </row>
    <row r="290" ht="15">
      <c r="H290" s="94"/>
    </row>
    <row r="291" ht="15">
      <c r="H291" s="94"/>
    </row>
    <row r="292" ht="15">
      <c r="H292" s="94"/>
    </row>
    <row r="293" ht="15">
      <c r="H293" s="94"/>
    </row>
    <row r="294" ht="15">
      <c r="H294" s="94"/>
    </row>
    <row r="295" ht="15">
      <c r="H295" s="94"/>
    </row>
    <row r="296" ht="15">
      <c r="H296" s="94"/>
    </row>
    <row r="297" ht="15">
      <c r="H297" s="94"/>
    </row>
    <row r="298" ht="15">
      <c r="H298" s="94"/>
    </row>
    <row r="299" ht="15">
      <c r="H299" s="94"/>
    </row>
    <row r="300" ht="15">
      <c r="H300" s="94"/>
    </row>
    <row r="301" ht="15">
      <c r="H301" s="94"/>
    </row>
    <row r="302" ht="15">
      <c r="H302" s="94"/>
    </row>
    <row r="303" ht="15">
      <c r="H303" s="94"/>
    </row>
    <row r="304" ht="15">
      <c r="H304" s="94"/>
    </row>
    <row r="305" ht="15">
      <c r="H305" s="94"/>
    </row>
    <row r="306" ht="15">
      <c r="H306" s="94"/>
    </row>
    <row r="307" ht="15">
      <c r="H307" s="94"/>
    </row>
    <row r="308" ht="15">
      <c r="H308" s="94"/>
    </row>
    <row r="309" ht="15">
      <c r="H309" s="94"/>
    </row>
    <row r="310" ht="15">
      <c r="H310" s="94"/>
    </row>
    <row r="311" ht="15">
      <c r="H311" s="94"/>
    </row>
    <row r="312" ht="15">
      <c r="H312" s="94"/>
    </row>
    <row r="313" ht="15">
      <c r="H313" s="94"/>
    </row>
    <row r="314" ht="15">
      <c r="H314" s="94"/>
    </row>
    <row r="315" ht="15">
      <c r="H315" s="94"/>
    </row>
    <row r="316" ht="15">
      <c r="H316" s="94"/>
    </row>
    <row r="317" ht="15">
      <c r="H317" s="94"/>
    </row>
    <row r="318" ht="15">
      <c r="H318" s="94"/>
    </row>
    <row r="319" ht="15">
      <c r="H319" s="94"/>
    </row>
    <row r="320" ht="15">
      <c r="H320" s="94"/>
    </row>
    <row r="321" ht="15">
      <c r="H321" s="94"/>
    </row>
    <row r="322" ht="15">
      <c r="H322" s="94"/>
    </row>
    <row r="323" ht="15">
      <c r="H323" s="94"/>
    </row>
    <row r="324" ht="15">
      <c r="H324" s="94"/>
    </row>
    <row r="325" ht="15">
      <c r="H325" s="94"/>
    </row>
    <row r="326" ht="15">
      <c r="H326" s="94"/>
    </row>
    <row r="327" ht="15">
      <c r="H327" s="94"/>
    </row>
    <row r="328" ht="15">
      <c r="H328" s="94"/>
    </row>
    <row r="329" ht="15">
      <c r="H329" s="94"/>
    </row>
    <row r="330" ht="15">
      <c r="H330" s="94"/>
    </row>
    <row r="331" ht="15">
      <c r="H331" s="94"/>
    </row>
    <row r="332" ht="15">
      <c r="H332" s="94"/>
    </row>
    <row r="333" ht="15">
      <c r="H333" s="94"/>
    </row>
    <row r="334" ht="15">
      <c r="H334" s="94"/>
    </row>
    <row r="335" ht="15">
      <c r="H335" s="94"/>
    </row>
    <row r="336" ht="15">
      <c r="H336" s="94"/>
    </row>
    <row r="337" ht="15">
      <c r="H337" s="94"/>
    </row>
    <row r="338" ht="15">
      <c r="H338" s="94"/>
    </row>
    <row r="339" ht="15">
      <c r="H339" s="94"/>
    </row>
    <row r="340" ht="15">
      <c r="H340" s="94"/>
    </row>
    <row r="341" ht="15">
      <c r="H341" s="94"/>
    </row>
    <row r="342" ht="15">
      <c r="H342" s="94"/>
    </row>
    <row r="343" ht="15">
      <c r="H343" s="94"/>
    </row>
    <row r="344" ht="15">
      <c r="H344" s="94"/>
    </row>
    <row r="345" ht="15">
      <c r="H345" s="94"/>
    </row>
    <row r="346" ht="15">
      <c r="H346" s="94"/>
    </row>
    <row r="347" ht="15">
      <c r="H347" s="94"/>
    </row>
    <row r="348" ht="15">
      <c r="H348" s="94"/>
    </row>
    <row r="349" ht="15">
      <c r="H349" s="94"/>
    </row>
    <row r="350" ht="15">
      <c r="H350" s="94"/>
    </row>
    <row r="351" ht="15">
      <c r="H351" s="94"/>
    </row>
    <row r="352" ht="15">
      <c r="H352" s="94"/>
    </row>
    <row r="353" ht="15">
      <c r="H353" s="94"/>
    </row>
    <row r="354" ht="15">
      <c r="H354" s="94"/>
    </row>
    <row r="355" ht="15">
      <c r="H355" s="94"/>
    </row>
    <row r="356" ht="15">
      <c r="H356" s="94"/>
    </row>
    <row r="357" ht="15">
      <c r="H357" s="94"/>
    </row>
    <row r="358" ht="15">
      <c r="H358" s="94"/>
    </row>
    <row r="359" ht="15">
      <c r="H359" s="94"/>
    </row>
    <row r="360" ht="15">
      <c r="H360" s="94"/>
    </row>
    <row r="361" ht="15">
      <c r="H361" s="94"/>
    </row>
    <row r="362" ht="15">
      <c r="H362" s="94"/>
    </row>
    <row r="363" ht="15">
      <c r="H363" s="94"/>
    </row>
    <row r="364" ht="15">
      <c r="H364" s="94"/>
    </row>
    <row r="365" ht="15">
      <c r="H365" s="94"/>
    </row>
    <row r="366" ht="15">
      <c r="H366" s="94"/>
    </row>
  </sheetData>
  <sheetProtection/>
  <mergeCells count="32">
    <mergeCell ref="A2:E2"/>
    <mergeCell ref="A3:E3"/>
    <mergeCell ref="A4:E4"/>
    <mergeCell ref="A6:A8"/>
    <mergeCell ref="B6:B8"/>
    <mergeCell ref="C6:C8"/>
    <mergeCell ref="D6:E6"/>
    <mergeCell ref="D7:D8"/>
    <mergeCell ref="E7:E8"/>
    <mergeCell ref="A9:B9"/>
    <mergeCell ref="A60:B60"/>
    <mergeCell ref="A62:B62"/>
    <mergeCell ref="A67:B67"/>
    <mergeCell ref="A69:B69"/>
    <mergeCell ref="A73:B73"/>
    <mergeCell ref="A78:M78"/>
    <mergeCell ref="A79:M79"/>
    <mergeCell ref="A80:M80"/>
    <mergeCell ref="A81:M81"/>
    <mergeCell ref="A83:B83"/>
    <mergeCell ref="A85:A86"/>
    <mergeCell ref="B85:B86"/>
    <mergeCell ref="C85:E85"/>
    <mergeCell ref="G85:J85"/>
    <mergeCell ref="A102:M102"/>
    <mergeCell ref="A103:M103"/>
    <mergeCell ref="A104:M104"/>
    <mergeCell ref="A105:M105"/>
    <mergeCell ref="A107:B107"/>
    <mergeCell ref="A109:A110"/>
    <mergeCell ref="B109:B110"/>
    <mergeCell ref="C109:E10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32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11.421875" defaultRowHeight="12.75"/>
  <cols>
    <col min="1" max="1" width="5.421875" style="78" bestFit="1" customWidth="1"/>
    <col min="2" max="2" width="34.00390625" style="78" bestFit="1" customWidth="1"/>
    <col min="3" max="3" width="15.28125" style="148" customWidth="1"/>
    <col min="4" max="5" width="12.00390625" style="78" customWidth="1"/>
    <col min="6" max="6" width="8.8515625" style="78" bestFit="1" customWidth="1"/>
    <col min="7" max="7" width="7.7109375" style="78" bestFit="1" customWidth="1"/>
    <col min="8" max="8" width="9.28125" style="78" bestFit="1" customWidth="1"/>
    <col min="9" max="10" width="9.421875" style="78" bestFit="1" customWidth="1"/>
    <col min="11" max="11" width="8.8515625" style="78" bestFit="1" customWidth="1"/>
    <col min="12" max="12" width="10.140625" style="78" bestFit="1" customWidth="1"/>
    <col min="13" max="13" width="7.7109375" style="78" bestFit="1" customWidth="1"/>
    <col min="14" max="16384" width="11.421875" style="78" customWidth="1"/>
  </cols>
  <sheetData>
    <row r="2" spans="1:13" ht="15.75">
      <c r="A2" s="269" t="s">
        <v>576</v>
      </c>
      <c r="B2" s="269"/>
      <c r="C2" s="269"/>
      <c r="D2" s="269"/>
      <c r="E2" s="269"/>
      <c r="F2" s="77"/>
      <c r="G2" s="77"/>
      <c r="H2" s="77"/>
      <c r="I2" s="77"/>
      <c r="J2" s="77"/>
      <c r="K2" s="77"/>
      <c r="L2" s="77"/>
      <c r="M2" s="77"/>
    </row>
    <row r="3" spans="1:13" s="80" customFormat="1" ht="15.75">
      <c r="A3" s="235" t="s">
        <v>176</v>
      </c>
      <c r="B3" s="235"/>
      <c r="C3" s="235"/>
      <c r="D3" s="235"/>
      <c r="E3" s="235"/>
      <c r="F3" s="79"/>
      <c r="G3" s="79"/>
      <c r="H3" s="79"/>
      <c r="I3" s="79"/>
      <c r="J3" s="79"/>
      <c r="K3" s="79"/>
      <c r="L3" s="79"/>
      <c r="M3" s="79"/>
    </row>
    <row r="4" spans="1:13" s="80" customFormat="1" ht="15.75">
      <c r="A4" s="235" t="s">
        <v>577</v>
      </c>
      <c r="B4" s="235"/>
      <c r="C4" s="235"/>
      <c r="D4" s="235"/>
      <c r="E4" s="235"/>
      <c r="F4" s="79"/>
      <c r="G4" s="79"/>
      <c r="H4" s="79"/>
      <c r="I4" s="79"/>
      <c r="J4" s="79"/>
      <c r="K4" s="79"/>
      <c r="L4" s="79"/>
      <c r="M4" s="79"/>
    </row>
    <row r="5" spans="1:13" s="80" customFormat="1" ht="15.75">
      <c r="A5" s="81"/>
      <c r="B5" s="81"/>
      <c r="C5" s="81"/>
      <c r="D5" s="81"/>
      <c r="E5" s="79"/>
      <c r="F5" s="79"/>
      <c r="G5" s="79"/>
      <c r="H5" s="79"/>
      <c r="I5" s="79"/>
      <c r="J5" s="79"/>
      <c r="K5" s="79"/>
      <c r="L5" s="79"/>
      <c r="M5" s="79"/>
    </row>
    <row r="6" spans="1:7" ht="15.75" customHeight="1">
      <c r="A6" s="243" t="s">
        <v>178</v>
      </c>
      <c r="B6" s="243" t="s">
        <v>179</v>
      </c>
      <c r="C6" s="244" t="s">
        <v>578</v>
      </c>
      <c r="D6" s="159"/>
      <c r="E6" s="159"/>
      <c r="G6" s="79"/>
    </row>
    <row r="7" spans="1:7" s="82" customFormat="1" ht="15.75">
      <c r="A7" s="243"/>
      <c r="B7" s="243"/>
      <c r="C7" s="244"/>
      <c r="D7" s="244" t="s">
        <v>579</v>
      </c>
      <c r="E7" s="244" t="s">
        <v>183</v>
      </c>
      <c r="G7" s="79"/>
    </row>
    <row r="8" spans="1:5" s="82" customFormat="1" ht="15">
      <c r="A8" s="243"/>
      <c r="B8" s="243"/>
      <c r="C8" s="244"/>
      <c r="D8" s="244"/>
      <c r="E8" s="244"/>
    </row>
    <row r="9" spans="1:3" ht="15">
      <c r="A9" s="239" t="s">
        <v>184</v>
      </c>
      <c r="B9" s="275"/>
      <c r="C9" s="78"/>
    </row>
    <row r="10" spans="1:5" ht="15">
      <c r="A10" s="85"/>
      <c r="B10" s="117" t="s">
        <v>359</v>
      </c>
      <c r="C10" s="118">
        <v>3</v>
      </c>
      <c r="D10" s="103">
        <v>116931.15</v>
      </c>
      <c r="E10" s="103">
        <v>116931.15</v>
      </c>
    </row>
    <row r="11" spans="1:5" ht="15">
      <c r="A11" s="146"/>
      <c r="B11" s="117" t="s">
        <v>580</v>
      </c>
      <c r="C11" s="118">
        <v>1</v>
      </c>
      <c r="D11" s="103">
        <v>56801.12</v>
      </c>
      <c r="E11" s="103">
        <v>56801.12</v>
      </c>
    </row>
    <row r="12" spans="1:5" ht="15">
      <c r="A12" s="146"/>
      <c r="B12" s="117" t="s">
        <v>388</v>
      </c>
      <c r="C12" s="118">
        <v>3</v>
      </c>
      <c r="D12" s="103">
        <v>56801.12</v>
      </c>
      <c r="E12" s="103">
        <v>56801.12</v>
      </c>
    </row>
    <row r="13" spans="1:5" ht="15">
      <c r="A13" s="146"/>
      <c r="B13" s="117" t="s">
        <v>313</v>
      </c>
      <c r="C13" s="118">
        <v>3</v>
      </c>
      <c r="D13" s="103">
        <v>56801.12</v>
      </c>
      <c r="E13" s="103">
        <v>56801.12</v>
      </c>
    </row>
    <row r="14" spans="1:5" ht="15">
      <c r="A14" s="146"/>
      <c r="B14" s="117" t="s">
        <v>581</v>
      </c>
      <c r="C14" s="118">
        <v>1</v>
      </c>
      <c r="D14" s="103">
        <v>56801.12</v>
      </c>
      <c r="E14" s="103">
        <v>56801.12</v>
      </c>
    </row>
    <row r="15" spans="1:5" ht="15">
      <c r="A15" s="146"/>
      <c r="B15" s="117" t="s">
        <v>366</v>
      </c>
      <c r="C15" s="118">
        <v>3</v>
      </c>
      <c r="D15" s="103">
        <v>32753.7</v>
      </c>
      <c r="E15" s="103">
        <v>32753.7</v>
      </c>
    </row>
    <row r="16" spans="1:5" ht="15">
      <c r="A16" s="146"/>
      <c r="B16" s="117" t="s">
        <v>539</v>
      </c>
      <c r="C16" s="118">
        <v>6</v>
      </c>
      <c r="D16" s="103">
        <v>32753.7</v>
      </c>
      <c r="E16" s="103">
        <v>32753.7</v>
      </c>
    </row>
    <row r="17" spans="1:5" ht="15">
      <c r="A17" s="146"/>
      <c r="B17" s="117" t="s">
        <v>582</v>
      </c>
      <c r="C17" s="118">
        <v>2</v>
      </c>
      <c r="D17" s="103">
        <v>32753.7</v>
      </c>
      <c r="E17" s="103">
        <v>32753.7</v>
      </c>
    </row>
    <row r="18" spans="1:5" ht="15">
      <c r="A18" s="146"/>
      <c r="B18" s="117" t="s">
        <v>583</v>
      </c>
      <c r="C18" s="118">
        <v>1</v>
      </c>
      <c r="D18" s="103">
        <v>32753.7</v>
      </c>
      <c r="E18" s="103">
        <v>32753.7</v>
      </c>
    </row>
    <row r="19" spans="1:5" ht="15">
      <c r="A19" s="146"/>
      <c r="B19" s="117" t="s">
        <v>365</v>
      </c>
      <c r="C19" s="118">
        <v>2</v>
      </c>
      <c r="D19" s="103">
        <v>18232.52</v>
      </c>
      <c r="E19" s="103">
        <v>18232.52</v>
      </c>
    </row>
    <row r="20" spans="1:5" ht="15">
      <c r="A20" s="146"/>
      <c r="B20" s="117" t="s">
        <v>320</v>
      </c>
      <c r="C20" s="118">
        <v>5</v>
      </c>
      <c r="D20" s="103">
        <v>18232.52</v>
      </c>
      <c r="E20" s="103">
        <v>18232.52</v>
      </c>
    </row>
    <row r="21" spans="1:5" ht="15">
      <c r="A21" s="146"/>
      <c r="B21" s="117" t="s">
        <v>568</v>
      </c>
      <c r="C21" s="118">
        <v>3</v>
      </c>
      <c r="D21" s="103">
        <v>18232.52</v>
      </c>
      <c r="E21" s="103">
        <v>18232.52</v>
      </c>
    </row>
    <row r="22" spans="1:5" ht="15">
      <c r="A22" s="146"/>
      <c r="B22" s="117" t="s">
        <v>584</v>
      </c>
      <c r="C22" s="118">
        <v>1</v>
      </c>
      <c r="D22" s="103">
        <v>18232.52</v>
      </c>
      <c r="E22" s="103">
        <v>18232.52</v>
      </c>
    </row>
    <row r="23" spans="1:5" ht="15">
      <c r="A23" s="146"/>
      <c r="B23" s="117" t="s">
        <v>429</v>
      </c>
      <c r="C23" s="118">
        <v>1</v>
      </c>
      <c r="D23" s="103">
        <v>17579.52</v>
      </c>
      <c r="E23" s="103">
        <v>17579.52</v>
      </c>
    </row>
    <row r="24" spans="1:5" ht="15">
      <c r="A24" s="146"/>
      <c r="B24" s="117" t="s">
        <v>585</v>
      </c>
      <c r="C24" s="118">
        <v>4</v>
      </c>
      <c r="D24" s="103">
        <v>12735.45</v>
      </c>
      <c r="E24" s="103">
        <v>12735.45</v>
      </c>
    </row>
    <row r="25" spans="1:5" ht="15">
      <c r="A25" s="146"/>
      <c r="B25" s="117" t="s">
        <v>586</v>
      </c>
      <c r="C25" s="118">
        <v>3</v>
      </c>
      <c r="D25" s="103">
        <v>9380.14</v>
      </c>
      <c r="E25" s="103">
        <v>9380.14</v>
      </c>
    </row>
    <row r="26" spans="1:5" ht="15">
      <c r="A26" s="146"/>
      <c r="B26" s="117" t="s">
        <v>587</v>
      </c>
      <c r="C26" s="118">
        <v>2</v>
      </c>
      <c r="D26" s="103">
        <v>8885.84</v>
      </c>
      <c r="E26" s="103">
        <v>8885.84</v>
      </c>
    </row>
    <row r="27" spans="1:5" ht="15">
      <c r="A27" s="146"/>
      <c r="B27" s="117" t="s">
        <v>588</v>
      </c>
      <c r="C27" s="118">
        <v>1</v>
      </c>
      <c r="D27" s="103">
        <v>7797.2</v>
      </c>
      <c r="E27" s="103">
        <v>7797.2</v>
      </c>
    </row>
    <row r="28" spans="1:5" ht="15">
      <c r="A28" s="146"/>
      <c r="B28" s="119" t="s">
        <v>589</v>
      </c>
      <c r="C28" s="118">
        <v>1</v>
      </c>
      <c r="D28" s="103">
        <v>7797.2</v>
      </c>
      <c r="E28" s="103">
        <v>7797.2</v>
      </c>
    </row>
    <row r="29" spans="1:3" ht="15">
      <c r="A29" s="252" t="s">
        <v>216</v>
      </c>
      <c r="B29" s="252"/>
      <c r="C29" s="144">
        <f>SUM(C10:C28)</f>
        <v>46</v>
      </c>
    </row>
    <row r="30" spans="1:3" ht="15">
      <c r="A30" s="90"/>
      <c r="B30" s="90"/>
      <c r="C30" s="78"/>
    </row>
    <row r="31" spans="2:8" ht="15">
      <c r="B31" s="147" t="s">
        <v>216</v>
      </c>
      <c r="C31" s="144" t="e">
        <f>+C29+#REF!+#REF!+#REF!+#REF!</f>
        <v>#REF!</v>
      </c>
      <c r="H31" s="94"/>
    </row>
    <row r="32" ht="15">
      <c r="H32" s="94"/>
    </row>
    <row r="33" ht="15">
      <c r="H33" s="94"/>
    </row>
    <row r="34" spans="1:13" ht="15">
      <c r="A34" s="235" t="s">
        <v>576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</row>
    <row r="35" spans="1:13" ht="15">
      <c r="A35" s="235" t="s">
        <v>176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">
      <c r="A36" s="235" t="s">
        <v>217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3" ht="15">
      <c r="A37" s="235" t="s">
        <v>590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</row>
    <row r="38" spans="1:13" ht="1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ht="15">
      <c r="A39" s="223" t="s">
        <v>291</v>
      </c>
      <c r="B39" s="22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3" ht="15">
      <c r="A41" s="264" t="s">
        <v>178</v>
      </c>
      <c r="B41" s="264" t="s">
        <v>220</v>
      </c>
      <c r="C41" s="266" t="s">
        <v>221</v>
      </c>
      <c r="D41" s="267"/>
      <c r="E41" s="267"/>
      <c r="F41" s="268"/>
      <c r="G41" s="160"/>
      <c r="H41" s="96"/>
      <c r="I41" s="266" t="s">
        <v>222</v>
      </c>
      <c r="J41" s="267"/>
      <c r="K41" s="267"/>
      <c r="L41" s="268"/>
      <c r="M41" s="160"/>
    </row>
    <row r="42" spans="1:13" ht="33.75">
      <c r="A42" s="265"/>
      <c r="B42" s="265"/>
      <c r="C42" s="149" t="s">
        <v>223</v>
      </c>
      <c r="D42" s="149" t="s">
        <v>591</v>
      </c>
      <c r="E42" s="149" t="s">
        <v>592</v>
      </c>
      <c r="F42" s="149" t="s">
        <v>224</v>
      </c>
      <c r="G42" s="150" t="s">
        <v>22</v>
      </c>
      <c r="H42" s="96"/>
      <c r="I42" s="149" t="s">
        <v>225</v>
      </c>
      <c r="J42" s="149" t="s">
        <v>227</v>
      </c>
      <c r="K42" s="150" t="s">
        <v>228</v>
      </c>
      <c r="L42" s="149" t="s">
        <v>514</v>
      </c>
      <c r="M42" s="150" t="s">
        <v>22</v>
      </c>
    </row>
    <row r="43" spans="1:13" ht="15">
      <c r="A43" s="85"/>
      <c r="B43" s="110" t="s">
        <v>359</v>
      </c>
      <c r="C43" s="103">
        <v>116931.15</v>
      </c>
      <c r="D43" s="103">
        <v>3000</v>
      </c>
      <c r="E43" s="103">
        <v>3505.8</v>
      </c>
      <c r="F43" s="103">
        <v>4262</v>
      </c>
      <c r="G43" s="103">
        <f>SUM(C43:F43)</f>
        <v>127698.95</v>
      </c>
      <c r="H43" s="104"/>
      <c r="I43" s="103">
        <v>27983.94</v>
      </c>
      <c r="J43" s="103">
        <v>23986.23</v>
      </c>
      <c r="K43" s="103">
        <v>159908.2</v>
      </c>
      <c r="L43" s="103">
        <v>119931.15</v>
      </c>
      <c r="M43" s="103">
        <f>SUM(I43:L43)</f>
        <v>331809.52</v>
      </c>
    </row>
    <row r="44" spans="1:13" ht="15">
      <c r="A44" s="85"/>
      <c r="B44" s="110" t="s">
        <v>580</v>
      </c>
      <c r="C44" s="103">
        <v>56801.12</v>
      </c>
      <c r="D44" s="103">
        <v>2000</v>
      </c>
      <c r="E44" s="103">
        <v>3505.8</v>
      </c>
      <c r="F44" s="103">
        <v>2000</v>
      </c>
      <c r="G44" s="103">
        <f aca="true" t="shared" si="0" ref="G44:G51">SUM(C44:F44)</f>
        <v>64306.920000000006</v>
      </c>
      <c r="H44" s="104"/>
      <c r="I44" s="103">
        <v>13720.26</v>
      </c>
      <c r="J44" s="103">
        <v>11760.22</v>
      </c>
      <c r="K44" s="103">
        <v>78401.46</v>
      </c>
      <c r="L44" s="103">
        <v>0</v>
      </c>
      <c r="M44" s="103">
        <f aca="true" t="shared" si="1" ref="M44:M50">SUM(I44:L44)</f>
        <v>103881.94</v>
      </c>
    </row>
    <row r="45" spans="1:13" ht="15">
      <c r="A45" s="85"/>
      <c r="B45" s="110" t="s">
        <v>388</v>
      </c>
      <c r="C45" s="103">
        <v>56801.12</v>
      </c>
      <c r="D45" s="103">
        <v>2000</v>
      </c>
      <c r="E45" s="103">
        <v>3505.8</v>
      </c>
      <c r="F45" s="103">
        <v>2000</v>
      </c>
      <c r="G45" s="103">
        <f t="shared" si="0"/>
        <v>64306.920000000006</v>
      </c>
      <c r="H45" s="104"/>
      <c r="I45" s="103">
        <v>13720.26</v>
      </c>
      <c r="J45" s="103">
        <v>11760.22</v>
      </c>
      <c r="K45" s="103">
        <v>78401.46</v>
      </c>
      <c r="L45" s="103">
        <v>0</v>
      </c>
      <c r="M45" s="103">
        <f t="shared" si="1"/>
        <v>103881.94</v>
      </c>
    </row>
    <row r="46" spans="1:13" ht="15">
      <c r="A46" s="85"/>
      <c r="B46" s="110" t="s">
        <v>313</v>
      </c>
      <c r="C46" s="103">
        <v>56801.12</v>
      </c>
      <c r="D46" s="103">
        <v>2000</v>
      </c>
      <c r="E46" s="103">
        <v>3505.8</v>
      </c>
      <c r="F46" s="103">
        <v>2000</v>
      </c>
      <c r="G46" s="103">
        <f t="shared" si="0"/>
        <v>64306.920000000006</v>
      </c>
      <c r="H46" s="104"/>
      <c r="I46" s="103">
        <v>13720.26</v>
      </c>
      <c r="J46" s="103">
        <v>11760.22</v>
      </c>
      <c r="K46" s="103">
        <v>78401.46</v>
      </c>
      <c r="L46" s="103">
        <v>0</v>
      </c>
      <c r="M46" s="103">
        <f t="shared" si="1"/>
        <v>103881.94</v>
      </c>
    </row>
    <row r="47" spans="1:13" ht="15">
      <c r="A47" s="85"/>
      <c r="B47" s="110" t="s">
        <v>581</v>
      </c>
      <c r="C47" s="103">
        <v>56801.12</v>
      </c>
      <c r="D47" s="103">
        <v>2000</v>
      </c>
      <c r="E47" s="103">
        <v>3505.8</v>
      </c>
      <c r="F47" s="103">
        <v>2000</v>
      </c>
      <c r="G47" s="103">
        <f t="shared" si="0"/>
        <v>64306.920000000006</v>
      </c>
      <c r="H47" s="104"/>
      <c r="I47" s="103">
        <v>13720.26</v>
      </c>
      <c r="J47" s="103">
        <v>11760.22</v>
      </c>
      <c r="K47" s="103">
        <v>78401.46</v>
      </c>
      <c r="L47" s="103">
        <v>0</v>
      </c>
      <c r="M47" s="103">
        <f t="shared" si="1"/>
        <v>103881.94</v>
      </c>
    </row>
    <row r="48" spans="1:13" ht="15">
      <c r="A48" s="85"/>
      <c r="B48" s="110" t="s">
        <v>366</v>
      </c>
      <c r="C48" s="103">
        <v>32753.7</v>
      </c>
      <c r="D48" s="103">
        <v>0</v>
      </c>
      <c r="E48" s="103">
        <v>3505.8</v>
      </c>
      <c r="F48" s="103">
        <v>2000</v>
      </c>
      <c r="G48" s="103">
        <f t="shared" si="0"/>
        <v>38259.5</v>
      </c>
      <c r="H48" s="104"/>
      <c r="I48" s="103">
        <v>7642.53</v>
      </c>
      <c r="J48" s="103">
        <v>6550.74</v>
      </c>
      <c r="K48" s="103">
        <v>43671.6</v>
      </c>
      <c r="L48" s="103">
        <v>0</v>
      </c>
      <c r="M48" s="103">
        <f t="shared" si="1"/>
        <v>57864.869999999995</v>
      </c>
    </row>
    <row r="49" spans="1:13" ht="15">
      <c r="A49" s="85"/>
      <c r="B49" s="110" t="s">
        <v>539</v>
      </c>
      <c r="C49" s="103">
        <v>32753.7</v>
      </c>
      <c r="D49" s="103">
        <v>0</v>
      </c>
      <c r="E49" s="103">
        <v>3505.8</v>
      </c>
      <c r="F49" s="103">
        <v>2000</v>
      </c>
      <c r="G49" s="103">
        <f t="shared" si="0"/>
        <v>38259.5</v>
      </c>
      <c r="H49" s="104"/>
      <c r="I49" s="103">
        <v>7642.53</v>
      </c>
      <c r="J49" s="103">
        <v>6550.74</v>
      </c>
      <c r="K49" s="103">
        <v>43671.6</v>
      </c>
      <c r="L49" s="103">
        <v>0</v>
      </c>
      <c r="M49" s="103">
        <f t="shared" si="1"/>
        <v>57864.869999999995</v>
      </c>
    </row>
    <row r="50" spans="1:13" ht="15">
      <c r="A50" s="85"/>
      <c r="B50" s="110" t="s">
        <v>582</v>
      </c>
      <c r="C50" s="103">
        <v>32753.7</v>
      </c>
      <c r="D50" s="103">
        <v>0</v>
      </c>
      <c r="E50" s="103">
        <v>3505.8</v>
      </c>
      <c r="F50" s="103">
        <v>2000</v>
      </c>
      <c r="G50" s="103">
        <f t="shared" si="0"/>
        <v>38259.5</v>
      </c>
      <c r="H50" s="104"/>
      <c r="I50" s="103">
        <v>7642.53</v>
      </c>
      <c r="J50" s="103">
        <v>6550.74</v>
      </c>
      <c r="K50" s="103">
        <v>43671.6</v>
      </c>
      <c r="L50" s="103">
        <v>0</v>
      </c>
      <c r="M50" s="103">
        <f t="shared" si="1"/>
        <v>57864.869999999995</v>
      </c>
    </row>
    <row r="51" spans="1:13" ht="15">
      <c r="A51" s="85"/>
      <c r="B51" s="110" t="s">
        <v>583</v>
      </c>
      <c r="C51" s="103">
        <v>32753.7</v>
      </c>
      <c r="D51" s="103">
        <v>0</v>
      </c>
      <c r="E51" s="103">
        <v>3505.8</v>
      </c>
      <c r="F51" s="103">
        <v>2000</v>
      </c>
      <c r="G51" s="103">
        <f t="shared" si="0"/>
        <v>38259.5</v>
      </c>
      <c r="H51" s="104"/>
      <c r="I51" s="103">
        <v>7642.53</v>
      </c>
      <c r="J51" s="103">
        <v>6550.74</v>
      </c>
      <c r="K51" s="103">
        <v>43671.6</v>
      </c>
      <c r="L51" s="103"/>
      <c r="M51" s="103">
        <f>SUM(I51:K51)</f>
        <v>57864.869999999995</v>
      </c>
    </row>
    <row r="52" spans="1:13" ht="1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</row>
    <row r="53" spans="3:9" ht="15">
      <c r="C53" s="106" t="s">
        <v>287</v>
      </c>
      <c r="D53" s="84"/>
      <c r="E53" s="84"/>
      <c r="F53" s="84"/>
      <c r="G53" s="84"/>
      <c r="H53" s="84"/>
      <c r="I53" s="84"/>
    </row>
    <row r="54" spans="3:9" ht="15">
      <c r="C54" s="107" t="s">
        <v>178</v>
      </c>
      <c r="D54" s="234" t="s">
        <v>288</v>
      </c>
      <c r="E54" s="234"/>
      <c r="F54" s="234"/>
      <c r="G54" s="234"/>
      <c r="H54" s="234"/>
      <c r="I54" s="234"/>
    </row>
    <row r="55" spans="3:11" ht="15">
      <c r="C55" s="108"/>
      <c r="D55" s="222" t="s">
        <v>593</v>
      </c>
      <c r="E55" s="222"/>
      <c r="F55" s="222"/>
      <c r="G55" s="222"/>
      <c r="H55" s="222"/>
      <c r="I55" s="222"/>
      <c r="K55" s="161"/>
    </row>
    <row r="56" ht="15">
      <c r="H56" s="94"/>
    </row>
    <row r="57" ht="15">
      <c r="H57" s="94"/>
    </row>
    <row r="58" spans="1:13" ht="15">
      <c r="A58" s="235" t="s">
        <v>576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</row>
    <row r="59" spans="1:13" ht="15">
      <c r="A59" s="235" t="s">
        <v>176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</row>
    <row r="60" spans="1:13" ht="15">
      <c r="A60" s="235" t="s">
        <v>217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</row>
    <row r="61" spans="1:13" ht="15">
      <c r="A61" s="235" t="s">
        <v>590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</row>
    <row r="62" spans="1:13" ht="1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5">
      <c r="A63" s="223" t="s">
        <v>291</v>
      </c>
      <c r="B63" s="22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1:11" ht="15">
      <c r="A65" s="270" t="s">
        <v>178</v>
      </c>
      <c r="B65" s="270" t="s">
        <v>220</v>
      </c>
      <c r="C65" s="272" t="s">
        <v>221</v>
      </c>
      <c r="D65" s="273"/>
      <c r="E65" s="273"/>
      <c r="F65" s="274"/>
      <c r="G65" s="96"/>
      <c r="H65" s="272" t="s">
        <v>222</v>
      </c>
      <c r="I65" s="273"/>
      <c r="J65" s="273"/>
      <c r="K65" s="274"/>
    </row>
    <row r="66" spans="1:11" ht="22.5">
      <c r="A66" s="271"/>
      <c r="B66" s="271"/>
      <c r="C66" s="162" t="s">
        <v>223</v>
      </c>
      <c r="D66" s="162" t="s">
        <v>592</v>
      </c>
      <c r="E66" s="162" t="s">
        <v>224</v>
      </c>
      <c r="F66" s="163" t="s">
        <v>22</v>
      </c>
      <c r="G66" s="96"/>
      <c r="H66" s="162" t="s">
        <v>225</v>
      </c>
      <c r="I66" s="162" t="s">
        <v>227</v>
      </c>
      <c r="J66" s="164" t="s">
        <v>228</v>
      </c>
      <c r="K66" s="163" t="s">
        <v>22</v>
      </c>
    </row>
    <row r="67" spans="1:11" ht="15">
      <c r="A67" s="85"/>
      <c r="B67" s="110" t="s">
        <v>365</v>
      </c>
      <c r="C67" s="103">
        <v>18232.52</v>
      </c>
      <c r="D67" s="103">
        <v>2370.23</v>
      </c>
      <c r="E67" s="103">
        <v>2000</v>
      </c>
      <c r="F67" s="103">
        <f aca="true" t="shared" si="2" ref="F67:F76">SUM(C67:E67)</f>
        <v>22602.75</v>
      </c>
      <c r="G67" s="104"/>
      <c r="H67" s="103">
        <v>4254.25</v>
      </c>
      <c r="I67" s="103">
        <v>3646.5</v>
      </c>
      <c r="J67" s="103">
        <v>24310.03</v>
      </c>
      <c r="K67" s="103">
        <f aca="true" t="shared" si="3" ref="K67:K76">SUM(H67:J67)</f>
        <v>32210.78</v>
      </c>
    </row>
    <row r="68" spans="1:11" ht="15">
      <c r="A68" s="85"/>
      <c r="B68" s="110" t="s">
        <v>320</v>
      </c>
      <c r="C68" s="103">
        <v>18232.52</v>
      </c>
      <c r="D68" s="103">
        <v>2370.23</v>
      </c>
      <c r="E68" s="103">
        <v>2000</v>
      </c>
      <c r="F68" s="103">
        <f t="shared" si="2"/>
        <v>22602.75</v>
      </c>
      <c r="G68" s="104"/>
      <c r="H68" s="103">
        <v>4254.25</v>
      </c>
      <c r="I68" s="103">
        <v>3646.5</v>
      </c>
      <c r="J68" s="103">
        <v>24310.03</v>
      </c>
      <c r="K68" s="103">
        <f t="shared" si="3"/>
        <v>32210.78</v>
      </c>
    </row>
    <row r="69" spans="1:11" ht="15">
      <c r="A69" s="85"/>
      <c r="B69" s="110" t="s">
        <v>568</v>
      </c>
      <c r="C69" s="103">
        <v>18232.52</v>
      </c>
      <c r="D69" s="103">
        <v>2370.23</v>
      </c>
      <c r="E69" s="103">
        <v>2000</v>
      </c>
      <c r="F69" s="103">
        <f t="shared" si="2"/>
        <v>22602.75</v>
      </c>
      <c r="G69" s="104"/>
      <c r="H69" s="103">
        <v>4254.25</v>
      </c>
      <c r="I69" s="103">
        <v>3646.5</v>
      </c>
      <c r="J69" s="103">
        <v>24310.03</v>
      </c>
      <c r="K69" s="103">
        <f t="shared" si="3"/>
        <v>32210.78</v>
      </c>
    </row>
    <row r="70" spans="1:11" ht="15">
      <c r="A70" s="85"/>
      <c r="B70" s="110" t="s">
        <v>584</v>
      </c>
      <c r="C70" s="103">
        <v>18232.52</v>
      </c>
      <c r="D70" s="103">
        <v>2370.23</v>
      </c>
      <c r="E70" s="103">
        <v>2000</v>
      </c>
      <c r="F70" s="103">
        <f t="shared" si="2"/>
        <v>22602.75</v>
      </c>
      <c r="G70" s="104"/>
      <c r="H70" s="103">
        <v>4254.25</v>
      </c>
      <c r="I70" s="103">
        <v>3646.5</v>
      </c>
      <c r="J70" s="103">
        <v>24310.03</v>
      </c>
      <c r="K70" s="103">
        <f t="shared" si="3"/>
        <v>32210.78</v>
      </c>
    </row>
    <row r="71" spans="1:11" ht="15">
      <c r="A71" s="85"/>
      <c r="B71" s="110" t="s">
        <v>429</v>
      </c>
      <c r="C71" s="103">
        <v>17579.52</v>
      </c>
      <c r="D71" s="103">
        <v>2285.34</v>
      </c>
      <c r="E71" s="103">
        <v>2000</v>
      </c>
      <c r="F71" s="103">
        <f t="shared" si="2"/>
        <v>21864.86</v>
      </c>
      <c r="G71" s="104"/>
      <c r="H71" s="103">
        <v>4101.888</v>
      </c>
      <c r="I71" s="103">
        <v>3515.9040000000005</v>
      </c>
      <c r="J71" s="103">
        <v>23439.36</v>
      </c>
      <c r="K71" s="103">
        <f t="shared" si="3"/>
        <v>31057.152000000002</v>
      </c>
    </row>
    <row r="72" spans="1:11" ht="15">
      <c r="A72" s="85"/>
      <c r="B72" s="110" t="s">
        <v>585</v>
      </c>
      <c r="C72" s="103">
        <v>12735.45</v>
      </c>
      <c r="D72" s="103">
        <v>1655.61</v>
      </c>
      <c r="E72" s="103">
        <v>2000</v>
      </c>
      <c r="F72" s="103">
        <f t="shared" si="2"/>
        <v>16391.06</v>
      </c>
      <c r="G72" s="104"/>
      <c r="H72" s="103">
        <v>2971.6050000000005</v>
      </c>
      <c r="I72" s="103">
        <v>2547.09</v>
      </c>
      <c r="J72" s="103">
        <v>16980.600000000002</v>
      </c>
      <c r="K72" s="103">
        <f t="shared" si="3"/>
        <v>22499.295000000002</v>
      </c>
    </row>
    <row r="73" spans="1:11" ht="15">
      <c r="A73" s="85"/>
      <c r="B73" s="110" t="s">
        <v>586</v>
      </c>
      <c r="C73" s="103">
        <v>9380.14</v>
      </c>
      <c r="D73" s="103">
        <v>1219.42</v>
      </c>
      <c r="E73" s="103">
        <v>2000</v>
      </c>
      <c r="F73" s="103">
        <f t="shared" si="2"/>
        <v>12599.56</v>
      </c>
      <c r="G73" s="104"/>
      <c r="H73" s="103">
        <v>2188.6993333333335</v>
      </c>
      <c r="I73" s="103">
        <v>1876.028</v>
      </c>
      <c r="J73" s="103">
        <v>12506.853333333333</v>
      </c>
      <c r="K73" s="103">
        <f t="shared" si="3"/>
        <v>16571.580666666665</v>
      </c>
    </row>
    <row r="74" spans="1:11" ht="15">
      <c r="A74" s="85"/>
      <c r="B74" s="110" t="s">
        <v>587</v>
      </c>
      <c r="C74" s="103">
        <v>8885.84</v>
      </c>
      <c r="D74" s="103">
        <v>1155.16</v>
      </c>
      <c r="E74" s="103">
        <v>2000</v>
      </c>
      <c r="F74" s="103">
        <f t="shared" si="2"/>
        <v>12041</v>
      </c>
      <c r="G74" s="104"/>
      <c r="H74" s="103">
        <v>2073.3626666666664</v>
      </c>
      <c r="I74" s="103">
        <v>1777.168</v>
      </c>
      <c r="J74" s="103">
        <v>11847.786666666667</v>
      </c>
      <c r="K74" s="103">
        <f t="shared" si="3"/>
        <v>15698.317333333332</v>
      </c>
    </row>
    <row r="75" spans="1:11" ht="15">
      <c r="A75" s="85"/>
      <c r="B75" s="110" t="s">
        <v>588</v>
      </c>
      <c r="C75" s="103">
        <v>7797.2</v>
      </c>
      <c r="D75" s="103">
        <v>1013.64</v>
      </c>
      <c r="E75" s="103">
        <v>2000</v>
      </c>
      <c r="F75" s="103">
        <f t="shared" si="2"/>
        <v>10810.84</v>
      </c>
      <c r="G75" s="104"/>
      <c r="H75" s="103">
        <v>1819.3466666666664</v>
      </c>
      <c r="I75" s="103">
        <v>1559.4399999999998</v>
      </c>
      <c r="J75" s="103">
        <v>10396.266666666666</v>
      </c>
      <c r="K75" s="103">
        <f t="shared" si="3"/>
        <v>13775.053333333333</v>
      </c>
    </row>
    <row r="76" spans="1:11" ht="15">
      <c r="A76" s="85"/>
      <c r="B76" s="110" t="s">
        <v>589</v>
      </c>
      <c r="C76" s="103">
        <v>7797.2</v>
      </c>
      <c r="D76" s="103">
        <v>1013.64</v>
      </c>
      <c r="E76" s="103">
        <v>2000</v>
      </c>
      <c r="F76" s="103">
        <f t="shared" si="2"/>
        <v>10810.84</v>
      </c>
      <c r="G76" s="104"/>
      <c r="H76" s="103">
        <v>1819.3466666666664</v>
      </c>
      <c r="I76" s="103">
        <v>1559.4399999999998</v>
      </c>
      <c r="J76" s="103">
        <v>10396.266666666666</v>
      </c>
      <c r="K76" s="103">
        <f t="shared" si="3"/>
        <v>13775.053333333333</v>
      </c>
    </row>
    <row r="77" spans="1:13" ht="1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</row>
    <row r="78" ht="15">
      <c r="H78" s="94"/>
    </row>
    <row r="79" ht="15">
      <c r="H79" s="94"/>
    </row>
    <row r="80" ht="15">
      <c r="H80" s="94"/>
    </row>
    <row r="81" ht="15">
      <c r="H81" s="94"/>
    </row>
    <row r="82" ht="15">
      <c r="H82" s="94"/>
    </row>
    <row r="83" ht="15">
      <c r="H83" s="94"/>
    </row>
    <row r="84" ht="15">
      <c r="H84" s="94"/>
    </row>
    <row r="85" ht="15">
      <c r="H85" s="94"/>
    </row>
    <row r="86" ht="15">
      <c r="H86" s="94"/>
    </row>
    <row r="87" ht="15">
      <c r="H87" s="94"/>
    </row>
    <row r="88" ht="15">
      <c r="H88" s="94"/>
    </row>
    <row r="89" ht="15">
      <c r="H89" s="94"/>
    </row>
    <row r="90" ht="15">
      <c r="H90" s="94"/>
    </row>
    <row r="91" ht="15">
      <c r="H91" s="94"/>
    </row>
    <row r="92" ht="15">
      <c r="H92" s="94"/>
    </row>
    <row r="93" ht="15">
      <c r="H93" s="94"/>
    </row>
    <row r="94" ht="15">
      <c r="H94" s="94"/>
    </row>
    <row r="95" ht="15">
      <c r="H95" s="94"/>
    </row>
    <row r="96" ht="15">
      <c r="H96" s="94"/>
    </row>
    <row r="97" ht="15">
      <c r="H97" s="94"/>
    </row>
    <row r="98" ht="15">
      <c r="H98" s="94"/>
    </row>
    <row r="99" ht="15">
      <c r="H99" s="94"/>
    </row>
    <row r="100" ht="15">
      <c r="H100" s="94"/>
    </row>
    <row r="101" ht="15">
      <c r="H101" s="94"/>
    </row>
    <row r="102" ht="15">
      <c r="H102" s="94"/>
    </row>
    <row r="103" ht="15">
      <c r="H103" s="94"/>
    </row>
    <row r="104" ht="15">
      <c r="H104" s="94"/>
    </row>
    <row r="105" ht="15">
      <c r="H105" s="94"/>
    </row>
    <row r="106" ht="15">
      <c r="H106" s="94"/>
    </row>
    <row r="107" ht="15">
      <c r="H107" s="94"/>
    </row>
    <row r="108" ht="15">
      <c r="H108" s="94"/>
    </row>
    <row r="109" ht="15">
      <c r="H109" s="94"/>
    </row>
    <row r="110" ht="15">
      <c r="H110" s="94"/>
    </row>
    <row r="111" ht="15">
      <c r="H111" s="94"/>
    </row>
    <row r="112" ht="15">
      <c r="H112" s="94"/>
    </row>
    <row r="113" ht="15">
      <c r="H113" s="94"/>
    </row>
    <row r="114" ht="15">
      <c r="H114" s="94"/>
    </row>
    <row r="115" ht="15">
      <c r="H115" s="94"/>
    </row>
    <row r="116" ht="15">
      <c r="H116" s="94"/>
    </row>
    <row r="117" ht="15">
      <c r="H117" s="94"/>
    </row>
    <row r="118" ht="15">
      <c r="H118" s="94"/>
    </row>
    <row r="119" ht="15">
      <c r="H119" s="94"/>
    </row>
    <row r="120" ht="15">
      <c r="H120" s="94"/>
    </row>
    <row r="121" ht="15">
      <c r="H121" s="94"/>
    </row>
    <row r="122" ht="15">
      <c r="H122" s="94"/>
    </row>
    <row r="123" ht="15">
      <c r="H123" s="94"/>
    </row>
    <row r="124" ht="15">
      <c r="H124" s="94"/>
    </row>
    <row r="125" ht="15">
      <c r="H125" s="94"/>
    </row>
    <row r="126" ht="15">
      <c r="H126" s="94"/>
    </row>
    <row r="127" ht="15">
      <c r="H127" s="94"/>
    </row>
    <row r="128" ht="15">
      <c r="H128" s="94"/>
    </row>
    <row r="129" ht="15">
      <c r="H129" s="94"/>
    </row>
    <row r="130" ht="15">
      <c r="H130" s="94"/>
    </row>
    <row r="131" ht="15">
      <c r="H131" s="94"/>
    </row>
    <row r="132" ht="15">
      <c r="H132" s="94"/>
    </row>
    <row r="133" ht="15">
      <c r="H133" s="94"/>
    </row>
    <row r="134" ht="15">
      <c r="H134" s="94"/>
    </row>
    <row r="135" ht="15">
      <c r="H135" s="94"/>
    </row>
    <row r="136" ht="15">
      <c r="H136" s="94"/>
    </row>
    <row r="137" ht="15">
      <c r="H137" s="94"/>
    </row>
    <row r="138" ht="15">
      <c r="H138" s="94"/>
    </row>
    <row r="139" ht="15">
      <c r="H139" s="94"/>
    </row>
    <row r="140" ht="15">
      <c r="H140" s="94"/>
    </row>
    <row r="141" ht="15">
      <c r="H141" s="94"/>
    </row>
    <row r="142" ht="15">
      <c r="H142" s="94"/>
    </row>
    <row r="143" ht="15">
      <c r="H143" s="94"/>
    </row>
    <row r="144" ht="15">
      <c r="H144" s="94"/>
    </row>
    <row r="145" ht="15">
      <c r="H145" s="94"/>
    </row>
    <row r="146" ht="15">
      <c r="H146" s="94"/>
    </row>
    <row r="147" ht="15">
      <c r="H147" s="94"/>
    </row>
    <row r="148" ht="15">
      <c r="H148" s="94"/>
    </row>
    <row r="149" ht="15">
      <c r="H149" s="94"/>
    </row>
    <row r="150" ht="15">
      <c r="H150" s="94"/>
    </row>
    <row r="151" ht="15">
      <c r="H151" s="94"/>
    </row>
    <row r="152" ht="15">
      <c r="H152" s="94"/>
    </row>
    <row r="153" ht="15">
      <c r="H153" s="94"/>
    </row>
    <row r="154" ht="15">
      <c r="H154" s="94"/>
    </row>
    <row r="155" ht="15">
      <c r="H155" s="94"/>
    </row>
    <row r="156" ht="15">
      <c r="H156" s="94"/>
    </row>
    <row r="157" ht="15">
      <c r="H157" s="94"/>
    </row>
    <row r="158" ht="15">
      <c r="H158" s="94"/>
    </row>
    <row r="159" ht="15">
      <c r="H159" s="94"/>
    </row>
    <row r="160" ht="15">
      <c r="H160" s="94"/>
    </row>
    <row r="161" ht="15">
      <c r="H161" s="94"/>
    </row>
    <row r="162" ht="15">
      <c r="H162" s="94"/>
    </row>
    <row r="163" ht="15">
      <c r="H163" s="94"/>
    </row>
    <row r="164" ht="15">
      <c r="H164" s="94"/>
    </row>
    <row r="165" ht="15">
      <c r="H165" s="94"/>
    </row>
    <row r="166" ht="15">
      <c r="H166" s="94"/>
    </row>
    <row r="167" ht="15">
      <c r="H167" s="94"/>
    </row>
    <row r="168" ht="15">
      <c r="H168" s="94"/>
    </row>
    <row r="169" ht="15">
      <c r="H169" s="94"/>
    </row>
    <row r="170" ht="15">
      <c r="H170" s="94"/>
    </row>
    <row r="171" ht="15">
      <c r="H171" s="94"/>
    </row>
    <row r="172" ht="15">
      <c r="H172" s="94"/>
    </row>
    <row r="173" ht="15">
      <c r="H173" s="94"/>
    </row>
    <row r="174" ht="15">
      <c r="H174" s="94"/>
    </row>
    <row r="175" ht="15">
      <c r="H175" s="94"/>
    </row>
    <row r="176" ht="15">
      <c r="H176" s="94"/>
    </row>
    <row r="177" ht="15">
      <c r="H177" s="94"/>
    </row>
    <row r="178" ht="15">
      <c r="H178" s="94"/>
    </row>
    <row r="179" ht="15">
      <c r="H179" s="94"/>
    </row>
    <row r="180" ht="15">
      <c r="H180" s="94"/>
    </row>
    <row r="181" ht="15">
      <c r="H181" s="94"/>
    </row>
    <row r="182" ht="15">
      <c r="H182" s="94"/>
    </row>
    <row r="183" ht="15">
      <c r="H183" s="94"/>
    </row>
    <row r="184" ht="15">
      <c r="H184" s="94"/>
    </row>
    <row r="185" ht="15">
      <c r="H185" s="94"/>
    </row>
    <row r="186" ht="15">
      <c r="H186" s="94"/>
    </row>
    <row r="187" ht="15">
      <c r="H187" s="94"/>
    </row>
    <row r="188" ht="15">
      <c r="H188" s="94"/>
    </row>
    <row r="189" ht="15">
      <c r="H189" s="94"/>
    </row>
    <row r="190" ht="15">
      <c r="H190" s="94"/>
    </row>
    <row r="191" ht="15">
      <c r="H191" s="94"/>
    </row>
    <row r="192" ht="15">
      <c r="H192" s="94"/>
    </row>
    <row r="193" ht="15">
      <c r="H193" s="94"/>
    </row>
    <row r="194" ht="15">
      <c r="H194" s="94"/>
    </row>
    <row r="195" ht="15">
      <c r="H195" s="94"/>
    </row>
    <row r="196" ht="15">
      <c r="H196" s="94"/>
    </row>
    <row r="197" ht="15">
      <c r="H197" s="94"/>
    </row>
    <row r="198" ht="15">
      <c r="H198" s="94"/>
    </row>
    <row r="199" ht="15">
      <c r="H199" s="94"/>
    </row>
    <row r="200" ht="15">
      <c r="H200" s="94"/>
    </row>
    <row r="201" ht="15">
      <c r="H201" s="94"/>
    </row>
    <row r="202" ht="15">
      <c r="H202" s="94"/>
    </row>
    <row r="203" ht="15">
      <c r="H203" s="94"/>
    </row>
    <row r="204" ht="15">
      <c r="H204" s="94"/>
    </row>
    <row r="205" ht="15">
      <c r="H205" s="94"/>
    </row>
    <row r="206" ht="15">
      <c r="H206" s="94"/>
    </row>
    <row r="207" ht="15">
      <c r="H207" s="94"/>
    </row>
    <row r="208" ht="15">
      <c r="H208" s="94"/>
    </row>
    <row r="209" ht="15">
      <c r="H209" s="94"/>
    </row>
    <row r="210" ht="15">
      <c r="H210" s="94"/>
    </row>
    <row r="211" ht="15">
      <c r="H211" s="94"/>
    </row>
    <row r="212" ht="15">
      <c r="H212" s="94"/>
    </row>
    <row r="213" ht="15">
      <c r="H213" s="94"/>
    </row>
    <row r="214" ht="15">
      <c r="H214" s="94"/>
    </row>
    <row r="215" ht="15">
      <c r="H215" s="94"/>
    </row>
    <row r="216" ht="15">
      <c r="H216" s="94"/>
    </row>
    <row r="217" ht="15">
      <c r="H217" s="94"/>
    </row>
    <row r="218" ht="15">
      <c r="H218" s="94"/>
    </row>
    <row r="219" ht="15">
      <c r="H219" s="94"/>
    </row>
    <row r="220" ht="15">
      <c r="H220" s="94"/>
    </row>
    <row r="221" ht="15">
      <c r="H221" s="94"/>
    </row>
    <row r="222" ht="15">
      <c r="H222" s="94"/>
    </row>
    <row r="223" ht="15">
      <c r="H223" s="94"/>
    </row>
    <row r="224" ht="15">
      <c r="H224" s="94"/>
    </row>
    <row r="225" ht="15">
      <c r="H225" s="94"/>
    </row>
    <row r="226" ht="15">
      <c r="H226" s="94"/>
    </row>
    <row r="227" ht="15">
      <c r="H227" s="94"/>
    </row>
    <row r="228" ht="15">
      <c r="H228" s="94"/>
    </row>
    <row r="229" ht="15">
      <c r="H229" s="94"/>
    </row>
    <row r="230" ht="15">
      <c r="H230" s="94"/>
    </row>
    <row r="231" ht="15">
      <c r="H231" s="94"/>
    </row>
    <row r="232" ht="15">
      <c r="H232" s="94"/>
    </row>
    <row r="233" ht="15">
      <c r="H233" s="94"/>
    </row>
    <row r="234" ht="15">
      <c r="H234" s="94"/>
    </row>
    <row r="235" ht="15">
      <c r="H235" s="94"/>
    </row>
    <row r="236" ht="15">
      <c r="H236" s="94"/>
    </row>
    <row r="237" ht="15">
      <c r="H237" s="94"/>
    </row>
    <row r="238" ht="15">
      <c r="H238" s="94"/>
    </row>
    <row r="239" ht="15">
      <c r="H239" s="94"/>
    </row>
    <row r="240" ht="15">
      <c r="H240" s="94"/>
    </row>
    <row r="241" ht="15">
      <c r="H241" s="94"/>
    </row>
    <row r="242" ht="15">
      <c r="H242" s="94"/>
    </row>
    <row r="243" ht="15">
      <c r="H243" s="94"/>
    </row>
    <row r="244" ht="15">
      <c r="H244" s="94"/>
    </row>
    <row r="245" ht="15">
      <c r="H245" s="94"/>
    </row>
    <row r="246" ht="15">
      <c r="H246" s="94"/>
    </row>
    <row r="247" ht="15">
      <c r="H247" s="94"/>
    </row>
    <row r="248" ht="15">
      <c r="H248" s="94"/>
    </row>
    <row r="249" ht="15">
      <c r="H249" s="94"/>
    </row>
    <row r="250" ht="15">
      <c r="H250" s="94"/>
    </row>
    <row r="251" ht="15">
      <c r="H251" s="94"/>
    </row>
    <row r="252" ht="15">
      <c r="H252" s="94"/>
    </row>
    <row r="253" ht="15">
      <c r="H253" s="94"/>
    </row>
    <row r="254" ht="15">
      <c r="H254" s="94"/>
    </row>
    <row r="255" ht="15">
      <c r="H255" s="94"/>
    </row>
    <row r="256" ht="15">
      <c r="H256" s="94"/>
    </row>
    <row r="257" ht="15">
      <c r="H257" s="94"/>
    </row>
    <row r="258" ht="15">
      <c r="H258" s="94"/>
    </row>
    <row r="259" ht="15">
      <c r="H259" s="94"/>
    </row>
    <row r="260" ht="15">
      <c r="H260" s="94"/>
    </row>
    <row r="261" ht="15">
      <c r="H261" s="94"/>
    </row>
    <row r="262" ht="15">
      <c r="H262" s="94"/>
    </row>
    <row r="263" ht="15">
      <c r="H263" s="94"/>
    </row>
    <row r="264" ht="15">
      <c r="H264" s="94"/>
    </row>
    <row r="265" ht="15">
      <c r="H265" s="94"/>
    </row>
    <row r="266" ht="15">
      <c r="H266" s="94"/>
    </row>
    <row r="267" ht="15">
      <c r="H267" s="94"/>
    </row>
    <row r="268" ht="15">
      <c r="H268" s="94"/>
    </row>
    <row r="269" ht="15">
      <c r="H269" s="94"/>
    </row>
    <row r="270" ht="15">
      <c r="H270" s="94"/>
    </row>
    <row r="271" ht="15">
      <c r="H271" s="94"/>
    </row>
    <row r="272" ht="15">
      <c r="H272" s="94"/>
    </row>
    <row r="273" ht="15">
      <c r="H273" s="94"/>
    </row>
    <row r="274" ht="15">
      <c r="H274" s="94"/>
    </row>
    <row r="275" ht="15">
      <c r="H275" s="94"/>
    </row>
    <row r="276" ht="15">
      <c r="H276" s="94"/>
    </row>
    <row r="277" ht="15">
      <c r="H277" s="94"/>
    </row>
    <row r="278" ht="15">
      <c r="H278" s="94"/>
    </row>
    <row r="279" ht="15">
      <c r="H279" s="94"/>
    </row>
    <row r="280" ht="15">
      <c r="H280" s="94"/>
    </row>
    <row r="281" ht="15">
      <c r="H281" s="94"/>
    </row>
    <row r="282" ht="15">
      <c r="H282" s="94"/>
    </row>
    <row r="283" ht="15">
      <c r="H283" s="94"/>
    </row>
    <row r="284" ht="15">
      <c r="H284" s="94"/>
    </row>
    <row r="285" ht="15">
      <c r="H285" s="94"/>
    </row>
    <row r="286" ht="15">
      <c r="H286" s="94"/>
    </row>
    <row r="287" ht="15">
      <c r="H287" s="94"/>
    </row>
    <row r="288" ht="15">
      <c r="H288" s="94"/>
    </row>
    <row r="289" ht="15">
      <c r="H289" s="94"/>
    </row>
    <row r="290" ht="15">
      <c r="H290" s="94"/>
    </row>
    <row r="291" ht="15">
      <c r="H291" s="94"/>
    </row>
    <row r="292" ht="15">
      <c r="H292" s="94"/>
    </row>
    <row r="293" ht="15">
      <c r="H293" s="94"/>
    </row>
    <row r="294" ht="15">
      <c r="H294" s="94"/>
    </row>
    <row r="295" ht="15">
      <c r="H295" s="94"/>
    </row>
    <row r="296" ht="15">
      <c r="H296" s="94"/>
    </row>
    <row r="297" ht="15">
      <c r="H297" s="94"/>
    </row>
    <row r="298" ht="15">
      <c r="H298" s="94"/>
    </row>
    <row r="299" ht="15">
      <c r="H299" s="94"/>
    </row>
    <row r="300" ht="15">
      <c r="H300" s="94"/>
    </row>
    <row r="301" ht="15">
      <c r="H301" s="94"/>
    </row>
    <row r="302" ht="15">
      <c r="H302" s="94"/>
    </row>
    <row r="303" ht="15">
      <c r="H303" s="94"/>
    </row>
    <row r="304" ht="15">
      <c r="H304" s="94"/>
    </row>
    <row r="305" ht="15">
      <c r="H305" s="94"/>
    </row>
    <row r="306" ht="15">
      <c r="H306" s="94"/>
    </row>
    <row r="307" ht="15">
      <c r="H307" s="94"/>
    </row>
    <row r="308" ht="15">
      <c r="H308" s="94"/>
    </row>
    <row r="309" ht="15">
      <c r="H309" s="94"/>
    </row>
    <row r="310" ht="15">
      <c r="H310" s="94"/>
    </row>
    <row r="311" ht="15">
      <c r="H311" s="94"/>
    </row>
    <row r="312" ht="15">
      <c r="H312" s="94"/>
    </row>
    <row r="313" ht="15">
      <c r="H313" s="94"/>
    </row>
    <row r="314" ht="15">
      <c r="H314" s="94"/>
    </row>
    <row r="315" ht="15">
      <c r="H315" s="94"/>
    </row>
    <row r="316" ht="15">
      <c r="H316" s="94"/>
    </row>
    <row r="317" ht="15">
      <c r="H317" s="94"/>
    </row>
    <row r="318" ht="15">
      <c r="H318" s="94"/>
    </row>
    <row r="319" ht="15">
      <c r="H319" s="94"/>
    </row>
    <row r="320" ht="15">
      <c r="H320" s="94"/>
    </row>
    <row r="321" ht="15">
      <c r="H321" s="94"/>
    </row>
    <row r="322" ht="15">
      <c r="H322" s="94"/>
    </row>
    <row r="323" ht="15">
      <c r="H323" s="94"/>
    </row>
    <row r="324" ht="15">
      <c r="H324" s="94"/>
    </row>
  </sheetData>
  <sheetProtection/>
  <mergeCells count="30">
    <mergeCell ref="A2:E2"/>
    <mergeCell ref="A3:E3"/>
    <mergeCell ref="A4:E4"/>
    <mergeCell ref="A6:A8"/>
    <mergeCell ref="B6:B8"/>
    <mergeCell ref="C6:C8"/>
    <mergeCell ref="D7:D8"/>
    <mergeCell ref="E7:E8"/>
    <mergeCell ref="A9:B9"/>
    <mergeCell ref="A29:B29"/>
    <mergeCell ref="A34:M34"/>
    <mergeCell ref="A35:M35"/>
    <mergeCell ref="A36:M36"/>
    <mergeCell ref="A37:M37"/>
    <mergeCell ref="A39:B39"/>
    <mergeCell ref="A41:A42"/>
    <mergeCell ref="B41:B42"/>
    <mergeCell ref="C41:F41"/>
    <mergeCell ref="I41:L41"/>
    <mergeCell ref="D54:I54"/>
    <mergeCell ref="A65:A66"/>
    <mergeCell ref="B65:B66"/>
    <mergeCell ref="C65:F65"/>
    <mergeCell ref="H65:K65"/>
    <mergeCell ref="D55:I55"/>
    <mergeCell ref="A58:M58"/>
    <mergeCell ref="A59:M59"/>
    <mergeCell ref="A60:M60"/>
    <mergeCell ref="A61:M61"/>
    <mergeCell ref="A63:B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3"/>
  <sheetViews>
    <sheetView showGridLines="0" zoomScalePageLayoutView="0" workbookViewId="0" topLeftCell="A1">
      <selection activeCell="C2" sqref="C2:C4"/>
    </sheetView>
  </sheetViews>
  <sheetFormatPr defaultColWidth="6.8515625" defaultRowHeight="12.75"/>
  <cols>
    <col min="1" max="1" width="5.421875" style="1" customWidth="1"/>
    <col min="2" max="2" width="5.00390625" style="1" bestFit="1" customWidth="1"/>
    <col min="3" max="3" width="75.00390625" style="7" bestFit="1" customWidth="1"/>
    <col min="4" max="4" width="11.140625" style="1" bestFit="1" customWidth="1"/>
    <col min="5" max="16384" width="6.8515625" style="1" customWidth="1"/>
  </cols>
  <sheetData>
    <row r="1" ht="12.75"/>
    <row r="2" ht="15.75">
      <c r="C2" s="323" t="s">
        <v>1</v>
      </c>
    </row>
    <row r="3" ht="15.75">
      <c r="C3" s="323" t="s">
        <v>1000</v>
      </c>
    </row>
    <row r="4" ht="12.75">
      <c r="C4" s="322" t="s">
        <v>1001</v>
      </c>
    </row>
    <row r="5" ht="12.75"/>
    <row r="7" spans="2:4" ht="12.75">
      <c r="B7" s="218" t="s">
        <v>1</v>
      </c>
      <c r="C7" s="218"/>
      <c r="D7" s="76" t="s">
        <v>0</v>
      </c>
    </row>
    <row r="9" spans="2:5" ht="12.75">
      <c r="B9" s="219" t="s">
        <v>2</v>
      </c>
      <c r="C9" s="219"/>
      <c r="D9" s="67">
        <v>150137680</v>
      </c>
      <c r="E9" s="62"/>
    </row>
    <row r="10" spans="4:5" ht="12.75">
      <c r="D10" s="62"/>
      <c r="E10" s="62"/>
    </row>
    <row r="11" spans="2:6" ht="12.75">
      <c r="B11" s="48">
        <v>1000</v>
      </c>
      <c r="C11" s="66" t="s">
        <v>25</v>
      </c>
      <c r="D11" s="62">
        <v>120889967</v>
      </c>
      <c r="E11" s="62"/>
      <c r="F11" s="62"/>
    </row>
    <row r="12" spans="2:6" ht="12.75">
      <c r="B12" s="48">
        <v>1100</v>
      </c>
      <c r="C12" s="65" t="s">
        <v>26</v>
      </c>
      <c r="D12" s="62">
        <v>59316040</v>
      </c>
      <c r="E12" s="62"/>
      <c r="F12" s="62"/>
    </row>
    <row r="13" spans="2:4" ht="12.75">
      <c r="B13" s="8">
        <v>1110</v>
      </c>
      <c r="C13" s="59" t="s">
        <v>27</v>
      </c>
      <c r="D13" s="64">
        <v>13464000</v>
      </c>
    </row>
    <row r="14" spans="2:4" ht="12.75">
      <c r="B14" s="8">
        <v>1130</v>
      </c>
      <c r="C14" s="63" t="s">
        <v>28</v>
      </c>
      <c r="D14" s="64">
        <v>45852040</v>
      </c>
    </row>
    <row r="15" spans="2:6" ht="12.75">
      <c r="B15" s="4"/>
      <c r="C15" s="63"/>
      <c r="E15" s="64"/>
      <c r="F15" s="64"/>
    </row>
    <row r="16" spans="2:6" ht="12.75">
      <c r="B16" s="48">
        <v>1300</v>
      </c>
      <c r="C16" s="65" t="s">
        <v>32</v>
      </c>
      <c r="D16" s="62">
        <v>35624711</v>
      </c>
      <c r="E16" s="62"/>
      <c r="F16" s="62"/>
    </row>
    <row r="17" spans="2:4" ht="12.75">
      <c r="B17" s="8">
        <v>1310</v>
      </c>
      <c r="C17" s="63" t="s">
        <v>33</v>
      </c>
      <c r="D17" s="64">
        <v>231645</v>
      </c>
    </row>
    <row r="18" spans="2:4" ht="12.75">
      <c r="B18" s="8">
        <v>1320</v>
      </c>
      <c r="C18" s="63" t="s">
        <v>34</v>
      </c>
      <c r="D18" s="64">
        <v>9310896</v>
      </c>
    </row>
    <row r="19" spans="2:4" ht="12.75">
      <c r="B19" s="8">
        <v>1340</v>
      </c>
      <c r="C19" s="63" t="s">
        <v>35</v>
      </c>
      <c r="D19" s="64">
        <v>26082170</v>
      </c>
    </row>
    <row r="20" spans="4:6" ht="12.75">
      <c r="D20" s="64"/>
      <c r="E20" s="64"/>
      <c r="F20" s="64"/>
    </row>
    <row r="21" spans="2:6" ht="12.75">
      <c r="B21" s="48">
        <v>1400</v>
      </c>
      <c r="C21" s="65" t="s">
        <v>36</v>
      </c>
      <c r="D21" s="62">
        <v>8661079</v>
      </c>
      <c r="E21" s="62"/>
      <c r="F21" s="62"/>
    </row>
    <row r="22" spans="2:4" ht="12.75">
      <c r="B22" s="8">
        <v>1410</v>
      </c>
      <c r="C22" s="63" t="s">
        <v>37</v>
      </c>
      <c r="D22" s="64">
        <v>7710006</v>
      </c>
    </row>
    <row r="23" spans="2:4" ht="12.75">
      <c r="B23" s="8">
        <v>1440</v>
      </c>
      <c r="C23" s="63" t="s">
        <v>38</v>
      </c>
      <c r="D23" s="64">
        <v>951073</v>
      </c>
    </row>
    <row r="24" spans="4:6" ht="12.75">
      <c r="D24" s="64"/>
      <c r="E24" s="64"/>
      <c r="F24" s="64"/>
    </row>
    <row r="25" spans="2:6" ht="12.75">
      <c r="B25" s="48">
        <v>1500</v>
      </c>
      <c r="C25" s="65" t="s">
        <v>39</v>
      </c>
      <c r="D25" s="62">
        <v>14460376</v>
      </c>
      <c r="E25" s="62"/>
      <c r="F25" s="62"/>
    </row>
    <row r="26" spans="2:4" ht="12.75">
      <c r="B26" s="8">
        <v>1540</v>
      </c>
      <c r="C26" s="63" t="s">
        <v>41</v>
      </c>
      <c r="D26" s="64">
        <v>4249144</v>
      </c>
    </row>
    <row r="27" spans="2:4" ht="12.75">
      <c r="B27" s="8">
        <v>1550</v>
      </c>
      <c r="C27" s="63" t="s">
        <v>42</v>
      </c>
      <c r="D27" s="64">
        <v>515355</v>
      </c>
    </row>
    <row r="28" spans="2:4" ht="12.75">
      <c r="B28" s="8">
        <v>1590</v>
      </c>
      <c r="C28" s="63" t="s">
        <v>39</v>
      </c>
      <c r="D28" s="64">
        <v>9695877</v>
      </c>
    </row>
    <row r="29" spans="2:6" ht="12.75">
      <c r="B29" s="4"/>
      <c r="C29" s="63"/>
      <c r="E29" s="64"/>
      <c r="F29" s="64"/>
    </row>
    <row r="30" spans="2:6" ht="12.75">
      <c r="B30" s="48">
        <v>1600</v>
      </c>
      <c r="C30" s="65" t="s">
        <v>43</v>
      </c>
      <c r="D30" s="62">
        <v>309191</v>
      </c>
      <c r="E30" s="62"/>
      <c r="F30" s="62"/>
    </row>
    <row r="31" spans="2:4" ht="12.75">
      <c r="B31" s="8">
        <v>1610</v>
      </c>
      <c r="C31" s="63" t="s">
        <v>44</v>
      </c>
      <c r="D31" s="64">
        <v>309191</v>
      </c>
    </row>
    <row r="32" spans="2:6" ht="12.75">
      <c r="B32" s="4"/>
      <c r="C32" s="63"/>
      <c r="E32" s="64"/>
      <c r="F32" s="64"/>
    </row>
    <row r="33" spans="2:6" ht="12.75">
      <c r="B33" s="48">
        <v>1700</v>
      </c>
      <c r="C33" s="65" t="s">
        <v>45</v>
      </c>
      <c r="D33" s="62">
        <v>2518570</v>
      </c>
      <c r="E33" s="62"/>
      <c r="F33" s="62"/>
    </row>
    <row r="34" spans="2:4" ht="12.75">
      <c r="B34" s="8">
        <v>1710</v>
      </c>
      <c r="C34" s="63" t="s">
        <v>46</v>
      </c>
      <c r="D34" s="64">
        <v>2518570</v>
      </c>
    </row>
    <row r="35" spans="2:6" ht="12.75">
      <c r="B35" s="4"/>
      <c r="C35" s="63"/>
      <c r="E35" s="64"/>
      <c r="F35" s="64"/>
    </row>
    <row r="37" spans="2:6" ht="12.75">
      <c r="B37" s="48">
        <v>2000</v>
      </c>
      <c r="C37" s="65" t="s">
        <v>47</v>
      </c>
      <c r="D37" s="62">
        <v>14022844</v>
      </c>
      <c r="E37" s="62"/>
      <c r="F37" s="62"/>
    </row>
    <row r="38" spans="2:6" ht="12.75" customHeight="1">
      <c r="B38" s="48">
        <v>2100</v>
      </c>
      <c r="C38" s="61" t="s">
        <v>48</v>
      </c>
      <c r="D38" s="62">
        <v>8564511</v>
      </c>
      <c r="E38" s="62"/>
      <c r="F38" s="62"/>
    </row>
    <row r="39" spans="2:4" ht="12.75">
      <c r="B39" s="8">
        <v>2110</v>
      </c>
      <c r="C39" s="63" t="s">
        <v>49</v>
      </c>
      <c r="D39" s="64">
        <v>8532511</v>
      </c>
    </row>
    <row r="40" spans="2:4" ht="12.75">
      <c r="B40" s="8">
        <v>2140</v>
      </c>
      <c r="C40" s="63" t="s">
        <v>50</v>
      </c>
      <c r="D40" s="64">
        <v>30000</v>
      </c>
    </row>
    <row r="41" spans="2:4" ht="12.75">
      <c r="B41" s="8">
        <v>2160</v>
      </c>
      <c r="C41" s="63" t="s">
        <v>52</v>
      </c>
      <c r="D41" s="64">
        <v>2000</v>
      </c>
    </row>
    <row r="42" spans="2:6" ht="12.75">
      <c r="B42" s="4"/>
      <c r="C42" s="63"/>
      <c r="E42" s="64"/>
      <c r="F42" s="64"/>
    </row>
    <row r="43" spans="2:6" ht="12.75">
      <c r="B43" s="48">
        <v>2200</v>
      </c>
      <c r="C43" s="65" t="s">
        <v>53</v>
      </c>
      <c r="D43" s="62">
        <v>2438824</v>
      </c>
      <c r="E43" s="62"/>
      <c r="F43" s="62"/>
    </row>
    <row r="44" spans="2:4" ht="12.75">
      <c r="B44" s="8">
        <v>2210</v>
      </c>
      <c r="C44" s="63" t="s">
        <v>54</v>
      </c>
      <c r="D44" s="64">
        <v>2428824</v>
      </c>
    </row>
    <row r="45" spans="2:4" ht="12.75">
      <c r="B45" s="8">
        <v>2230</v>
      </c>
      <c r="C45" s="63" t="s">
        <v>55</v>
      </c>
      <c r="D45" s="64">
        <v>10000</v>
      </c>
    </row>
    <row r="46" spans="4:6" ht="12.75">
      <c r="D46" s="64"/>
      <c r="E46" s="64"/>
      <c r="F46" s="64"/>
    </row>
    <row r="47" spans="2:6" ht="12.75">
      <c r="B47" s="48">
        <v>2400</v>
      </c>
      <c r="C47" s="65" t="s">
        <v>56</v>
      </c>
      <c r="D47" s="62">
        <v>401053</v>
      </c>
      <c r="E47" s="62"/>
      <c r="F47" s="62"/>
    </row>
    <row r="48" spans="2:4" ht="12.75">
      <c r="B48" s="8">
        <v>2480</v>
      </c>
      <c r="C48" s="63" t="s">
        <v>57</v>
      </c>
      <c r="D48" s="64">
        <v>401053</v>
      </c>
    </row>
    <row r="49" spans="2:6" ht="12.75">
      <c r="B49" s="4"/>
      <c r="C49" s="63"/>
      <c r="E49" s="64"/>
      <c r="F49" s="64"/>
    </row>
    <row r="50" spans="2:6" ht="12.75">
      <c r="B50" s="48">
        <v>2600</v>
      </c>
      <c r="C50" s="65" t="s">
        <v>60</v>
      </c>
      <c r="D50" s="62">
        <v>2059787</v>
      </c>
      <c r="E50" s="62"/>
      <c r="F50" s="62"/>
    </row>
    <row r="51" spans="2:4" ht="12.75">
      <c r="B51" s="8">
        <v>2610</v>
      </c>
      <c r="C51" s="63" t="s">
        <v>60</v>
      </c>
      <c r="D51" s="64">
        <v>2059787</v>
      </c>
    </row>
    <row r="52" spans="2:6" ht="12.75">
      <c r="B52" s="4"/>
      <c r="C52" s="63"/>
      <c r="E52" s="64"/>
      <c r="F52" s="64"/>
    </row>
    <row r="53" spans="2:6" ht="12.75">
      <c r="B53" s="48">
        <v>2700</v>
      </c>
      <c r="C53" s="39" t="s">
        <v>61</v>
      </c>
      <c r="D53" s="62">
        <v>512516</v>
      </c>
      <c r="E53" s="62"/>
      <c r="F53" s="62"/>
    </row>
    <row r="54" spans="2:4" ht="12.75">
      <c r="B54" s="8">
        <v>2710</v>
      </c>
      <c r="C54" s="63" t="s">
        <v>62</v>
      </c>
      <c r="D54" s="64">
        <v>512516</v>
      </c>
    </row>
    <row r="55" spans="2:6" ht="12.75">
      <c r="B55" s="4"/>
      <c r="C55" s="63"/>
      <c r="E55" s="64"/>
      <c r="F55" s="64"/>
    </row>
    <row r="56" spans="2:6" ht="12.75">
      <c r="B56" s="48">
        <v>2900</v>
      </c>
      <c r="C56" s="65" t="s">
        <v>63</v>
      </c>
      <c r="D56" s="62">
        <v>46153</v>
      </c>
      <c r="E56" s="62"/>
      <c r="F56" s="62"/>
    </row>
    <row r="57" spans="2:7" ht="12.75">
      <c r="B57" s="8">
        <v>2910</v>
      </c>
      <c r="C57" s="63" t="s">
        <v>64</v>
      </c>
      <c r="D57" s="64">
        <v>46153</v>
      </c>
      <c r="E57" s="62"/>
      <c r="F57" s="62"/>
      <c r="G57" s="62"/>
    </row>
    <row r="58" spans="2:6" ht="12.75">
      <c r="B58" s="4"/>
      <c r="C58" s="63"/>
      <c r="E58" s="64"/>
      <c r="F58" s="64"/>
    </row>
    <row r="60" spans="2:6" ht="12.75">
      <c r="B60" s="48">
        <v>3000</v>
      </c>
      <c r="C60" s="65" t="s">
        <v>66</v>
      </c>
      <c r="D60" s="62">
        <v>14828032</v>
      </c>
      <c r="E60" s="62"/>
      <c r="F60" s="62"/>
    </row>
    <row r="61" spans="2:6" ht="12.75">
      <c r="B61" s="48">
        <v>3100</v>
      </c>
      <c r="C61" s="65" t="s">
        <v>67</v>
      </c>
      <c r="D61" s="62">
        <v>2322230</v>
      </c>
      <c r="E61" s="62"/>
      <c r="F61" s="62"/>
    </row>
    <row r="62" spans="2:4" ht="12.75">
      <c r="B62" s="8">
        <v>3110</v>
      </c>
      <c r="C62" s="63" t="s">
        <v>68</v>
      </c>
      <c r="D62" s="64">
        <v>650144</v>
      </c>
    </row>
    <row r="63" spans="2:4" ht="12.75">
      <c r="B63" s="8">
        <v>3140</v>
      </c>
      <c r="C63" s="63" t="s">
        <v>70</v>
      </c>
      <c r="D63" s="64">
        <v>1672086</v>
      </c>
    </row>
    <row r="64" spans="2:6" ht="12.75">
      <c r="B64" s="4"/>
      <c r="C64" s="63"/>
      <c r="E64" s="64"/>
      <c r="F64" s="64"/>
    </row>
    <row r="65" spans="2:6" ht="12.75">
      <c r="B65" s="48">
        <v>3200</v>
      </c>
      <c r="C65" s="65" t="s">
        <v>74</v>
      </c>
      <c r="D65" s="62">
        <v>1810990</v>
      </c>
      <c r="E65" s="62"/>
      <c r="F65" s="62"/>
    </row>
    <row r="66" spans="2:4" ht="12.75">
      <c r="B66" s="8">
        <v>3210</v>
      </c>
      <c r="C66" s="63" t="s">
        <v>75</v>
      </c>
      <c r="D66" s="64">
        <v>100103</v>
      </c>
    </row>
    <row r="67" spans="2:4" ht="12.75">
      <c r="B67" s="8">
        <v>3220</v>
      </c>
      <c r="C67" s="63" t="s">
        <v>76</v>
      </c>
      <c r="D67" s="64">
        <v>1710887</v>
      </c>
    </row>
    <row r="68" spans="2:6" ht="12.75">
      <c r="B68" s="4"/>
      <c r="C68" s="63"/>
      <c r="E68" s="64"/>
      <c r="F68" s="64"/>
    </row>
    <row r="69" spans="2:6" ht="12.75">
      <c r="B69" s="48">
        <v>3300</v>
      </c>
      <c r="C69" s="61" t="s">
        <v>78</v>
      </c>
      <c r="D69" s="62">
        <v>2708823</v>
      </c>
      <c r="E69" s="62"/>
      <c r="F69" s="62"/>
    </row>
    <row r="70" spans="2:4" ht="12.75">
      <c r="B70" s="8">
        <v>3310</v>
      </c>
      <c r="C70" s="63" t="s">
        <v>79</v>
      </c>
      <c r="D70" s="64">
        <v>2708823</v>
      </c>
    </row>
    <row r="71" spans="2:6" ht="12.75">
      <c r="B71" s="4"/>
      <c r="C71" s="63"/>
      <c r="E71" s="64"/>
      <c r="F71" s="64"/>
    </row>
    <row r="72" spans="2:6" ht="12.75">
      <c r="B72" s="48">
        <v>3400</v>
      </c>
      <c r="C72" s="65" t="s">
        <v>84</v>
      </c>
      <c r="D72" s="62">
        <v>78355</v>
      </c>
      <c r="E72" s="62"/>
      <c r="F72" s="62"/>
    </row>
    <row r="73" spans="2:4" ht="12.75">
      <c r="B73" s="8">
        <v>3410</v>
      </c>
      <c r="C73" s="63" t="s">
        <v>85</v>
      </c>
      <c r="D73" s="64">
        <v>75355</v>
      </c>
    </row>
    <row r="74" spans="2:4" ht="12.75">
      <c r="B74" s="8">
        <v>3480</v>
      </c>
      <c r="C74" s="63" t="s">
        <v>87</v>
      </c>
      <c r="D74" s="64">
        <v>3000</v>
      </c>
    </row>
    <row r="75" spans="2:6" ht="12.75">
      <c r="B75" s="4"/>
      <c r="C75" s="63"/>
      <c r="E75" s="64"/>
      <c r="F75" s="64"/>
    </row>
    <row r="76" spans="2:6" ht="12.75" customHeight="1">
      <c r="B76" s="48">
        <v>3500</v>
      </c>
      <c r="C76" s="39" t="s">
        <v>88</v>
      </c>
      <c r="D76" s="62">
        <v>3534946</v>
      </c>
      <c r="E76" s="62"/>
      <c r="F76" s="62"/>
    </row>
    <row r="77" spans="2:4" ht="12.75">
      <c r="B77" s="8">
        <v>3510</v>
      </c>
      <c r="C77" s="63" t="s">
        <v>89</v>
      </c>
      <c r="D77" s="64">
        <v>3534946</v>
      </c>
    </row>
    <row r="78" spans="2:6" ht="12.75">
      <c r="B78" s="4"/>
      <c r="C78" s="63"/>
      <c r="E78" s="64"/>
      <c r="F78" s="64"/>
    </row>
    <row r="79" spans="2:6" ht="12.75">
      <c r="B79" s="48">
        <v>3600</v>
      </c>
      <c r="C79" s="65" t="s">
        <v>94</v>
      </c>
      <c r="D79" s="62">
        <v>3088067</v>
      </c>
      <c r="E79" s="62"/>
      <c r="F79" s="62"/>
    </row>
    <row r="80" spans="2:4" ht="12.75">
      <c r="B80" s="8">
        <v>3610</v>
      </c>
      <c r="C80" s="63" t="s">
        <v>95</v>
      </c>
      <c r="D80" s="64">
        <v>3088067</v>
      </c>
    </row>
    <row r="81" spans="3:6" ht="12.75">
      <c r="C81" s="60"/>
      <c r="D81" s="64"/>
      <c r="E81" s="64"/>
      <c r="F81" s="64"/>
    </row>
    <row r="82" spans="2:6" ht="12.75">
      <c r="B82" s="48">
        <v>3700</v>
      </c>
      <c r="C82" s="65" t="s">
        <v>96</v>
      </c>
      <c r="D82" s="62">
        <v>71703</v>
      </c>
      <c r="E82" s="62"/>
      <c r="F82" s="62"/>
    </row>
    <row r="83" spans="2:4" ht="12.75">
      <c r="B83" s="8">
        <v>3710</v>
      </c>
      <c r="C83" s="63" t="s">
        <v>97</v>
      </c>
      <c r="D83" s="64">
        <v>28659</v>
      </c>
    </row>
    <row r="84" spans="2:4" ht="12.75">
      <c r="B84" s="8">
        <v>3720</v>
      </c>
      <c r="C84" s="63" t="s">
        <v>98</v>
      </c>
      <c r="D84" s="64">
        <v>43044</v>
      </c>
    </row>
    <row r="85" spans="2:6" ht="12.75">
      <c r="B85" s="4"/>
      <c r="C85" s="63"/>
      <c r="E85" s="64"/>
      <c r="F85" s="64"/>
    </row>
    <row r="86" spans="2:6" ht="12.75">
      <c r="B86" s="48">
        <v>3800</v>
      </c>
      <c r="C86" s="65" t="s">
        <v>100</v>
      </c>
      <c r="D86" s="62">
        <v>1022094</v>
      </c>
      <c r="E86" s="62"/>
      <c r="F86" s="62"/>
    </row>
    <row r="87" spans="2:4" ht="12.75">
      <c r="B87" s="8">
        <v>3810</v>
      </c>
      <c r="C87" s="63" t="s">
        <v>101</v>
      </c>
      <c r="D87" s="64">
        <v>1020714</v>
      </c>
    </row>
    <row r="88" spans="2:4" ht="12.75">
      <c r="B88" s="8">
        <v>3820</v>
      </c>
      <c r="C88" s="63" t="s">
        <v>102</v>
      </c>
      <c r="D88" s="64">
        <v>1380</v>
      </c>
    </row>
    <row r="89" spans="2:6" ht="12.75">
      <c r="B89" s="4"/>
      <c r="C89" s="63"/>
      <c r="E89" s="64"/>
      <c r="F89" s="64"/>
    </row>
    <row r="90" spans="2:6" ht="12.75">
      <c r="B90" s="48">
        <v>3900</v>
      </c>
      <c r="C90" s="65" t="s">
        <v>103</v>
      </c>
      <c r="D90" s="62">
        <v>190824</v>
      </c>
      <c r="E90" s="62"/>
      <c r="F90" s="62"/>
    </row>
    <row r="91" spans="2:4" ht="12.75">
      <c r="B91" s="8">
        <v>3960</v>
      </c>
      <c r="C91" s="63" t="s">
        <v>104</v>
      </c>
      <c r="D91" s="64">
        <v>78386</v>
      </c>
    </row>
    <row r="92" spans="2:4" ht="12.75" customHeight="1">
      <c r="B92" s="8">
        <v>3980</v>
      </c>
      <c r="C92" s="63" t="s">
        <v>105</v>
      </c>
      <c r="D92" s="64">
        <v>112438</v>
      </c>
    </row>
    <row r="93" spans="2:6" ht="12.75">
      <c r="B93" s="4"/>
      <c r="C93" s="63"/>
      <c r="E93" s="64"/>
      <c r="F93" s="64"/>
    </row>
    <row r="95" spans="2:6" ht="12.75">
      <c r="B95" s="48">
        <v>5000</v>
      </c>
      <c r="C95" s="65" t="s">
        <v>106</v>
      </c>
      <c r="D95" s="62">
        <v>396837</v>
      </c>
      <c r="E95" s="62"/>
      <c r="F95" s="62"/>
    </row>
    <row r="96" spans="2:6" ht="12.75">
      <c r="B96" s="48">
        <v>5100</v>
      </c>
      <c r="C96" s="65" t="s">
        <v>107</v>
      </c>
      <c r="D96" s="62">
        <v>396837</v>
      </c>
      <c r="E96" s="62"/>
      <c r="F96" s="62"/>
    </row>
    <row r="97" spans="2:4" ht="12.75">
      <c r="B97" s="8">
        <v>5110</v>
      </c>
      <c r="C97" s="63" t="s">
        <v>108</v>
      </c>
      <c r="D97" s="64">
        <v>267078</v>
      </c>
    </row>
    <row r="98" spans="2:4" ht="12.75">
      <c r="B98" s="8">
        <v>5150</v>
      </c>
      <c r="C98" s="63" t="s">
        <v>109</v>
      </c>
      <c r="D98" s="64">
        <v>129759</v>
      </c>
    </row>
    <row r="99" spans="2:6" ht="12.75">
      <c r="B99" s="4"/>
      <c r="C99" s="63"/>
      <c r="E99" s="64"/>
      <c r="F99" s="64"/>
    </row>
    <row r="101" spans="2:5" ht="12.75" customHeight="1">
      <c r="B101" s="9" t="s">
        <v>4</v>
      </c>
      <c r="C101" s="9"/>
      <c r="D101" s="67">
        <v>69220554</v>
      </c>
      <c r="E101" s="62"/>
    </row>
    <row r="102" spans="4:5" ht="12.75">
      <c r="D102" s="62"/>
      <c r="E102" s="62"/>
    </row>
    <row r="103" spans="2:6" ht="12.75">
      <c r="B103" s="48">
        <v>1000</v>
      </c>
      <c r="C103" s="65" t="s">
        <v>25</v>
      </c>
      <c r="D103" s="62">
        <v>65932565</v>
      </c>
      <c r="E103" s="62"/>
      <c r="F103" s="62"/>
    </row>
    <row r="104" spans="2:6" ht="12.75">
      <c r="B104" s="48">
        <v>1100</v>
      </c>
      <c r="C104" s="65" t="s">
        <v>26</v>
      </c>
      <c r="D104" s="62">
        <v>50402141</v>
      </c>
      <c r="E104" s="62"/>
      <c r="F104" s="62"/>
    </row>
    <row r="105" spans="2:4" ht="12.75">
      <c r="B105" s="8">
        <v>1130</v>
      </c>
      <c r="C105" s="63" t="s">
        <v>28</v>
      </c>
      <c r="D105" s="64">
        <v>50402141</v>
      </c>
    </row>
    <row r="106" spans="4:6" ht="12.75">
      <c r="D106" s="64"/>
      <c r="E106" s="64"/>
      <c r="F106" s="64"/>
    </row>
    <row r="107" spans="2:6" ht="12.75">
      <c r="B107" s="48">
        <v>1200</v>
      </c>
      <c r="C107" s="65" t="s">
        <v>29</v>
      </c>
      <c r="D107" s="62">
        <v>261803</v>
      </c>
      <c r="E107" s="62"/>
      <c r="F107" s="62"/>
    </row>
    <row r="108" spans="2:4" ht="12.75">
      <c r="B108" s="8">
        <v>1210</v>
      </c>
      <c r="C108" s="63" t="s">
        <v>30</v>
      </c>
      <c r="D108" s="64">
        <v>161009</v>
      </c>
    </row>
    <row r="109" spans="2:4" ht="12.75">
      <c r="B109" s="8">
        <v>1230</v>
      </c>
      <c r="C109" s="63" t="s">
        <v>31</v>
      </c>
      <c r="D109" s="64">
        <v>100794</v>
      </c>
    </row>
    <row r="110" spans="2:6" ht="12.75">
      <c r="B110" s="4"/>
      <c r="C110" s="63"/>
      <c r="E110" s="64"/>
      <c r="F110" s="64"/>
    </row>
    <row r="111" spans="2:6" ht="12.75">
      <c r="B111" s="48">
        <v>1300</v>
      </c>
      <c r="C111" s="65" t="s">
        <v>32</v>
      </c>
      <c r="D111" s="62">
        <v>9174710</v>
      </c>
      <c r="E111" s="62"/>
      <c r="F111" s="62"/>
    </row>
    <row r="112" spans="2:4" ht="12.75">
      <c r="B112" s="8">
        <v>1310</v>
      </c>
      <c r="C112" s="63" t="s">
        <v>33</v>
      </c>
      <c r="D112" s="64">
        <v>94228</v>
      </c>
    </row>
    <row r="113" spans="2:4" ht="12.75">
      <c r="B113" s="8">
        <v>1320</v>
      </c>
      <c r="C113" s="63" t="s">
        <v>34</v>
      </c>
      <c r="D113" s="64">
        <v>8768854</v>
      </c>
    </row>
    <row r="114" spans="2:4" ht="12.75">
      <c r="B114" s="8">
        <v>1340</v>
      </c>
      <c r="C114" s="63" t="s">
        <v>35</v>
      </c>
      <c r="D114" s="64">
        <v>311628</v>
      </c>
    </row>
    <row r="115" spans="2:6" ht="12.75">
      <c r="B115" s="4"/>
      <c r="C115" s="63"/>
      <c r="E115" s="64"/>
      <c r="F115" s="64"/>
    </row>
    <row r="116" spans="2:6" ht="12.75">
      <c r="B116" s="48">
        <v>1400</v>
      </c>
      <c r="C116" s="65" t="s">
        <v>36</v>
      </c>
      <c r="D116" s="62">
        <v>5255785</v>
      </c>
      <c r="E116" s="62"/>
      <c r="F116" s="62"/>
    </row>
    <row r="117" spans="2:4" ht="12.75">
      <c r="B117" s="8">
        <v>1410</v>
      </c>
      <c r="C117" s="63" t="s">
        <v>37</v>
      </c>
      <c r="D117" s="64">
        <v>5255785</v>
      </c>
    </row>
    <row r="118" spans="4:6" ht="12.75">
      <c r="D118" s="64"/>
      <c r="E118" s="64"/>
      <c r="F118" s="64"/>
    </row>
    <row r="119" spans="2:6" ht="12.75">
      <c r="B119" s="48">
        <v>1500</v>
      </c>
      <c r="C119" s="65" t="s">
        <v>39</v>
      </c>
      <c r="D119" s="62">
        <v>838126</v>
      </c>
      <c r="E119" s="62"/>
      <c r="F119" s="62"/>
    </row>
    <row r="120" spans="2:4" ht="12.75">
      <c r="B120" s="8">
        <v>1520</v>
      </c>
      <c r="C120" s="63" t="s">
        <v>40</v>
      </c>
      <c r="D120" s="64">
        <v>9478</v>
      </c>
    </row>
    <row r="121" spans="2:4" ht="12.75">
      <c r="B121" s="8">
        <v>1540</v>
      </c>
      <c r="C121" s="63" t="s">
        <v>41</v>
      </c>
      <c r="D121" s="64">
        <v>109234</v>
      </c>
    </row>
    <row r="122" spans="2:4" ht="12.75">
      <c r="B122" s="8">
        <v>1590</v>
      </c>
      <c r="C122" s="63" t="s">
        <v>39</v>
      </c>
      <c r="D122" s="64">
        <v>719414</v>
      </c>
    </row>
    <row r="123" spans="4:6" ht="12.75">
      <c r="D123" s="64"/>
      <c r="E123" s="64"/>
      <c r="F123" s="64"/>
    </row>
    <row r="125" spans="2:6" ht="12.75">
      <c r="B125" s="48">
        <v>2000</v>
      </c>
      <c r="C125" s="65" t="s">
        <v>47</v>
      </c>
      <c r="D125" s="62">
        <v>444813</v>
      </c>
      <c r="E125" s="62"/>
      <c r="F125" s="62"/>
    </row>
    <row r="126" spans="2:6" ht="12.75" customHeight="1">
      <c r="B126" s="48">
        <v>2100</v>
      </c>
      <c r="C126" s="61" t="s">
        <v>48</v>
      </c>
      <c r="D126" s="62">
        <v>151712</v>
      </c>
      <c r="E126" s="62"/>
      <c r="F126" s="62"/>
    </row>
    <row r="127" spans="2:4" ht="12.75">
      <c r="B127" s="8">
        <v>2110</v>
      </c>
      <c r="C127" s="63" t="s">
        <v>49</v>
      </c>
      <c r="D127" s="64">
        <v>36696</v>
      </c>
    </row>
    <row r="128" spans="2:4" ht="12.75" customHeight="1">
      <c r="B128" s="8">
        <v>2140</v>
      </c>
      <c r="C128" s="63" t="s">
        <v>50</v>
      </c>
      <c r="D128" s="64">
        <v>73420</v>
      </c>
    </row>
    <row r="129" spans="2:4" ht="12.75">
      <c r="B129" s="8">
        <v>2150</v>
      </c>
      <c r="C129" s="63" t="s">
        <v>51</v>
      </c>
      <c r="D129" s="64">
        <v>10996</v>
      </c>
    </row>
    <row r="130" spans="2:4" ht="12.75">
      <c r="B130" s="8">
        <v>2160</v>
      </c>
      <c r="C130" s="63" t="s">
        <v>52</v>
      </c>
      <c r="D130" s="64">
        <v>30600</v>
      </c>
    </row>
    <row r="131" spans="2:6" ht="12.75">
      <c r="B131" s="4"/>
      <c r="C131" s="63"/>
      <c r="E131" s="64"/>
      <c r="F131" s="64"/>
    </row>
    <row r="132" spans="2:6" ht="12.75">
      <c r="B132" s="48">
        <v>2500</v>
      </c>
      <c r="C132" s="65" t="s">
        <v>58</v>
      </c>
      <c r="D132" s="62">
        <v>3060</v>
      </c>
      <c r="E132" s="62"/>
      <c r="F132" s="62"/>
    </row>
    <row r="133" spans="2:4" ht="12.75">
      <c r="B133" s="8">
        <v>2530</v>
      </c>
      <c r="C133" s="63" t="s">
        <v>59</v>
      </c>
      <c r="D133" s="64">
        <v>3060</v>
      </c>
    </row>
    <row r="134" spans="4:6" ht="12.75">
      <c r="D134" s="64"/>
      <c r="E134" s="64"/>
      <c r="F134" s="64"/>
    </row>
    <row r="135" spans="2:6" ht="12.75">
      <c r="B135" s="48">
        <v>2600</v>
      </c>
      <c r="C135" s="65" t="s">
        <v>60</v>
      </c>
      <c r="D135" s="62">
        <v>230484</v>
      </c>
      <c r="E135" s="62"/>
      <c r="F135" s="62"/>
    </row>
    <row r="136" spans="2:4" ht="12.75">
      <c r="B136" s="8">
        <v>2610</v>
      </c>
      <c r="C136" s="63" t="s">
        <v>60</v>
      </c>
      <c r="D136" s="64">
        <v>230484</v>
      </c>
    </row>
    <row r="137" spans="2:6" ht="12.75">
      <c r="B137" s="4"/>
      <c r="C137" s="63"/>
      <c r="E137" s="64"/>
      <c r="F137" s="64"/>
    </row>
    <row r="138" spans="2:6" ht="12.75">
      <c r="B138" s="48">
        <v>2700</v>
      </c>
      <c r="C138" s="61" t="s">
        <v>61</v>
      </c>
      <c r="D138" s="62">
        <v>50999</v>
      </c>
      <c r="E138" s="62"/>
      <c r="F138" s="62"/>
    </row>
    <row r="139" spans="2:4" ht="12.75">
      <c r="B139" s="8">
        <v>2710</v>
      </c>
      <c r="C139" s="63" t="s">
        <v>62</v>
      </c>
      <c r="D139" s="64">
        <v>50999</v>
      </c>
    </row>
    <row r="140" spans="2:6" ht="12.75">
      <c r="B140" s="4"/>
      <c r="C140" s="63"/>
      <c r="E140" s="64"/>
      <c r="F140" s="64"/>
    </row>
    <row r="141" spans="2:6" ht="12.75">
      <c r="B141" s="48">
        <v>2900</v>
      </c>
      <c r="C141" s="65" t="s">
        <v>63</v>
      </c>
      <c r="D141" s="62">
        <v>8558</v>
      </c>
      <c r="E141" s="62"/>
      <c r="F141" s="62"/>
    </row>
    <row r="142" spans="2:4" ht="12.75">
      <c r="B142" s="8">
        <v>2960</v>
      </c>
      <c r="C142" s="63" t="s">
        <v>65</v>
      </c>
      <c r="D142" s="64">
        <v>8558</v>
      </c>
    </row>
    <row r="143" spans="2:6" ht="12.75">
      <c r="B143" s="4"/>
      <c r="C143" s="63"/>
      <c r="E143" s="64"/>
      <c r="F143" s="64"/>
    </row>
    <row r="144" spans="4:6" ht="12.75">
      <c r="D144" s="64"/>
      <c r="E144" s="64"/>
      <c r="F144" s="64"/>
    </row>
    <row r="145" spans="2:6" ht="12.75">
      <c r="B145" s="48">
        <v>3000</v>
      </c>
      <c r="C145" s="65" t="s">
        <v>66</v>
      </c>
      <c r="D145" s="62">
        <v>2751376</v>
      </c>
      <c r="E145" s="62"/>
      <c r="F145" s="62"/>
    </row>
    <row r="146" spans="2:6" ht="12.75">
      <c r="B146" s="48">
        <v>3100</v>
      </c>
      <c r="C146" s="65" t="s">
        <v>67</v>
      </c>
      <c r="D146" s="62">
        <v>157263</v>
      </c>
      <c r="E146" s="62"/>
      <c r="F146" s="62"/>
    </row>
    <row r="147" spans="2:4" ht="12.75">
      <c r="B147" s="8">
        <v>3110</v>
      </c>
      <c r="C147" s="63" t="s">
        <v>68</v>
      </c>
      <c r="D147" s="64">
        <v>61200</v>
      </c>
    </row>
    <row r="148" spans="2:4" ht="12.75">
      <c r="B148" s="8">
        <v>3130</v>
      </c>
      <c r="C148" s="63" t="s">
        <v>69</v>
      </c>
      <c r="D148" s="64">
        <v>5503</v>
      </c>
    </row>
    <row r="149" spans="2:4" ht="12.75">
      <c r="B149" s="8">
        <v>3140</v>
      </c>
      <c r="C149" s="63" t="s">
        <v>70</v>
      </c>
      <c r="D149" s="64">
        <v>42836</v>
      </c>
    </row>
    <row r="150" spans="2:4" ht="12.75">
      <c r="B150" s="8">
        <v>3150</v>
      </c>
      <c r="C150" s="63" t="s">
        <v>71</v>
      </c>
      <c r="D150" s="64">
        <v>4888</v>
      </c>
    </row>
    <row r="151" spans="2:4" ht="12.75" customHeight="1">
      <c r="B151" s="8">
        <v>3170</v>
      </c>
      <c r="C151" s="63" t="s">
        <v>72</v>
      </c>
      <c r="D151" s="64">
        <v>36718</v>
      </c>
    </row>
    <row r="152" spans="2:4" ht="12.75">
      <c r="B152" s="8">
        <v>3180</v>
      </c>
      <c r="C152" s="63" t="s">
        <v>73</v>
      </c>
      <c r="D152" s="64">
        <v>6118</v>
      </c>
    </row>
    <row r="153" spans="2:6" ht="12.75">
      <c r="B153" s="4"/>
      <c r="C153" s="63"/>
      <c r="D153" s="64"/>
      <c r="E153" s="64"/>
      <c r="F153" s="64"/>
    </row>
    <row r="154" spans="2:6" ht="12.75">
      <c r="B154" s="48">
        <v>3200</v>
      </c>
      <c r="C154" s="65" t="s">
        <v>74</v>
      </c>
      <c r="D154" s="62">
        <v>279173</v>
      </c>
      <c r="E154" s="62"/>
      <c r="F154" s="62"/>
    </row>
    <row r="155" spans="2:4" ht="12.75">
      <c r="B155" s="8">
        <v>3220</v>
      </c>
      <c r="C155" s="63" t="s">
        <v>76</v>
      </c>
      <c r="D155" s="64">
        <v>248573</v>
      </c>
    </row>
    <row r="156" spans="2:4" ht="12.75">
      <c r="B156" s="8">
        <v>3230</v>
      </c>
      <c r="C156" s="63" t="s">
        <v>77</v>
      </c>
      <c r="D156" s="64">
        <v>30600</v>
      </c>
    </row>
    <row r="157" spans="2:6" ht="12.75">
      <c r="B157" s="4"/>
      <c r="C157" s="63"/>
      <c r="E157" s="64"/>
      <c r="F157" s="64"/>
    </row>
    <row r="158" spans="2:6" ht="12.75">
      <c r="B158" s="48">
        <v>3300</v>
      </c>
      <c r="C158" s="61" t="s">
        <v>78</v>
      </c>
      <c r="D158" s="62">
        <v>1048172</v>
      </c>
      <c r="E158" s="62"/>
      <c r="F158" s="62"/>
    </row>
    <row r="159" spans="2:4" ht="12.75">
      <c r="B159" s="8">
        <v>3310</v>
      </c>
      <c r="C159" s="63" t="s">
        <v>79</v>
      </c>
      <c r="D159" s="64">
        <v>821748</v>
      </c>
    </row>
    <row r="160" spans="2:4" ht="12.75">
      <c r="B160" s="8">
        <v>3330</v>
      </c>
      <c r="C160" s="63" t="s">
        <v>80</v>
      </c>
      <c r="D160" s="64">
        <v>28555</v>
      </c>
    </row>
    <row r="161" spans="2:4" ht="12.75">
      <c r="B161" s="8">
        <v>3340</v>
      </c>
      <c r="C161" s="63" t="s">
        <v>81</v>
      </c>
      <c r="D161" s="64">
        <v>134636</v>
      </c>
    </row>
    <row r="162" spans="2:4" ht="12.75">
      <c r="B162" s="8">
        <v>3360</v>
      </c>
      <c r="C162" s="63" t="s">
        <v>82</v>
      </c>
      <c r="D162" s="64">
        <v>8160</v>
      </c>
    </row>
    <row r="163" spans="2:4" ht="12.75">
      <c r="B163" s="8">
        <v>3380</v>
      </c>
      <c r="C163" s="63" t="s">
        <v>83</v>
      </c>
      <c r="D163" s="64">
        <v>55073</v>
      </c>
    </row>
    <row r="164" spans="2:6" ht="12.75">
      <c r="B164" s="4"/>
      <c r="C164" s="63"/>
      <c r="E164" s="64"/>
      <c r="F164" s="64"/>
    </row>
    <row r="165" spans="2:6" ht="12.75">
      <c r="B165" s="48">
        <v>3400</v>
      </c>
      <c r="C165" s="65" t="s">
        <v>84</v>
      </c>
      <c r="D165" s="62">
        <v>51048</v>
      </c>
      <c r="E165" s="62"/>
      <c r="F165" s="62"/>
    </row>
    <row r="166" spans="2:4" ht="12.75">
      <c r="B166" s="8">
        <v>3410</v>
      </c>
      <c r="C166" s="63" t="s">
        <v>85</v>
      </c>
      <c r="D166" s="64">
        <v>5100</v>
      </c>
    </row>
    <row r="167" spans="2:4" ht="12.75">
      <c r="B167" s="8">
        <v>3450</v>
      </c>
      <c r="C167" s="63" t="s">
        <v>86</v>
      </c>
      <c r="D167" s="64">
        <v>45948</v>
      </c>
    </row>
    <row r="168" spans="4:6" ht="12.75">
      <c r="D168" s="64"/>
      <c r="E168" s="64"/>
      <c r="F168" s="64"/>
    </row>
    <row r="169" spans="2:6" ht="12.75" customHeight="1">
      <c r="B169" s="48">
        <v>3500</v>
      </c>
      <c r="C169" s="61" t="s">
        <v>88</v>
      </c>
      <c r="D169" s="62">
        <v>344588</v>
      </c>
      <c r="E169" s="62"/>
      <c r="F169" s="62"/>
    </row>
    <row r="170" spans="2:4" ht="12.75">
      <c r="B170" s="8">
        <v>3510</v>
      </c>
      <c r="C170" s="63" t="s">
        <v>89</v>
      </c>
      <c r="D170" s="64">
        <v>195836</v>
      </c>
    </row>
    <row r="171" spans="2:4" ht="12.75">
      <c r="B171" s="8">
        <v>3530</v>
      </c>
      <c r="C171" s="63" t="s">
        <v>90</v>
      </c>
      <c r="D171" s="64">
        <v>61200</v>
      </c>
    </row>
    <row r="172" spans="2:4" ht="12.75">
      <c r="B172" s="8">
        <v>3550</v>
      </c>
      <c r="C172" s="63" t="s">
        <v>91</v>
      </c>
      <c r="D172" s="64">
        <v>53288</v>
      </c>
    </row>
    <row r="173" spans="2:4" ht="12.75">
      <c r="B173" s="8">
        <v>3580</v>
      </c>
      <c r="C173" s="63" t="s">
        <v>92</v>
      </c>
      <c r="D173" s="64">
        <v>1224</v>
      </c>
    </row>
    <row r="174" spans="2:4" ht="12.75">
      <c r="B174" s="8">
        <v>3590</v>
      </c>
      <c r="C174" s="63" t="s">
        <v>93</v>
      </c>
      <c r="D174" s="64">
        <v>33040</v>
      </c>
    </row>
    <row r="175" spans="2:6" ht="12.75">
      <c r="B175" s="4"/>
      <c r="C175" s="63"/>
      <c r="E175" s="64"/>
      <c r="F175" s="64"/>
    </row>
    <row r="176" spans="2:6" ht="12.75">
      <c r="B176" s="48">
        <v>3700</v>
      </c>
      <c r="C176" s="65" t="s">
        <v>96</v>
      </c>
      <c r="D176" s="62">
        <v>396940</v>
      </c>
      <c r="E176" s="62"/>
      <c r="F176" s="62"/>
    </row>
    <row r="177" spans="2:4" ht="12.75">
      <c r="B177" s="8">
        <v>3710</v>
      </c>
      <c r="C177" s="63" t="s">
        <v>97</v>
      </c>
      <c r="D177" s="64">
        <v>15286</v>
      </c>
    </row>
    <row r="178" spans="2:4" ht="12.75">
      <c r="B178" s="8">
        <v>3750</v>
      </c>
      <c r="C178" s="63" t="s">
        <v>99</v>
      </c>
      <c r="D178" s="64">
        <v>381654</v>
      </c>
    </row>
    <row r="179" spans="2:6" ht="12.75">
      <c r="B179" s="4"/>
      <c r="C179" s="63"/>
      <c r="E179" s="64"/>
      <c r="F179" s="64"/>
    </row>
    <row r="180" spans="2:6" ht="12.75">
      <c r="B180" s="48">
        <v>3900</v>
      </c>
      <c r="C180" s="65" t="s">
        <v>103</v>
      </c>
      <c r="D180" s="62">
        <v>474192</v>
      </c>
      <c r="E180" s="62"/>
      <c r="F180" s="62"/>
    </row>
    <row r="181" spans="2:4" ht="12.75" customHeight="1">
      <c r="B181" s="8">
        <v>3980</v>
      </c>
      <c r="C181" s="63" t="s">
        <v>105</v>
      </c>
      <c r="D181" s="64">
        <v>461954</v>
      </c>
    </row>
    <row r="182" spans="2:4" ht="12.75">
      <c r="B182" s="8">
        <v>3990</v>
      </c>
      <c r="C182" s="63" t="s">
        <v>103</v>
      </c>
      <c r="D182" s="64">
        <v>12238</v>
      </c>
    </row>
    <row r="183" spans="2:6" ht="12.75">
      <c r="B183" s="4"/>
      <c r="C183" s="63"/>
      <c r="E183" s="64"/>
      <c r="F183" s="64"/>
    </row>
    <row r="185" spans="2:6" ht="12.75">
      <c r="B185" s="48">
        <v>5000</v>
      </c>
      <c r="C185" s="65" t="s">
        <v>106</v>
      </c>
      <c r="D185" s="62">
        <v>91800</v>
      </c>
      <c r="E185" s="62"/>
      <c r="F185" s="62"/>
    </row>
    <row r="186" spans="2:6" ht="12.75">
      <c r="B186" s="48">
        <v>5100</v>
      </c>
      <c r="C186" s="65" t="s">
        <v>107</v>
      </c>
      <c r="D186" s="62">
        <v>74970</v>
      </c>
      <c r="E186" s="62"/>
      <c r="F186" s="62"/>
    </row>
    <row r="187" spans="2:4" ht="12.75">
      <c r="B187" s="8">
        <v>5110</v>
      </c>
      <c r="C187" s="63" t="s">
        <v>108</v>
      </c>
      <c r="D187" s="64">
        <v>15300</v>
      </c>
    </row>
    <row r="188" spans="2:4" ht="12.75">
      <c r="B188" s="8">
        <v>5150</v>
      </c>
      <c r="C188" s="63" t="s">
        <v>109</v>
      </c>
      <c r="D188" s="64">
        <v>59670</v>
      </c>
    </row>
    <row r="189" spans="2:6" ht="12.75">
      <c r="B189" s="4"/>
      <c r="C189" s="63"/>
      <c r="E189" s="64"/>
      <c r="F189" s="64"/>
    </row>
    <row r="190" spans="2:6" ht="12.75">
      <c r="B190" s="48">
        <v>5900</v>
      </c>
      <c r="C190" s="65" t="s">
        <v>110</v>
      </c>
      <c r="D190" s="62">
        <v>16830</v>
      </c>
      <c r="E190" s="62"/>
      <c r="F190" s="62"/>
    </row>
    <row r="191" spans="2:4" ht="12.75">
      <c r="B191" s="8">
        <v>5910</v>
      </c>
      <c r="C191" s="63" t="s">
        <v>111</v>
      </c>
      <c r="D191" s="64">
        <v>16830</v>
      </c>
    </row>
    <row r="192" spans="2:6" ht="12.75">
      <c r="B192" s="4"/>
      <c r="C192" s="63"/>
      <c r="E192" s="64"/>
      <c r="F192" s="64"/>
    </row>
    <row r="193" spans="4:6" ht="12.75">
      <c r="D193" s="64"/>
      <c r="E193" s="64"/>
      <c r="F193" s="64"/>
    </row>
  </sheetData>
  <sheetProtection/>
  <mergeCells count="2">
    <mergeCell ref="B7:C7"/>
    <mergeCell ref="B9:C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3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11.421875" defaultRowHeight="12.75"/>
  <cols>
    <col min="1" max="1" width="9.00390625" style="78" bestFit="1" customWidth="1"/>
    <col min="2" max="2" width="22.421875" style="78" customWidth="1"/>
    <col min="3" max="3" width="18.28125" style="148" customWidth="1"/>
    <col min="4" max="5" width="12.57421875" style="78" customWidth="1"/>
    <col min="6" max="6" width="16.57421875" style="78" customWidth="1"/>
    <col min="7" max="16384" width="11.421875" style="78" customWidth="1"/>
  </cols>
  <sheetData>
    <row r="2" spans="1:13" ht="34.5" customHeight="1">
      <c r="A2" s="269" t="s">
        <v>14</v>
      </c>
      <c r="B2" s="269"/>
      <c r="C2" s="269"/>
      <c r="D2" s="269"/>
      <c r="E2" s="269"/>
      <c r="F2" s="77"/>
      <c r="G2" s="77"/>
      <c r="H2" s="77"/>
      <c r="I2" s="77"/>
      <c r="J2" s="77"/>
      <c r="K2" s="77"/>
      <c r="L2" s="77"/>
      <c r="M2" s="77"/>
    </row>
    <row r="3" spans="1:13" s="80" customFormat="1" ht="15.75">
      <c r="A3" s="235" t="s">
        <v>176</v>
      </c>
      <c r="B3" s="235"/>
      <c r="C3" s="235"/>
      <c r="D3" s="235"/>
      <c r="E3" s="235"/>
      <c r="F3" s="79"/>
      <c r="G3" s="79"/>
      <c r="H3" s="79"/>
      <c r="I3" s="79"/>
      <c r="J3" s="79"/>
      <c r="K3" s="79"/>
      <c r="L3" s="79"/>
      <c r="M3" s="79"/>
    </row>
    <row r="4" spans="1:13" s="80" customFormat="1" ht="15.75">
      <c r="A4" s="235" t="s">
        <v>177</v>
      </c>
      <c r="B4" s="235"/>
      <c r="C4" s="235"/>
      <c r="D4" s="235"/>
      <c r="E4" s="235"/>
      <c r="F4" s="79"/>
      <c r="G4" s="79"/>
      <c r="H4" s="79"/>
      <c r="I4" s="79"/>
      <c r="J4" s="79"/>
      <c r="K4" s="79"/>
      <c r="L4" s="79"/>
      <c r="M4" s="79"/>
    </row>
    <row r="5" spans="1:13" s="80" customFormat="1" ht="15.75">
      <c r="A5" s="81"/>
      <c r="B5" s="81"/>
      <c r="C5" s="81"/>
      <c r="D5" s="81"/>
      <c r="E5" s="79"/>
      <c r="F5" s="79"/>
      <c r="G5" s="79"/>
      <c r="H5" s="79"/>
      <c r="I5" s="79"/>
      <c r="J5" s="79"/>
      <c r="K5" s="79"/>
      <c r="L5" s="79"/>
      <c r="M5" s="79"/>
    </row>
    <row r="6" spans="1:7" ht="15.75" customHeight="1">
      <c r="A6" s="243" t="s">
        <v>178</v>
      </c>
      <c r="B6" s="243" t="s">
        <v>179</v>
      </c>
      <c r="C6" s="244" t="s">
        <v>180</v>
      </c>
      <c r="D6" s="243" t="s">
        <v>181</v>
      </c>
      <c r="E6" s="243"/>
      <c r="G6" s="79"/>
    </row>
    <row r="7" spans="1:7" s="82" customFormat="1" ht="15.75">
      <c r="A7" s="243"/>
      <c r="B7" s="243"/>
      <c r="C7" s="244"/>
      <c r="D7" s="244" t="s">
        <v>182</v>
      </c>
      <c r="E7" s="244" t="s">
        <v>183</v>
      </c>
      <c r="G7" s="79"/>
    </row>
    <row r="8" spans="1:5" s="82" customFormat="1" ht="15">
      <c r="A8" s="243"/>
      <c r="B8" s="243"/>
      <c r="C8" s="244"/>
      <c r="D8" s="244"/>
      <c r="E8" s="244"/>
    </row>
    <row r="9" spans="1:3" ht="15">
      <c r="A9" s="256" t="s">
        <v>184</v>
      </c>
      <c r="B9" s="283"/>
      <c r="C9" s="78"/>
    </row>
    <row r="10" spans="1:5" s="140" customFormat="1" ht="11.25">
      <c r="A10" s="165"/>
      <c r="B10" s="117" t="s">
        <v>594</v>
      </c>
      <c r="C10" s="118">
        <v>1</v>
      </c>
      <c r="D10" s="103">
        <v>114935.1</v>
      </c>
      <c r="E10" s="103">
        <v>114935.1</v>
      </c>
    </row>
    <row r="11" spans="1:5" s="140" customFormat="1" ht="11.25">
      <c r="A11" s="165"/>
      <c r="B11" s="117" t="s">
        <v>595</v>
      </c>
      <c r="C11" s="118">
        <v>4</v>
      </c>
      <c r="D11" s="103">
        <v>99402.6</v>
      </c>
      <c r="E11" s="103">
        <v>99402.6</v>
      </c>
    </row>
    <row r="12" spans="1:5" s="140" customFormat="1" ht="11.25">
      <c r="A12" s="165"/>
      <c r="B12" s="117" t="s">
        <v>400</v>
      </c>
      <c r="C12" s="118">
        <v>1</v>
      </c>
      <c r="D12" s="103">
        <v>99402.6</v>
      </c>
      <c r="E12" s="103">
        <v>99402.6</v>
      </c>
    </row>
    <row r="13" spans="1:5" s="140" customFormat="1" ht="11.25">
      <c r="A13" s="165"/>
      <c r="B13" s="117" t="s">
        <v>385</v>
      </c>
      <c r="C13" s="118">
        <v>1</v>
      </c>
      <c r="D13" s="103">
        <f>+'[1]3.Tabul. Mandos Medios y Super'!C14</f>
        <v>56671.2</v>
      </c>
      <c r="E13" s="103">
        <f>+D13</f>
        <v>56671.2</v>
      </c>
    </row>
    <row r="14" spans="1:5" s="140" customFormat="1" ht="11.25">
      <c r="A14" s="165"/>
      <c r="B14" s="117" t="s">
        <v>385</v>
      </c>
      <c r="C14" s="118">
        <v>3</v>
      </c>
      <c r="D14" s="103">
        <f>+'[1]3.Tabul. Mandos Medios y Super'!C16</f>
        <v>54572.1</v>
      </c>
      <c r="E14" s="103">
        <f>+D14</f>
        <v>54572.1</v>
      </c>
    </row>
    <row r="15" spans="1:5" s="140" customFormat="1" ht="11.25">
      <c r="A15" s="165"/>
      <c r="B15" s="117" t="s">
        <v>385</v>
      </c>
      <c r="C15" s="118">
        <v>1</v>
      </c>
      <c r="D15" s="103">
        <f>+'[1]3.Tabul. Mandos Medios y Super'!C18</f>
        <v>36421.2</v>
      </c>
      <c r="E15" s="103">
        <f aca="true" t="shared" si="0" ref="E15:E24">+D15</f>
        <v>36421.2</v>
      </c>
    </row>
    <row r="16" spans="1:5" s="140" customFormat="1" ht="11.25">
      <c r="A16" s="165"/>
      <c r="B16" s="117" t="s">
        <v>190</v>
      </c>
      <c r="C16" s="118">
        <v>1</v>
      </c>
      <c r="D16" s="103">
        <f>+D14</f>
        <v>54572.1</v>
      </c>
      <c r="E16" s="103">
        <f t="shared" si="0"/>
        <v>54572.1</v>
      </c>
    </row>
    <row r="17" spans="1:5" s="140" customFormat="1" ht="11.25">
      <c r="A17" s="165"/>
      <c r="B17" s="117" t="s">
        <v>190</v>
      </c>
      <c r="C17" s="118">
        <v>5</v>
      </c>
      <c r="D17" s="103">
        <f>+D13</f>
        <v>56671.2</v>
      </c>
      <c r="E17" s="103">
        <f t="shared" si="0"/>
        <v>56671.2</v>
      </c>
    </row>
    <row r="18" spans="1:5" s="140" customFormat="1" ht="11.25">
      <c r="A18" s="165"/>
      <c r="B18" s="117" t="s">
        <v>318</v>
      </c>
      <c r="C18" s="118">
        <v>16</v>
      </c>
      <c r="D18" s="103">
        <f>+'[1]3.Tabul. Mandos Medios y Super'!C19</f>
        <v>36421.2</v>
      </c>
      <c r="E18" s="103">
        <f t="shared" si="0"/>
        <v>36421.2</v>
      </c>
    </row>
    <row r="19" spans="1:5" s="140" customFormat="1" ht="11.25">
      <c r="A19" s="165"/>
      <c r="B19" s="117" t="s">
        <v>596</v>
      </c>
      <c r="C19" s="118">
        <v>6</v>
      </c>
      <c r="D19" s="103">
        <f>+D18</f>
        <v>36421.2</v>
      </c>
      <c r="E19" s="103">
        <f t="shared" si="0"/>
        <v>36421.2</v>
      </c>
    </row>
    <row r="20" spans="1:5" s="140" customFormat="1" ht="11.25">
      <c r="A20" s="165"/>
      <c r="B20" s="117" t="s">
        <v>582</v>
      </c>
      <c r="C20" s="118">
        <v>36</v>
      </c>
      <c r="D20" s="103">
        <f>+'[1]4. Tabulador Operativos'!C11</f>
        <v>18969.9</v>
      </c>
      <c r="E20" s="103">
        <f t="shared" si="0"/>
        <v>18969.9</v>
      </c>
    </row>
    <row r="21" spans="1:5" s="140" customFormat="1" ht="11.25">
      <c r="A21" s="165"/>
      <c r="B21" s="117" t="s">
        <v>597</v>
      </c>
      <c r="C21" s="118">
        <v>45</v>
      </c>
      <c r="D21" s="103">
        <f>+'[1]4. Tabulador Operativos'!C12</f>
        <v>12599.400000000001</v>
      </c>
      <c r="E21" s="103">
        <f t="shared" si="0"/>
        <v>12599.400000000001</v>
      </c>
    </row>
    <row r="22" spans="1:5" s="140" customFormat="1" ht="11.25">
      <c r="A22" s="165"/>
      <c r="B22" s="117" t="s">
        <v>597</v>
      </c>
      <c r="C22" s="118">
        <v>5</v>
      </c>
      <c r="D22" s="103">
        <f>+'[1]4. Tabulador Operativos'!C13</f>
        <v>15144</v>
      </c>
      <c r="E22" s="103">
        <f t="shared" si="0"/>
        <v>15144</v>
      </c>
    </row>
    <row r="23" spans="1:5" s="140" customFormat="1" ht="11.25">
      <c r="A23" s="165"/>
      <c r="B23" s="117" t="s">
        <v>568</v>
      </c>
      <c r="C23" s="118">
        <v>7</v>
      </c>
      <c r="D23" s="103">
        <f>+'[1]4. Tabulador Operativos'!C14</f>
        <v>9108</v>
      </c>
      <c r="E23" s="103">
        <f t="shared" si="0"/>
        <v>9108</v>
      </c>
    </row>
    <row r="24" spans="1:5" s="140" customFormat="1" ht="11.25">
      <c r="A24" s="165"/>
      <c r="B24" s="119" t="s">
        <v>568</v>
      </c>
      <c r="C24" s="118">
        <v>1</v>
      </c>
      <c r="D24" s="103">
        <f>+'[1]4. Tabulador Operativos'!C15</f>
        <v>8432.699999999999</v>
      </c>
      <c r="E24" s="103">
        <f t="shared" si="0"/>
        <v>8432.699999999999</v>
      </c>
    </row>
    <row r="25" spans="1:3" ht="15">
      <c r="A25" s="261" t="s">
        <v>202</v>
      </c>
      <c r="B25" s="261"/>
      <c r="C25" s="144">
        <f>SUM(C10:C24)</f>
        <v>133</v>
      </c>
    </row>
    <row r="26" spans="1:3" ht="15">
      <c r="A26" s="90"/>
      <c r="B26" s="90"/>
      <c r="C26" s="78"/>
    </row>
    <row r="27" spans="1:3" ht="15">
      <c r="A27" s="261" t="s">
        <v>213</v>
      </c>
      <c r="B27" s="261"/>
      <c r="C27" s="78"/>
    </row>
    <row r="28" spans="1:5" s="140" customFormat="1" ht="15">
      <c r="A28" s="165"/>
      <c r="B28" s="119" t="s">
        <v>598</v>
      </c>
      <c r="C28" s="118">
        <v>12</v>
      </c>
      <c r="D28" s="78"/>
      <c r="E28" s="78"/>
    </row>
    <row r="29" spans="1:3" ht="15">
      <c r="A29" s="261" t="s">
        <v>215</v>
      </c>
      <c r="B29" s="261"/>
      <c r="C29" s="144">
        <f>SUM(C28:C28)</f>
        <v>12</v>
      </c>
    </row>
    <row r="30" ht="15">
      <c r="C30" s="78"/>
    </row>
    <row r="31" spans="2:8" ht="15">
      <c r="B31" s="147" t="s">
        <v>216</v>
      </c>
      <c r="C31" s="144">
        <f>+C25+C29</f>
        <v>145</v>
      </c>
      <c r="H31" s="94"/>
    </row>
    <row r="32" ht="15">
      <c r="H32" s="94"/>
    </row>
    <row r="33" ht="15">
      <c r="H33" s="94"/>
    </row>
    <row r="34" spans="1:13" s="166" customFormat="1" ht="15">
      <c r="A34" s="235" t="s">
        <v>14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</row>
    <row r="35" spans="1:13" s="80" customFormat="1" ht="15">
      <c r="A35" s="235" t="s">
        <v>176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s="80" customFormat="1" ht="15">
      <c r="A36" s="235" t="s">
        <v>217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3" s="80" customFormat="1" ht="15">
      <c r="A37" s="235" t="s">
        <v>290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</row>
    <row r="38" spans="1:13" s="80" customFormat="1" ht="1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2" s="94" customFormat="1" ht="15">
      <c r="A39" s="223" t="s">
        <v>291</v>
      </c>
      <c r="B39" s="223"/>
    </row>
    <row r="40" spans="1:13" s="80" customFormat="1" ht="1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11" s="80" customFormat="1" ht="15">
      <c r="A41" s="237" t="s">
        <v>178</v>
      </c>
      <c r="B41" s="237" t="s">
        <v>220</v>
      </c>
      <c r="C41" s="228" t="s">
        <v>221</v>
      </c>
      <c r="D41" s="229"/>
      <c r="E41" s="230"/>
      <c r="F41" s="96"/>
      <c r="G41" s="282" t="s">
        <v>222</v>
      </c>
      <c r="H41" s="282"/>
      <c r="I41" s="282"/>
      <c r="J41" s="282"/>
      <c r="K41" s="282"/>
    </row>
    <row r="42" spans="1:11" s="167" customFormat="1" ht="37.5" customHeight="1">
      <c r="A42" s="238"/>
      <c r="B42" s="238"/>
      <c r="C42" s="99" t="s">
        <v>223</v>
      </c>
      <c r="D42" s="100" t="s">
        <v>224</v>
      </c>
      <c r="E42" s="99" t="s">
        <v>22</v>
      </c>
      <c r="F42" s="96"/>
      <c r="G42" s="99" t="s">
        <v>225</v>
      </c>
      <c r="H42" s="99" t="s">
        <v>227</v>
      </c>
      <c r="I42" s="99" t="s">
        <v>228</v>
      </c>
      <c r="J42" s="99" t="s">
        <v>229</v>
      </c>
      <c r="K42" s="99" t="s">
        <v>22</v>
      </c>
    </row>
    <row r="43" spans="1:12" ht="15">
      <c r="A43" s="85"/>
      <c r="B43" s="123" t="s">
        <v>594</v>
      </c>
      <c r="C43" s="103">
        <v>114935.1</v>
      </c>
      <c r="D43" s="103">
        <v>4731.44</v>
      </c>
      <c r="E43" s="103">
        <f aca="true" t="shared" si="1" ref="E43:E52">SUM(C43:D43)</f>
        <v>119666.54000000001</v>
      </c>
      <c r="F43" s="104"/>
      <c r="G43" s="143">
        <f aca="true" t="shared" si="2" ref="G43:G52">+C43*25%</f>
        <v>28733.775</v>
      </c>
      <c r="H43" s="143">
        <f aca="true" t="shared" si="3" ref="H43:H52">(+C43/30)*5</f>
        <v>19155.85</v>
      </c>
      <c r="I43" s="143">
        <f aca="true" t="shared" si="4" ref="I43:I52">(+C43/30)*40</f>
        <v>153246.8</v>
      </c>
      <c r="J43" s="143">
        <v>41580</v>
      </c>
      <c r="K43" s="143">
        <f aca="true" t="shared" si="5" ref="K43:K52">SUM(G43:J43)</f>
        <v>242716.425</v>
      </c>
      <c r="L43" s="105"/>
    </row>
    <row r="44" spans="1:12" ht="15">
      <c r="A44" s="85"/>
      <c r="B44" s="123" t="s">
        <v>595</v>
      </c>
      <c r="C44" s="103">
        <v>99402.6</v>
      </c>
      <c r="D44" s="103">
        <v>4731.44</v>
      </c>
      <c r="E44" s="103">
        <f t="shared" si="1"/>
        <v>104134.04000000001</v>
      </c>
      <c r="F44" s="104"/>
      <c r="G44" s="143">
        <f t="shared" si="2"/>
        <v>24850.65</v>
      </c>
      <c r="H44" s="143">
        <f t="shared" si="3"/>
        <v>16567.1</v>
      </c>
      <c r="I44" s="143">
        <f t="shared" si="4"/>
        <v>132536.8</v>
      </c>
      <c r="J44" s="143">
        <v>41580</v>
      </c>
      <c r="K44" s="143">
        <f t="shared" si="5"/>
        <v>215534.55</v>
      </c>
      <c r="L44" s="105"/>
    </row>
    <row r="45" spans="1:12" ht="15">
      <c r="A45" s="85"/>
      <c r="B45" s="123" t="s">
        <v>400</v>
      </c>
      <c r="C45" s="103">
        <v>99402.6</v>
      </c>
      <c r="D45" s="103">
        <v>2365.72</v>
      </c>
      <c r="E45" s="103">
        <f t="shared" si="1"/>
        <v>101768.32</v>
      </c>
      <c r="F45" s="104"/>
      <c r="G45" s="143">
        <f t="shared" si="2"/>
        <v>24850.65</v>
      </c>
      <c r="H45" s="143">
        <f t="shared" si="3"/>
        <v>16567.1</v>
      </c>
      <c r="I45" s="143">
        <f t="shared" si="4"/>
        <v>132536.8</v>
      </c>
      <c r="J45" s="143">
        <v>41580</v>
      </c>
      <c r="K45" s="143">
        <f t="shared" si="5"/>
        <v>215534.55</v>
      </c>
      <c r="L45" s="105"/>
    </row>
    <row r="46" spans="1:12" ht="15">
      <c r="A46" s="85"/>
      <c r="B46" s="123" t="s">
        <v>385</v>
      </c>
      <c r="C46" s="103">
        <v>56671.2</v>
      </c>
      <c r="D46" s="103">
        <f>929.5*2</f>
        <v>1859</v>
      </c>
      <c r="E46" s="103">
        <f t="shared" si="1"/>
        <v>58530.2</v>
      </c>
      <c r="F46" s="104"/>
      <c r="G46" s="143">
        <f t="shared" si="2"/>
        <v>14167.8</v>
      </c>
      <c r="H46" s="143">
        <f t="shared" si="3"/>
        <v>9445.2</v>
      </c>
      <c r="I46" s="143">
        <f t="shared" si="4"/>
        <v>75561.6</v>
      </c>
      <c r="J46" s="143">
        <v>41580</v>
      </c>
      <c r="K46" s="143">
        <f t="shared" si="5"/>
        <v>140754.6</v>
      </c>
      <c r="L46" s="105"/>
    </row>
    <row r="47" spans="1:12" ht="15">
      <c r="A47" s="85"/>
      <c r="B47" s="123" t="s">
        <v>313</v>
      </c>
      <c r="C47" s="103">
        <v>56671.2</v>
      </c>
      <c r="D47" s="103">
        <f aca="true" t="shared" si="6" ref="D47:D52">929.5*2</f>
        <v>1859</v>
      </c>
      <c r="E47" s="103">
        <f t="shared" si="1"/>
        <v>58530.2</v>
      </c>
      <c r="F47" s="104"/>
      <c r="G47" s="143">
        <f t="shared" si="2"/>
        <v>14167.8</v>
      </c>
      <c r="H47" s="143">
        <f t="shared" si="3"/>
        <v>9445.2</v>
      </c>
      <c r="I47" s="143">
        <f t="shared" si="4"/>
        <v>75561.6</v>
      </c>
      <c r="J47" s="143">
        <v>41580</v>
      </c>
      <c r="K47" s="143">
        <f t="shared" si="5"/>
        <v>140754.6</v>
      </c>
      <c r="L47" s="105"/>
    </row>
    <row r="48" spans="1:12" ht="15">
      <c r="A48" s="85"/>
      <c r="B48" s="123" t="s">
        <v>599</v>
      </c>
      <c r="C48" s="103">
        <v>54572.1</v>
      </c>
      <c r="D48" s="103">
        <f t="shared" si="6"/>
        <v>1859</v>
      </c>
      <c r="E48" s="103">
        <f t="shared" si="1"/>
        <v>56431.1</v>
      </c>
      <c r="F48" s="104"/>
      <c r="G48" s="143">
        <f t="shared" si="2"/>
        <v>13643.025</v>
      </c>
      <c r="H48" s="143">
        <f t="shared" si="3"/>
        <v>9095.35</v>
      </c>
      <c r="I48" s="143">
        <f t="shared" si="4"/>
        <v>72762.8</v>
      </c>
      <c r="J48" s="143">
        <v>41580</v>
      </c>
      <c r="K48" s="143">
        <f t="shared" si="5"/>
        <v>137081.175</v>
      </c>
      <c r="L48" s="105"/>
    </row>
    <row r="49" spans="1:12" ht="15">
      <c r="A49" s="85"/>
      <c r="B49" s="123" t="s">
        <v>190</v>
      </c>
      <c r="C49" s="103">
        <v>54572.1</v>
      </c>
      <c r="D49" s="103">
        <f t="shared" si="6"/>
        <v>1859</v>
      </c>
      <c r="E49" s="103">
        <f t="shared" si="1"/>
        <v>56431.1</v>
      </c>
      <c r="F49" s="104"/>
      <c r="G49" s="143">
        <f t="shared" si="2"/>
        <v>13643.025</v>
      </c>
      <c r="H49" s="143">
        <f t="shared" si="3"/>
        <v>9095.35</v>
      </c>
      <c r="I49" s="143">
        <f t="shared" si="4"/>
        <v>72762.8</v>
      </c>
      <c r="J49" s="143">
        <v>41580</v>
      </c>
      <c r="K49" s="143">
        <f t="shared" si="5"/>
        <v>137081.175</v>
      </c>
      <c r="L49" s="105"/>
    </row>
    <row r="50" spans="1:12" ht="15">
      <c r="A50" s="85"/>
      <c r="B50" s="123" t="s">
        <v>599</v>
      </c>
      <c r="C50" s="103">
        <v>36421.2</v>
      </c>
      <c r="D50" s="103">
        <f t="shared" si="6"/>
        <v>1859</v>
      </c>
      <c r="E50" s="103">
        <f t="shared" si="1"/>
        <v>38280.2</v>
      </c>
      <c r="F50" s="104"/>
      <c r="G50" s="143">
        <f t="shared" si="2"/>
        <v>9105.3</v>
      </c>
      <c r="H50" s="143">
        <f t="shared" si="3"/>
        <v>6070.2</v>
      </c>
      <c r="I50" s="143">
        <f t="shared" si="4"/>
        <v>48561.6</v>
      </c>
      <c r="J50" s="143">
        <v>41580</v>
      </c>
      <c r="K50" s="143">
        <f t="shared" si="5"/>
        <v>105317.1</v>
      </c>
      <c r="L50" s="105"/>
    </row>
    <row r="51" spans="1:12" ht="15">
      <c r="A51" s="85"/>
      <c r="B51" s="123" t="s">
        <v>318</v>
      </c>
      <c r="C51" s="103">
        <v>36421.2</v>
      </c>
      <c r="D51" s="103">
        <f t="shared" si="6"/>
        <v>1859</v>
      </c>
      <c r="E51" s="103">
        <f t="shared" si="1"/>
        <v>38280.2</v>
      </c>
      <c r="F51" s="104"/>
      <c r="G51" s="143">
        <f t="shared" si="2"/>
        <v>9105.3</v>
      </c>
      <c r="H51" s="143">
        <f t="shared" si="3"/>
        <v>6070.2</v>
      </c>
      <c r="I51" s="143">
        <f t="shared" si="4"/>
        <v>48561.6</v>
      </c>
      <c r="J51" s="143">
        <v>41580</v>
      </c>
      <c r="K51" s="143">
        <f t="shared" si="5"/>
        <v>105317.1</v>
      </c>
      <c r="L51" s="105"/>
    </row>
    <row r="52" spans="1:12" ht="15">
      <c r="A52" s="85"/>
      <c r="B52" s="123" t="s">
        <v>388</v>
      </c>
      <c r="C52" s="103">
        <v>36421.2</v>
      </c>
      <c r="D52" s="103">
        <f t="shared" si="6"/>
        <v>1859</v>
      </c>
      <c r="E52" s="103">
        <f t="shared" si="1"/>
        <v>38280.2</v>
      </c>
      <c r="F52" s="104"/>
      <c r="G52" s="143">
        <f t="shared" si="2"/>
        <v>9105.3</v>
      </c>
      <c r="H52" s="143">
        <f t="shared" si="3"/>
        <v>6070.2</v>
      </c>
      <c r="I52" s="143">
        <f t="shared" si="4"/>
        <v>48561.6</v>
      </c>
      <c r="J52" s="143">
        <v>41580</v>
      </c>
      <c r="K52" s="143">
        <f t="shared" si="5"/>
        <v>105317.1</v>
      </c>
      <c r="L52" s="105"/>
    </row>
    <row r="53" spans="1:14" ht="15">
      <c r="A53" s="105"/>
      <c r="C53" s="78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2" ht="15">
      <c r="A54" s="254" t="s">
        <v>600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</row>
    <row r="55" ht="15">
      <c r="C55" s="78"/>
    </row>
    <row r="56" spans="3:8" ht="15">
      <c r="C56" s="106" t="s">
        <v>287</v>
      </c>
      <c r="D56" s="84"/>
      <c r="E56" s="84"/>
      <c r="F56" s="84"/>
      <c r="G56" s="84"/>
      <c r="H56" s="84"/>
    </row>
    <row r="57" spans="3:8" ht="15">
      <c r="C57" s="107" t="s">
        <v>178</v>
      </c>
      <c r="D57" s="234" t="s">
        <v>288</v>
      </c>
      <c r="E57" s="234"/>
      <c r="F57" s="234"/>
      <c r="G57" s="234"/>
      <c r="H57" s="234"/>
    </row>
    <row r="58" spans="3:8" ht="15">
      <c r="C58" s="108"/>
      <c r="D58" s="222" t="s">
        <v>601</v>
      </c>
      <c r="E58" s="222"/>
      <c r="F58" s="222"/>
      <c r="G58" s="222"/>
      <c r="H58" s="222"/>
    </row>
    <row r="59" spans="3:8" ht="15">
      <c r="C59" s="108"/>
      <c r="D59" s="222" t="s">
        <v>602</v>
      </c>
      <c r="E59" s="222"/>
      <c r="F59" s="222"/>
      <c r="G59" s="222"/>
      <c r="H59" s="222"/>
    </row>
    <row r="60" ht="15">
      <c r="H60" s="94"/>
    </row>
    <row r="61" ht="15">
      <c r="H61" s="94"/>
    </row>
    <row r="62" spans="1:13" ht="15">
      <c r="A62" s="235" t="s">
        <v>14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</row>
    <row r="63" spans="1:13" ht="15">
      <c r="A63" s="235" t="s">
        <v>176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</row>
    <row r="64" spans="1:13" ht="15">
      <c r="A64" s="235" t="s">
        <v>217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</row>
    <row r="65" spans="1:13" ht="15">
      <c r="A65" s="235" t="s">
        <v>218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</row>
    <row r="66" spans="1:13" ht="1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1:13" ht="15">
      <c r="A67" s="223" t="s">
        <v>291</v>
      </c>
      <c r="B67" s="22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1" ht="15">
      <c r="A69" s="237" t="s">
        <v>178</v>
      </c>
      <c r="B69" s="237" t="s">
        <v>220</v>
      </c>
      <c r="C69" s="228" t="s">
        <v>221</v>
      </c>
      <c r="D69" s="229"/>
      <c r="E69" s="230"/>
      <c r="F69" s="96"/>
      <c r="G69" s="228" t="s">
        <v>222</v>
      </c>
      <c r="H69" s="229"/>
      <c r="I69" s="229"/>
      <c r="J69" s="229"/>
      <c r="K69" s="229"/>
    </row>
    <row r="70" spans="1:11" ht="36">
      <c r="A70" s="238"/>
      <c r="B70" s="238"/>
      <c r="C70" s="99" t="s">
        <v>223</v>
      </c>
      <c r="D70" s="100" t="s">
        <v>224</v>
      </c>
      <c r="E70" s="99" t="s">
        <v>22</v>
      </c>
      <c r="F70" s="96"/>
      <c r="G70" s="99" t="s">
        <v>225</v>
      </c>
      <c r="H70" s="99" t="s">
        <v>227</v>
      </c>
      <c r="I70" s="99" t="s">
        <v>228</v>
      </c>
      <c r="J70" s="99" t="s">
        <v>229</v>
      </c>
      <c r="K70" s="99" t="s">
        <v>22</v>
      </c>
    </row>
    <row r="71" spans="1:11" ht="15">
      <c r="A71" s="85"/>
      <c r="B71" s="123" t="s">
        <v>603</v>
      </c>
      <c r="C71" s="103">
        <v>18969.9</v>
      </c>
      <c r="D71" s="103">
        <v>1859</v>
      </c>
      <c r="E71" s="103">
        <f aca="true" t="shared" si="7" ref="E71:E76">SUM(C71:D71)</f>
        <v>20828.9</v>
      </c>
      <c r="F71" s="111"/>
      <c r="G71" s="103">
        <f aca="true" t="shared" si="8" ref="G71:G76">+C71*25%</f>
        <v>4742.475</v>
      </c>
      <c r="H71" s="103">
        <f aca="true" t="shared" si="9" ref="H71:H76">(+C71/30)*5</f>
        <v>3161.65</v>
      </c>
      <c r="I71" s="103">
        <f aca="true" t="shared" si="10" ref="I71:I76">(+C71/30)*40</f>
        <v>25293.2</v>
      </c>
      <c r="J71" s="103">
        <f aca="true" t="shared" si="11" ref="J71:J76">((+C71*13%)*12)+1500</f>
        <v>31093.044000000005</v>
      </c>
      <c r="K71" s="103">
        <f aca="true" t="shared" si="12" ref="K71:K76">SUM(G71:J71)</f>
        <v>64290.369000000006</v>
      </c>
    </row>
    <row r="72" spans="1:11" ht="15">
      <c r="A72" s="85"/>
      <c r="B72" s="123" t="s">
        <v>604</v>
      </c>
      <c r="C72" s="103">
        <v>12599.400000000001</v>
      </c>
      <c r="D72" s="103">
        <v>1859</v>
      </c>
      <c r="E72" s="103">
        <f t="shared" si="7"/>
        <v>14458.400000000001</v>
      </c>
      <c r="F72" s="111"/>
      <c r="G72" s="103">
        <f t="shared" si="8"/>
        <v>3149.8500000000004</v>
      </c>
      <c r="H72" s="103">
        <f t="shared" si="9"/>
        <v>2099.9000000000005</v>
      </c>
      <c r="I72" s="103">
        <f t="shared" si="10"/>
        <v>16799.200000000004</v>
      </c>
      <c r="J72" s="103">
        <f t="shared" si="11"/>
        <v>21155.064000000002</v>
      </c>
      <c r="K72" s="103">
        <f t="shared" si="12"/>
        <v>43204.01400000001</v>
      </c>
    </row>
    <row r="73" spans="1:11" ht="15">
      <c r="A73" s="85"/>
      <c r="B73" s="123" t="s">
        <v>605</v>
      </c>
      <c r="C73" s="103">
        <v>15144</v>
      </c>
      <c r="D73" s="103">
        <v>1859</v>
      </c>
      <c r="E73" s="103">
        <f t="shared" si="7"/>
        <v>17003</v>
      </c>
      <c r="F73" s="111"/>
      <c r="G73" s="103">
        <f t="shared" si="8"/>
        <v>3786</v>
      </c>
      <c r="H73" s="103">
        <f t="shared" si="9"/>
        <v>2524</v>
      </c>
      <c r="I73" s="103">
        <f t="shared" si="10"/>
        <v>20192</v>
      </c>
      <c r="J73" s="103">
        <f t="shared" si="11"/>
        <v>25124.64</v>
      </c>
      <c r="K73" s="103">
        <f t="shared" si="12"/>
        <v>51626.64</v>
      </c>
    </row>
    <row r="74" spans="1:11" ht="15">
      <c r="A74" s="85"/>
      <c r="B74" s="123" t="s">
        <v>188</v>
      </c>
      <c r="C74" s="103">
        <v>9108</v>
      </c>
      <c r="D74" s="103">
        <v>1859</v>
      </c>
      <c r="E74" s="103">
        <f t="shared" si="7"/>
        <v>10967</v>
      </c>
      <c r="F74" s="111"/>
      <c r="G74" s="103">
        <f t="shared" si="8"/>
        <v>2277</v>
      </c>
      <c r="H74" s="103">
        <f t="shared" si="9"/>
        <v>1518</v>
      </c>
      <c r="I74" s="103">
        <f t="shared" si="10"/>
        <v>12144</v>
      </c>
      <c r="J74" s="103">
        <f t="shared" si="11"/>
        <v>15708.48</v>
      </c>
      <c r="K74" s="103">
        <f t="shared" si="12"/>
        <v>31647.48</v>
      </c>
    </row>
    <row r="75" spans="1:11" ht="15">
      <c r="A75" s="85"/>
      <c r="B75" s="123" t="s">
        <v>188</v>
      </c>
      <c r="C75" s="103">
        <v>8432.699999999999</v>
      </c>
      <c r="D75" s="103">
        <v>1859</v>
      </c>
      <c r="E75" s="103">
        <f t="shared" si="7"/>
        <v>10291.699999999999</v>
      </c>
      <c r="F75" s="111"/>
      <c r="G75" s="103">
        <f t="shared" si="8"/>
        <v>2108.1749999999997</v>
      </c>
      <c r="H75" s="103">
        <f t="shared" si="9"/>
        <v>1405.4499999999998</v>
      </c>
      <c r="I75" s="103">
        <f t="shared" si="10"/>
        <v>11243.599999999999</v>
      </c>
      <c r="J75" s="103">
        <f t="shared" si="11"/>
        <v>14655.011999999999</v>
      </c>
      <c r="K75" s="103">
        <f t="shared" si="12"/>
        <v>29412.236999999997</v>
      </c>
    </row>
    <row r="76" spans="1:11" ht="15">
      <c r="A76" s="85"/>
      <c r="B76" s="123" t="s">
        <v>188</v>
      </c>
      <c r="C76" s="103">
        <v>7157.7</v>
      </c>
      <c r="D76" s="103">
        <v>1859</v>
      </c>
      <c r="E76" s="103">
        <f t="shared" si="7"/>
        <v>9016.7</v>
      </c>
      <c r="F76" s="111"/>
      <c r="G76" s="103">
        <f t="shared" si="8"/>
        <v>1789.425</v>
      </c>
      <c r="H76" s="103">
        <f t="shared" si="9"/>
        <v>1192.95</v>
      </c>
      <c r="I76" s="103">
        <f t="shared" si="10"/>
        <v>9543.6</v>
      </c>
      <c r="J76" s="103">
        <f t="shared" si="11"/>
        <v>12666.011999999999</v>
      </c>
      <c r="K76" s="103">
        <f t="shared" si="12"/>
        <v>25191.987</v>
      </c>
    </row>
    <row r="77" spans="2:13" ht="15">
      <c r="B77" s="168"/>
      <c r="C77" s="169"/>
      <c r="D77" s="170"/>
      <c r="E77" s="170"/>
      <c r="F77" s="170"/>
      <c r="G77" s="96"/>
      <c r="H77" s="170"/>
      <c r="I77" s="171"/>
      <c r="J77" s="170"/>
      <c r="K77" s="170"/>
      <c r="L77" s="170"/>
      <c r="M77" s="170"/>
    </row>
    <row r="78" spans="2:13" ht="15">
      <c r="B78" s="168"/>
      <c r="C78" s="169"/>
      <c r="D78" s="170"/>
      <c r="E78" s="170"/>
      <c r="F78" s="170"/>
      <c r="G78" s="96"/>
      <c r="H78" s="170"/>
      <c r="I78" s="171"/>
      <c r="J78" s="170"/>
      <c r="K78" s="170"/>
      <c r="L78" s="170"/>
      <c r="M78" s="170"/>
    </row>
    <row r="79" spans="1:13" ht="15">
      <c r="A79" s="84" t="s">
        <v>600</v>
      </c>
      <c r="B79" s="84"/>
      <c r="C79" s="84"/>
      <c r="D79" s="84"/>
      <c r="E79" s="84"/>
      <c r="F79" s="84"/>
      <c r="G79" s="84"/>
      <c r="H79" s="84"/>
      <c r="I79" s="84"/>
      <c r="J79" s="84"/>
      <c r="K79" s="133"/>
      <c r="L79" s="133"/>
      <c r="M79" s="105"/>
    </row>
    <row r="80" spans="1:4" ht="15">
      <c r="A80" s="84" t="s">
        <v>606</v>
      </c>
      <c r="B80" s="84"/>
      <c r="C80" s="84"/>
      <c r="D80" s="84"/>
    </row>
    <row r="81" spans="1:10" ht="15">
      <c r="A81" s="105"/>
      <c r="C81" s="78"/>
      <c r="D81" s="105"/>
      <c r="E81" s="105"/>
      <c r="F81" s="105"/>
      <c r="G81" s="105"/>
      <c r="H81" s="105"/>
      <c r="I81" s="105"/>
      <c r="J81" s="105"/>
    </row>
    <row r="82" spans="3:5" ht="15">
      <c r="C82" s="106" t="s">
        <v>287</v>
      </c>
      <c r="D82" s="84"/>
      <c r="E82" s="84"/>
    </row>
    <row r="83" spans="3:8" ht="15">
      <c r="C83" s="172" t="s">
        <v>178</v>
      </c>
      <c r="D83" s="278" t="s">
        <v>288</v>
      </c>
      <c r="E83" s="279"/>
      <c r="F83" s="279"/>
      <c r="G83" s="279"/>
      <c r="H83" s="280"/>
    </row>
    <row r="84" spans="3:8" ht="15">
      <c r="C84" s="173"/>
      <c r="D84" s="174"/>
      <c r="E84" s="281" t="s">
        <v>607</v>
      </c>
      <c r="F84" s="281" t="s">
        <v>608</v>
      </c>
      <c r="G84" s="276"/>
      <c r="H84" s="277"/>
    </row>
    <row r="85" spans="3:8" ht="15">
      <c r="C85" s="175"/>
      <c r="D85" s="173"/>
      <c r="E85" s="281"/>
      <c r="F85" s="281"/>
      <c r="G85" s="276"/>
      <c r="H85" s="277"/>
    </row>
    <row r="86" spans="3:8" ht="15">
      <c r="C86" s="175" t="s">
        <v>609</v>
      </c>
      <c r="D86" s="175"/>
      <c r="E86" s="176">
        <f aca="true" t="shared" si="13" ref="E86:E91">(+C71*13%)*12</f>
        <v>29593.044000000005</v>
      </c>
      <c r="F86" s="176">
        <v>1500</v>
      </c>
      <c r="G86" s="276"/>
      <c r="H86" s="277"/>
    </row>
    <row r="87" spans="3:8" ht="15">
      <c r="C87" s="175" t="s">
        <v>604</v>
      </c>
      <c r="D87" s="175"/>
      <c r="E87" s="176">
        <f t="shared" si="13"/>
        <v>19655.064000000002</v>
      </c>
      <c r="F87" s="176">
        <v>1500</v>
      </c>
      <c r="G87" s="276"/>
      <c r="H87" s="277"/>
    </row>
    <row r="88" spans="3:8" ht="15">
      <c r="C88" s="177" t="s">
        <v>605</v>
      </c>
      <c r="D88" s="177"/>
      <c r="E88" s="176">
        <f t="shared" si="13"/>
        <v>23624.64</v>
      </c>
      <c r="F88" s="176">
        <v>1500</v>
      </c>
      <c r="G88" s="276"/>
      <c r="H88" s="277"/>
    </row>
    <row r="89" spans="3:8" ht="15">
      <c r="C89" s="175" t="s">
        <v>568</v>
      </c>
      <c r="D89" s="175"/>
      <c r="E89" s="176">
        <f t="shared" si="13"/>
        <v>14208.48</v>
      </c>
      <c r="F89" s="176">
        <v>1500</v>
      </c>
      <c r="G89" s="276"/>
      <c r="H89" s="277"/>
    </row>
    <row r="90" spans="3:8" ht="15">
      <c r="C90" s="175" t="s">
        <v>568</v>
      </c>
      <c r="D90" s="175"/>
      <c r="E90" s="176">
        <f t="shared" si="13"/>
        <v>13155.011999999999</v>
      </c>
      <c r="F90" s="176">
        <v>1500</v>
      </c>
      <c r="G90" s="276"/>
      <c r="H90" s="277"/>
    </row>
    <row r="91" spans="3:8" ht="15">
      <c r="C91" s="175" t="s">
        <v>568</v>
      </c>
      <c r="D91" s="175"/>
      <c r="E91" s="176">
        <f t="shared" si="13"/>
        <v>11166.011999999999</v>
      </c>
      <c r="F91" s="176">
        <v>1500</v>
      </c>
      <c r="G91" s="276"/>
      <c r="H91" s="277"/>
    </row>
    <row r="92" ht="15">
      <c r="H92" s="94"/>
    </row>
    <row r="93" ht="15">
      <c r="H93" s="94"/>
    </row>
    <row r="94" ht="15">
      <c r="H94" s="94"/>
    </row>
    <row r="95" ht="15">
      <c r="H95" s="94"/>
    </row>
    <row r="96" ht="15">
      <c r="H96" s="94"/>
    </row>
    <row r="97" ht="15">
      <c r="H97" s="94"/>
    </row>
    <row r="98" ht="15">
      <c r="H98" s="94"/>
    </row>
    <row r="99" ht="15">
      <c r="H99" s="94"/>
    </row>
    <row r="100" ht="15">
      <c r="H100" s="94"/>
    </row>
    <row r="101" ht="15">
      <c r="H101" s="94"/>
    </row>
    <row r="102" ht="15">
      <c r="H102" s="94"/>
    </row>
    <row r="103" ht="15">
      <c r="H103" s="94"/>
    </row>
    <row r="104" ht="15">
      <c r="H104" s="94"/>
    </row>
    <row r="105" ht="15">
      <c r="H105" s="94"/>
    </row>
    <row r="106" ht="15">
      <c r="H106" s="94"/>
    </row>
    <row r="107" ht="15">
      <c r="H107" s="94"/>
    </row>
    <row r="108" ht="15">
      <c r="H108" s="94"/>
    </row>
    <row r="109" ht="15">
      <c r="H109" s="94"/>
    </row>
    <row r="110" ht="15">
      <c r="H110" s="94"/>
    </row>
    <row r="111" ht="15">
      <c r="H111" s="94"/>
    </row>
    <row r="112" ht="15">
      <c r="H112" s="94"/>
    </row>
    <row r="113" ht="15">
      <c r="H113" s="94"/>
    </row>
    <row r="114" ht="15">
      <c r="H114" s="94"/>
    </row>
    <row r="115" ht="15">
      <c r="H115" s="94"/>
    </row>
    <row r="116" ht="15">
      <c r="H116" s="94"/>
    </row>
    <row r="117" ht="15">
      <c r="H117" s="94"/>
    </row>
    <row r="118" ht="15">
      <c r="H118" s="94"/>
    </row>
    <row r="119" ht="15">
      <c r="H119" s="94"/>
    </row>
    <row r="120" ht="15">
      <c r="H120" s="94"/>
    </row>
    <row r="121" ht="15">
      <c r="H121" s="94"/>
    </row>
    <row r="122" ht="15">
      <c r="H122" s="94"/>
    </row>
    <row r="123" ht="15">
      <c r="H123" s="94"/>
    </row>
    <row r="124" ht="15">
      <c r="H124" s="94"/>
    </row>
    <row r="125" ht="15">
      <c r="H125" s="94"/>
    </row>
    <row r="126" ht="15">
      <c r="H126" s="94"/>
    </row>
    <row r="127" ht="15">
      <c r="H127" s="94"/>
    </row>
    <row r="128" ht="15">
      <c r="H128" s="94"/>
    </row>
    <row r="129" ht="15">
      <c r="H129" s="94"/>
    </row>
    <row r="130" ht="15">
      <c r="H130" s="94"/>
    </row>
    <row r="131" ht="15">
      <c r="H131" s="94"/>
    </row>
    <row r="132" ht="15">
      <c r="H132" s="94"/>
    </row>
    <row r="133" ht="15">
      <c r="H133" s="94"/>
    </row>
    <row r="134" ht="15">
      <c r="H134" s="94"/>
    </row>
    <row r="135" ht="15">
      <c r="H135" s="94"/>
    </row>
    <row r="136" ht="15">
      <c r="H136" s="94"/>
    </row>
    <row r="137" ht="15">
      <c r="H137" s="94"/>
    </row>
    <row r="138" ht="15">
      <c r="H138" s="94"/>
    </row>
    <row r="139" ht="15">
      <c r="H139" s="94"/>
    </row>
    <row r="140" ht="15">
      <c r="H140" s="94"/>
    </row>
    <row r="141" ht="15">
      <c r="H141" s="94"/>
    </row>
    <row r="142" ht="15">
      <c r="H142" s="94"/>
    </row>
    <row r="143" ht="15">
      <c r="H143" s="94"/>
    </row>
    <row r="144" ht="15">
      <c r="H144" s="94"/>
    </row>
    <row r="145" ht="15">
      <c r="H145" s="94"/>
    </row>
    <row r="146" ht="15">
      <c r="H146" s="94"/>
    </row>
    <row r="147" ht="15">
      <c r="H147" s="94"/>
    </row>
    <row r="148" ht="15">
      <c r="H148" s="94"/>
    </row>
    <row r="149" ht="15">
      <c r="H149" s="94"/>
    </row>
    <row r="150" ht="15">
      <c r="H150" s="94"/>
    </row>
    <row r="151" ht="15">
      <c r="H151" s="94"/>
    </row>
    <row r="152" ht="15">
      <c r="H152" s="94"/>
    </row>
    <row r="153" ht="15">
      <c r="H153" s="94"/>
    </row>
    <row r="154" ht="15">
      <c r="H154" s="94"/>
    </row>
    <row r="155" ht="15">
      <c r="H155" s="94"/>
    </row>
    <row r="156" ht="15">
      <c r="H156" s="94"/>
    </row>
    <row r="157" ht="15">
      <c r="H157" s="94"/>
    </row>
    <row r="158" ht="15">
      <c r="H158" s="94"/>
    </row>
    <row r="159" ht="15">
      <c r="H159" s="94"/>
    </row>
    <row r="160" ht="15">
      <c r="H160" s="94"/>
    </row>
    <row r="161" ht="15">
      <c r="H161" s="94"/>
    </row>
    <row r="162" ht="15">
      <c r="H162" s="94"/>
    </row>
    <row r="163" ht="15">
      <c r="H163" s="94"/>
    </row>
    <row r="164" ht="15">
      <c r="H164" s="94"/>
    </row>
    <row r="165" ht="15">
      <c r="H165" s="94"/>
    </row>
    <row r="166" ht="15">
      <c r="H166" s="94"/>
    </row>
    <row r="167" ht="15">
      <c r="H167" s="94"/>
    </row>
    <row r="168" ht="15">
      <c r="H168" s="94"/>
    </row>
    <row r="169" ht="15">
      <c r="H169" s="94"/>
    </row>
    <row r="170" ht="15">
      <c r="H170" s="94"/>
    </row>
    <row r="171" ht="15">
      <c r="H171" s="94"/>
    </row>
    <row r="172" ht="15">
      <c r="H172" s="94"/>
    </row>
    <row r="173" ht="15">
      <c r="H173" s="94"/>
    </row>
    <row r="174" ht="15">
      <c r="H174" s="94"/>
    </row>
    <row r="175" ht="15">
      <c r="H175" s="94"/>
    </row>
    <row r="176" ht="15">
      <c r="H176" s="94"/>
    </row>
    <row r="177" ht="15">
      <c r="H177" s="94"/>
    </row>
    <row r="178" ht="15">
      <c r="H178" s="94"/>
    </row>
    <row r="179" ht="15">
      <c r="H179" s="94"/>
    </row>
    <row r="180" ht="15">
      <c r="H180" s="94"/>
    </row>
    <row r="181" ht="15">
      <c r="H181" s="94"/>
    </row>
    <row r="182" ht="15">
      <c r="H182" s="94"/>
    </row>
    <row r="183" ht="15">
      <c r="H183" s="94"/>
    </row>
    <row r="184" ht="15">
      <c r="H184" s="94"/>
    </row>
    <row r="185" ht="15">
      <c r="H185" s="94"/>
    </row>
    <row r="186" ht="15">
      <c r="H186" s="94"/>
    </row>
    <row r="187" ht="15">
      <c r="H187" s="94"/>
    </row>
    <row r="188" ht="15">
      <c r="H188" s="94"/>
    </row>
    <row r="189" ht="15">
      <c r="H189" s="94"/>
    </row>
    <row r="190" ht="15">
      <c r="H190" s="94"/>
    </row>
    <row r="191" ht="15">
      <c r="H191" s="94"/>
    </row>
    <row r="192" ht="15">
      <c r="H192" s="94"/>
    </row>
    <row r="193" ht="15">
      <c r="H193" s="94"/>
    </row>
    <row r="194" ht="15">
      <c r="H194" s="94"/>
    </row>
    <row r="195" ht="15">
      <c r="H195" s="94"/>
    </row>
    <row r="196" ht="15">
      <c r="H196" s="94"/>
    </row>
    <row r="197" ht="15">
      <c r="H197" s="94"/>
    </row>
    <row r="198" ht="15">
      <c r="H198" s="94"/>
    </row>
    <row r="199" ht="15">
      <c r="H199" s="94"/>
    </row>
    <row r="200" ht="15">
      <c r="H200" s="94"/>
    </row>
    <row r="201" ht="15">
      <c r="H201" s="94"/>
    </row>
    <row r="202" ht="15">
      <c r="H202" s="94"/>
    </row>
    <row r="203" ht="15">
      <c r="H203" s="94"/>
    </row>
    <row r="204" ht="15">
      <c r="H204" s="94"/>
    </row>
    <row r="205" ht="15">
      <c r="H205" s="94"/>
    </row>
    <row r="206" ht="15">
      <c r="H206" s="94"/>
    </row>
    <row r="207" ht="15">
      <c r="H207" s="94"/>
    </row>
    <row r="208" ht="15">
      <c r="H208" s="94"/>
    </row>
    <row r="209" ht="15">
      <c r="H209" s="94"/>
    </row>
    <row r="210" ht="15">
      <c r="H210" s="94"/>
    </row>
    <row r="211" ht="15">
      <c r="H211" s="94"/>
    </row>
    <row r="212" ht="15">
      <c r="H212" s="94"/>
    </row>
    <row r="213" ht="15">
      <c r="H213" s="94"/>
    </row>
    <row r="214" ht="15">
      <c r="H214" s="94"/>
    </row>
    <row r="215" ht="15">
      <c r="H215" s="94"/>
    </row>
    <row r="216" ht="15">
      <c r="H216" s="94"/>
    </row>
    <row r="217" ht="15">
      <c r="H217" s="94"/>
    </row>
    <row r="218" ht="15">
      <c r="H218" s="94"/>
    </row>
    <row r="219" ht="15">
      <c r="H219" s="94"/>
    </row>
    <row r="220" ht="15">
      <c r="H220" s="94"/>
    </row>
    <row r="221" ht="15">
      <c r="H221" s="94"/>
    </row>
    <row r="222" ht="15">
      <c r="H222" s="94"/>
    </row>
    <row r="223" ht="15">
      <c r="H223" s="94"/>
    </row>
    <row r="224" ht="15">
      <c r="H224" s="94"/>
    </row>
    <row r="225" ht="15">
      <c r="H225" s="94"/>
    </row>
    <row r="226" ht="15">
      <c r="H226" s="94"/>
    </row>
    <row r="227" ht="15">
      <c r="H227" s="94"/>
    </row>
    <row r="228" ht="15">
      <c r="H228" s="94"/>
    </row>
    <row r="229" ht="15">
      <c r="H229" s="94"/>
    </row>
    <row r="230" ht="15">
      <c r="H230" s="94"/>
    </row>
    <row r="231" ht="15">
      <c r="H231" s="94"/>
    </row>
    <row r="232" ht="15">
      <c r="H232" s="94"/>
    </row>
    <row r="233" ht="15">
      <c r="H233" s="94"/>
    </row>
    <row r="234" ht="15">
      <c r="H234" s="94"/>
    </row>
    <row r="235" ht="15">
      <c r="H235" s="94"/>
    </row>
    <row r="236" ht="15">
      <c r="H236" s="94"/>
    </row>
    <row r="237" ht="15">
      <c r="H237" s="94"/>
    </row>
    <row r="238" ht="15">
      <c r="H238" s="94"/>
    </row>
    <row r="239" ht="15">
      <c r="H239" s="94"/>
    </row>
    <row r="240" ht="15">
      <c r="H240" s="94"/>
    </row>
    <row r="241" ht="15">
      <c r="H241" s="94"/>
    </row>
    <row r="242" ht="15">
      <c r="H242" s="94"/>
    </row>
    <row r="243" ht="15">
      <c r="H243" s="94"/>
    </row>
    <row r="244" ht="15">
      <c r="H244" s="94"/>
    </row>
    <row r="245" ht="15">
      <c r="H245" s="94"/>
    </row>
    <row r="246" ht="15">
      <c r="H246" s="94"/>
    </row>
    <row r="247" ht="15">
      <c r="H247" s="94"/>
    </row>
    <row r="248" ht="15">
      <c r="H248" s="94"/>
    </row>
    <row r="249" ht="15">
      <c r="H249" s="94"/>
    </row>
    <row r="250" ht="15">
      <c r="H250" s="94"/>
    </row>
    <row r="251" ht="15">
      <c r="H251" s="94"/>
    </row>
    <row r="252" ht="15">
      <c r="H252" s="94"/>
    </row>
    <row r="253" ht="15">
      <c r="H253" s="94"/>
    </row>
    <row r="254" ht="15">
      <c r="H254" s="94"/>
    </row>
    <row r="255" ht="15">
      <c r="H255" s="94"/>
    </row>
    <row r="256" ht="15">
      <c r="H256" s="94"/>
    </row>
    <row r="257" ht="15">
      <c r="H257" s="94"/>
    </row>
    <row r="258" ht="15">
      <c r="H258" s="94"/>
    </row>
    <row r="259" ht="15">
      <c r="H259" s="94"/>
    </row>
    <row r="260" ht="15">
      <c r="H260" s="94"/>
    </row>
    <row r="261" ht="15">
      <c r="H261" s="94"/>
    </row>
    <row r="262" ht="15">
      <c r="H262" s="94"/>
    </row>
    <row r="263" ht="15">
      <c r="H263" s="94"/>
    </row>
    <row r="264" ht="15">
      <c r="H264" s="94"/>
    </row>
    <row r="265" ht="15">
      <c r="H265" s="94"/>
    </row>
    <row r="266" ht="15">
      <c r="H266" s="94"/>
    </row>
    <row r="267" ht="15">
      <c r="H267" s="94"/>
    </row>
    <row r="268" ht="15">
      <c r="H268" s="94"/>
    </row>
    <row r="269" ht="15">
      <c r="H269" s="94"/>
    </row>
    <row r="270" ht="15">
      <c r="H270" s="94"/>
    </row>
    <row r="271" ht="15">
      <c r="H271" s="94"/>
    </row>
    <row r="272" ht="15">
      <c r="H272" s="94"/>
    </row>
    <row r="273" ht="15">
      <c r="H273" s="94"/>
    </row>
    <row r="274" ht="15">
      <c r="H274" s="94"/>
    </row>
    <row r="275" ht="15">
      <c r="H275" s="94"/>
    </row>
    <row r="276" ht="15">
      <c r="H276" s="94"/>
    </row>
    <row r="277" ht="15">
      <c r="H277" s="94"/>
    </row>
    <row r="278" ht="15">
      <c r="H278" s="94"/>
    </row>
    <row r="279" ht="15">
      <c r="H279" s="94"/>
    </row>
    <row r="280" ht="15">
      <c r="H280" s="94"/>
    </row>
    <row r="281" ht="15">
      <c r="H281" s="94"/>
    </row>
    <row r="282" ht="15">
      <c r="H282" s="94"/>
    </row>
    <row r="283" ht="15">
      <c r="H283" s="94"/>
    </row>
    <row r="284" ht="15">
      <c r="H284" s="94"/>
    </row>
    <row r="285" ht="15">
      <c r="H285" s="94"/>
    </row>
    <row r="286" ht="15">
      <c r="H286" s="94"/>
    </row>
    <row r="287" ht="15">
      <c r="H287" s="94"/>
    </row>
    <row r="288" ht="15">
      <c r="H288" s="94"/>
    </row>
    <row r="289" ht="15">
      <c r="H289" s="94"/>
    </row>
    <row r="290" ht="15">
      <c r="H290" s="94"/>
    </row>
    <row r="291" ht="15">
      <c r="H291" s="94"/>
    </row>
    <row r="292" ht="15">
      <c r="H292" s="94"/>
    </row>
    <row r="293" ht="15">
      <c r="H293" s="94"/>
    </row>
    <row r="294" ht="15">
      <c r="H294" s="94"/>
    </row>
    <row r="295" ht="15">
      <c r="H295" s="94"/>
    </row>
    <row r="296" ht="15">
      <c r="H296" s="94"/>
    </row>
    <row r="297" ht="15">
      <c r="H297" s="94"/>
    </row>
    <row r="298" ht="15">
      <c r="H298" s="94"/>
    </row>
    <row r="299" ht="15">
      <c r="H299" s="94"/>
    </row>
    <row r="300" ht="15">
      <c r="H300" s="94"/>
    </row>
    <row r="301" ht="15">
      <c r="H301" s="94"/>
    </row>
    <row r="302" ht="15">
      <c r="H302" s="94"/>
    </row>
    <row r="303" ht="15">
      <c r="H303" s="94"/>
    </row>
    <row r="304" ht="15">
      <c r="H304" s="94"/>
    </row>
    <row r="305" ht="15">
      <c r="H305" s="94"/>
    </row>
    <row r="306" ht="15">
      <c r="H306" s="94"/>
    </row>
    <row r="307" ht="15">
      <c r="H307" s="94"/>
    </row>
    <row r="308" ht="15">
      <c r="H308" s="94"/>
    </row>
    <row r="309" ht="15">
      <c r="H309" s="94"/>
    </row>
    <row r="310" ht="15">
      <c r="H310" s="94"/>
    </row>
    <row r="311" ht="15">
      <c r="H311" s="94"/>
    </row>
    <row r="312" ht="15">
      <c r="H312" s="94"/>
    </row>
    <row r="313" ht="15">
      <c r="H313" s="94"/>
    </row>
    <row r="314" ht="15">
      <c r="H314" s="94"/>
    </row>
    <row r="315" ht="15">
      <c r="H315" s="94"/>
    </row>
    <row r="316" ht="15">
      <c r="H316" s="94"/>
    </row>
    <row r="317" ht="15">
      <c r="H317" s="94"/>
    </row>
    <row r="318" ht="15">
      <c r="H318" s="94"/>
    </row>
    <row r="319" ht="15">
      <c r="H319" s="94"/>
    </row>
    <row r="320" ht="15">
      <c r="H320" s="94"/>
    </row>
    <row r="321" ht="15">
      <c r="H321" s="94"/>
    </row>
    <row r="322" ht="15">
      <c r="H322" s="94"/>
    </row>
    <row r="323" ht="15">
      <c r="H323" s="94"/>
    </row>
    <row r="324" ht="15">
      <c r="H324" s="94"/>
    </row>
    <row r="325" ht="15">
      <c r="H325" s="94"/>
    </row>
    <row r="326" ht="15">
      <c r="H326" s="94"/>
    </row>
    <row r="327" ht="15">
      <c r="H327" s="94"/>
    </row>
    <row r="328" ht="15">
      <c r="H328" s="94"/>
    </row>
    <row r="329" ht="15">
      <c r="H329" s="94"/>
    </row>
    <row r="330" ht="15">
      <c r="H330" s="94"/>
    </row>
    <row r="331" ht="15">
      <c r="H331" s="94"/>
    </row>
    <row r="332" ht="15">
      <c r="H332" s="94"/>
    </row>
    <row r="333" ht="15">
      <c r="H333" s="94"/>
    </row>
    <row r="334" ht="15">
      <c r="H334" s="94"/>
    </row>
    <row r="335" ht="15">
      <c r="H335" s="94"/>
    </row>
    <row r="336" ht="15">
      <c r="H336" s="94"/>
    </row>
  </sheetData>
  <sheetProtection/>
  <mergeCells count="46">
    <mergeCell ref="A2:E2"/>
    <mergeCell ref="A3:E3"/>
    <mergeCell ref="A4:E4"/>
    <mergeCell ref="A6:A8"/>
    <mergeCell ref="B6:B8"/>
    <mergeCell ref="C6:C8"/>
    <mergeCell ref="D6:E6"/>
    <mergeCell ref="D7:D8"/>
    <mergeCell ref="E7:E8"/>
    <mergeCell ref="A9:B9"/>
    <mergeCell ref="A25:B25"/>
    <mergeCell ref="A27:B27"/>
    <mergeCell ref="A29:B29"/>
    <mergeCell ref="A34:M34"/>
    <mergeCell ref="A35:M35"/>
    <mergeCell ref="A36:M36"/>
    <mergeCell ref="A37:M37"/>
    <mergeCell ref="A39:B39"/>
    <mergeCell ref="A41:A42"/>
    <mergeCell ref="B41:B42"/>
    <mergeCell ref="C41:E41"/>
    <mergeCell ref="G41:K41"/>
    <mergeCell ref="A54:L54"/>
    <mergeCell ref="D57:H57"/>
    <mergeCell ref="D58:H58"/>
    <mergeCell ref="D59:H59"/>
    <mergeCell ref="A62:M62"/>
    <mergeCell ref="A63:M63"/>
    <mergeCell ref="G86:H86"/>
    <mergeCell ref="A64:M64"/>
    <mergeCell ref="A65:M65"/>
    <mergeCell ref="A67:B67"/>
    <mergeCell ref="A69:A70"/>
    <mergeCell ref="B69:B70"/>
    <mergeCell ref="C69:E69"/>
    <mergeCell ref="G69:K69"/>
    <mergeCell ref="G87:H87"/>
    <mergeCell ref="G88:H88"/>
    <mergeCell ref="G89:H89"/>
    <mergeCell ref="G90:H90"/>
    <mergeCell ref="G91:H91"/>
    <mergeCell ref="D83:H83"/>
    <mergeCell ref="E84:E85"/>
    <mergeCell ref="F84:F85"/>
    <mergeCell ref="G84:H84"/>
    <mergeCell ref="G85:H8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89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11.421875" defaultRowHeight="12.75"/>
  <cols>
    <col min="1" max="1" width="9.00390625" style="78" bestFit="1" customWidth="1"/>
    <col min="2" max="2" width="28.421875" style="78" customWidth="1"/>
    <col min="3" max="3" width="10.7109375" style="148" customWidth="1"/>
    <col min="4" max="5" width="10.7109375" style="78" customWidth="1"/>
    <col min="6" max="6" width="1.1484375" style="78" customWidth="1"/>
    <col min="7" max="11" width="10.7109375" style="78" customWidth="1"/>
    <col min="12" max="16384" width="11.421875" style="78" customWidth="1"/>
  </cols>
  <sheetData>
    <row r="2" spans="1:11" ht="26.25" customHeight="1">
      <c r="A2" s="269" t="s">
        <v>610</v>
      </c>
      <c r="B2" s="269"/>
      <c r="C2" s="269"/>
      <c r="D2" s="269"/>
      <c r="E2" s="269"/>
      <c r="F2" s="77"/>
      <c r="G2" s="77"/>
      <c r="H2" s="77"/>
      <c r="I2" s="77"/>
      <c r="J2" s="77"/>
      <c r="K2" s="77"/>
    </row>
    <row r="3" spans="1:11" s="80" customFormat="1" ht="15.75">
      <c r="A3" s="235" t="s">
        <v>176</v>
      </c>
      <c r="B3" s="235"/>
      <c r="C3" s="235"/>
      <c r="D3" s="235"/>
      <c r="E3" s="235"/>
      <c r="F3" s="79"/>
      <c r="G3" s="79"/>
      <c r="H3" s="79"/>
      <c r="I3" s="79"/>
      <c r="J3" s="79"/>
      <c r="K3" s="79"/>
    </row>
    <row r="4" spans="1:11" s="80" customFormat="1" ht="15.75">
      <c r="A4" s="235" t="s">
        <v>177</v>
      </c>
      <c r="B4" s="235"/>
      <c r="C4" s="235"/>
      <c r="D4" s="235"/>
      <c r="E4" s="235"/>
      <c r="F4" s="79"/>
      <c r="G4" s="79"/>
      <c r="H4" s="79"/>
      <c r="I4" s="79"/>
      <c r="J4" s="79"/>
      <c r="K4" s="79"/>
    </row>
    <row r="5" spans="1:11" s="80" customFormat="1" ht="15.75">
      <c r="A5" s="81"/>
      <c r="B5" s="81"/>
      <c r="C5" s="81"/>
      <c r="D5" s="81"/>
      <c r="E5" s="79"/>
      <c r="F5" s="79"/>
      <c r="G5" s="79"/>
      <c r="H5" s="79"/>
      <c r="I5" s="79"/>
      <c r="J5" s="79"/>
      <c r="K5" s="79"/>
    </row>
    <row r="6" spans="1:5" ht="15" customHeight="1">
      <c r="A6" s="243" t="s">
        <v>178</v>
      </c>
      <c r="B6" s="243" t="s">
        <v>179</v>
      </c>
      <c r="C6" s="244" t="s">
        <v>180</v>
      </c>
      <c r="D6" s="243" t="s">
        <v>181</v>
      </c>
      <c r="E6" s="243"/>
    </row>
    <row r="7" spans="1:5" s="82" customFormat="1" ht="15">
      <c r="A7" s="243"/>
      <c r="B7" s="243"/>
      <c r="C7" s="244"/>
      <c r="D7" s="244" t="s">
        <v>182</v>
      </c>
      <c r="E7" s="244" t="s">
        <v>183</v>
      </c>
    </row>
    <row r="8" spans="1:5" s="82" customFormat="1" ht="15">
      <c r="A8" s="243"/>
      <c r="B8" s="243"/>
      <c r="C8" s="244"/>
      <c r="D8" s="244"/>
      <c r="E8" s="244"/>
    </row>
    <row r="9" spans="1:3" ht="15">
      <c r="A9" s="284" t="s">
        <v>184</v>
      </c>
      <c r="B9" s="284"/>
      <c r="C9" s="78"/>
    </row>
    <row r="10" spans="1:5" ht="15">
      <c r="A10" s="178"/>
      <c r="B10" s="117" t="s">
        <v>611</v>
      </c>
      <c r="C10" s="118">
        <v>2</v>
      </c>
      <c r="D10" s="103">
        <v>28570.5</v>
      </c>
      <c r="E10" s="103">
        <v>31813.43</v>
      </c>
    </row>
    <row r="11" spans="1:5" ht="15">
      <c r="A11" s="178"/>
      <c r="B11" s="117" t="s">
        <v>612</v>
      </c>
      <c r="C11" s="118">
        <v>3</v>
      </c>
      <c r="D11" s="103">
        <v>59346.32</v>
      </c>
      <c r="E11" s="103">
        <v>59346.32</v>
      </c>
    </row>
    <row r="12" spans="1:5" ht="15">
      <c r="A12" s="178"/>
      <c r="B12" s="117" t="s">
        <v>613</v>
      </c>
      <c r="C12" s="118">
        <v>1</v>
      </c>
      <c r="D12" s="103">
        <v>59346.32</v>
      </c>
      <c r="E12" s="103">
        <v>59346.32</v>
      </c>
    </row>
    <row r="13" spans="1:5" ht="15">
      <c r="A13" s="178"/>
      <c r="B13" s="117" t="s">
        <v>614</v>
      </c>
      <c r="C13" s="118">
        <v>7</v>
      </c>
      <c r="D13" s="103">
        <v>41108.93</v>
      </c>
      <c r="E13" s="103">
        <v>41108.93</v>
      </c>
    </row>
    <row r="14" spans="1:5" ht="15">
      <c r="A14" s="178"/>
      <c r="B14" s="117" t="s">
        <v>615</v>
      </c>
      <c r="C14" s="118">
        <v>3</v>
      </c>
      <c r="D14" s="103">
        <v>133434.89</v>
      </c>
      <c r="E14" s="103">
        <v>133434.89</v>
      </c>
    </row>
    <row r="15" spans="1:5" ht="15">
      <c r="A15" s="178"/>
      <c r="B15" s="117" t="s">
        <v>616</v>
      </c>
      <c r="C15" s="118">
        <v>2</v>
      </c>
      <c r="D15" s="103">
        <v>24599.61</v>
      </c>
      <c r="E15" s="103">
        <v>48715.07</v>
      </c>
    </row>
    <row r="16" spans="1:5" ht="15">
      <c r="A16" s="178"/>
      <c r="B16" s="117" t="s">
        <v>617</v>
      </c>
      <c r="C16" s="118">
        <v>4</v>
      </c>
      <c r="D16" s="103">
        <v>56520.3</v>
      </c>
      <c r="E16" s="103">
        <v>56520.3</v>
      </c>
    </row>
    <row r="17" spans="1:5" ht="15">
      <c r="A17" s="178"/>
      <c r="B17" s="117" t="s">
        <v>618</v>
      </c>
      <c r="C17" s="118">
        <v>1</v>
      </c>
      <c r="D17" s="103">
        <v>40995.36</v>
      </c>
      <c r="E17" s="103">
        <v>40995.36</v>
      </c>
    </row>
    <row r="18" spans="1:3" ht="15">
      <c r="A18" s="90"/>
      <c r="B18" s="144" t="s">
        <v>202</v>
      </c>
      <c r="C18" s="144">
        <f>SUM(C10:C17)</f>
        <v>23</v>
      </c>
    </row>
    <row r="19" spans="1:3" ht="15">
      <c r="A19" s="90"/>
      <c r="B19" s="90"/>
      <c r="C19" s="78"/>
    </row>
    <row r="20" spans="1:3" ht="15">
      <c r="A20" s="284" t="s">
        <v>203</v>
      </c>
      <c r="B20" s="284"/>
      <c r="C20" s="78"/>
    </row>
    <row r="21" spans="1:5" ht="15">
      <c r="A21" s="178"/>
      <c r="B21" s="117" t="s">
        <v>619</v>
      </c>
      <c r="C21" s="118">
        <v>3</v>
      </c>
      <c r="D21" s="103">
        <v>20190.98</v>
      </c>
      <c r="E21" s="103">
        <v>22408.79</v>
      </c>
    </row>
    <row r="22" spans="1:5" ht="15">
      <c r="A22" s="178"/>
      <c r="B22" s="117" t="s">
        <v>620</v>
      </c>
      <c r="C22" s="118">
        <v>1</v>
      </c>
      <c r="D22" s="103">
        <v>13626.9</v>
      </c>
      <c r="E22" s="103">
        <v>13626.9</v>
      </c>
    </row>
    <row r="23" spans="1:5" ht="15">
      <c r="A23" s="178"/>
      <c r="B23" s="117" t="s">
        <v>621</v>
      </c>
      <c r="C23" s="118">
        <v>1</v>
      </c>
      <c r="D23" s="103">
        <v>15465.56</v>
      </c>
      <c r="E23" s="103">
        <v>15465.56</v>
      </c>
    </row>
    <row r="24" spans="1:5" ht="15">
      <c r="A24" s="178"/>
      <c r="B24" s="117" t="s">
        <v>622</v>
      </c>
      <c r="C24" s="118">
        <v>1</v>
      </c>
      <c r="D24" s="103">
        <v>20190.98</v>
      </c>
      <c r="E24" s="103">
        <v>20190.98</v>
      </c>
    </row>
    <row r="25" spans="1:5" ht="15">
      <c r="A25" s="178"/>
      <c r="B25" s="117" t="s">
        <v>623</v>
      </c>
      <c r="C25" s="118">
        <v>4</v>
      </c>
      <c r="D25" s="103">
        <v>20391</v>
      </c>
      <c r="E25" s="103">
        <v>28570.5</v>
      </c>
    </row>
    <row r="26" spans="1:5" ht="15">
      <c r="A26" s="178"/>
      <c r="B26" s="117" t="s">
        <v>624</v>
      </c>
      <c r="C26" s="118">
        <v>1</v>
      </c>
      <c r="D26" s="103">
        <v>13852.13</v>
      </c>
      <c r="E26" s="103">
        <v>13852.13</v>
      </c>
    </row>
    <row r="27" spans="1:5" ht="15">
      <c r="A27" s="178"/>
      <c r="B27" s="117" t="s">
        <v>625</v>
      </c>
      <c r="C27" s="118">
        <v>3</v>
      </c>
      <c r="D27" s="103">
        <v>13626.9</v>
      </c>
      <c r="E27" s="103">
        <v>16536</v>
      </c>
    </row>
    <row r="28" spans="1:5" ht="15">
      <c r="A28" s="178"/>
      <c r="B28" s="117" t="s">
        <v>626</v>
      </c>
      <c r="C28" s="118">
        <v>1</v>
      </c>
      <c r="D28" s="103">
        <v>13626.9</v>
      </c>
      <c r="E28" s="103">
        <v>13626.9</v>
      </c>
    </row>
    <row r="29" spans="1:5" ht="15">
      <c r="A29" s="178"/>
      <c r="B29" s="117" t="s">
        <v>627</v>
      </c>
      <c r="C29" s="118">
        <v>2</v>
      </c>
      <c r="D29" s="103">
        <v>16740.68</v>
      </c>
      <c r="E29" s="103">
        <v>25993.56</v>
      </c>
    </row>
    <row r="30" spans="1:5" ht="15">
      <c r="A30" s="178"/>
      <c r="B30" s="117" t="s">
        <v>628</v>
      </c>
      <c r="C30" s="118">
        <v>1</v>
      </c>
      <c r="D30" s="103">
        <v>28064.93</v>
      </c>
      <c r="E30" s="103">
        <v>28064.93</v>
      </c>
    </row>
    <row r="31" spans="1:5" ht="15">
      <c r="A31" s="178"/>
      <c r="B31" s="117" t="s">
        <v>493</v>
      </c>
      <c r="C31" s="118">
        <v>9</v>
      </c>
      <c r="D31" s="103">
        <v>31191.3</v>
      </c>
      <c r="E31" s="103">
        <v>39544.5</v>
      </c>
    </row>
    <row r="32" spans="1:5" ht="15">
      <c r="A32" s="178"/>
      <c r="B32" s="117" t="s">
        <v>494</v>
      </c>
      <c r="C32" s="118">
        <v>2</v>
      </c>
      <c r="D32" s="103">
        <v>7722.23</v>
      </c>
      <c r="E32" s="103">
        <v>8932.46</v>
      </c>
    </row>
    <row r="33" spans="1:3" ht="15">
      <c r="A33" s="285" t="s">
        <v>212</v>
      </c>
      <c r="B33" s="286"/>
      <c r="C33" s="144">
        <f>SUM(C21:C32)</f>
        <v>29</v>
      </c>
    </row>
    <row r="34" spans="1:3" ht="15">
      <c r="A34" s="90"/>
      <c r="B34" s="90"/>
      <c r="C34" s="78"/>
    </row>
    <row r="35" spans="2:3" ht="15">
      <c r="B35" s="147" t="s">
        <v>216</v>
      </c>
      <c r="C35" s="144">
        <f>+C18+C33</f>
        <v>52</v>
      </c>
    </row>
    <row r="38" spans="1:13" ht="15">
      <c r="A38" s="235" t="s">
        <v>610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">
      <c r="A39" s="235" t="s">
        <v>176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">
      <c r="A40" s="235" t="s">
        <v>217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">
      <c r="A41" s="235" t="s">
        <v>290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  <row r="42" spans="1:13" ht="1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3" spans="1:13" ht="15">
      <c r="A43" s="223" t="s">
        <v>291</v>
      </c>
      <c r="B43" s="22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1" ht="15">
      <c r="A45" s="237" t="s">
        <v>178</v>
      </c>
      <c r="B45" s="237" t="s">
        <v>220</v>
      </c>
      <c r="C45" s="228" t="s">
        <v>221</v>
      </c>
      <c r="D45" s="229"/>
      <c r="E45" s="230"/>
      <c r="F45" s="96"/>
      <c r="G45" s="228" t="s">
        <v>222</v>
      </c>
      <c r="H45" s="229"/>
      <c r="I45" s="229"/>
      <c r="J45" s="229"/>
      <c r="K45" s="229"/>
    </row>
    <row r="46" spans="1:11" ht="24.75" customHeight="1">
      <c r="A46" s="238"/>
      <c r="B46" s="238"/>
      <c r="C46" s="99" t="s">
        <v>223</v>
      </c>
      <c r="D46" s="100" t="s">
        <v>224</v>
      </c>
      <c r="E46" s="99" t="s">
        <v>22</v>
      </c>
      <c r="F46" s="96"/>
      <c r="G46" s="99" t="s">
        <v>225</v>
      </c>
      <c r="H46" s="99" t="s">
        <v>226</v>
      </c>
      <c r="I46" s="99" t="s">
        <v>227</v>
      </c>
      <c r="J46" s="99" t="s">
        <v>228</v>
      </c>
      <c r="K46" s="99" t="s">
        <v>22</v>
      </c>
    </row>
    <row r="47" spans="1:11" ht="15">
      <c r="A47" s="124"/>
      <c r="B47" s="110" t="s">
        <v>629</v>
      </c>
      <c r="C47" s="103">
        <v>133434.89</v>
      </c>
      <c r="D47" s="103">
        <v>2500</v>
      </c>
      <c r="E47" s="103">
        <f aca="true" t="shared" si="0" ref="E47:E56">SUM(C47:D47)</f>
        <v>135934.89</v>
      </c>
      <c r="F47" s="111"/>
      <c r="G47" s="103">
        <f aca="true" t="shared" si="1" ref="G47:G56">+C47/30*10</f>
        <v>44478.296666666676</v>
      </c>
      <c r="H47" s="103">
        <v>1044</v>
      </c>
      <c r="I47" s="103">
        <f aca="true" t="shared" si="2" ref="I47:I56">+C47/30*5</f>
        <v>22239.148333333338</v>
      </c>
      <c r="J47" s="103">
        <f aca="true" t="shared" si="3" ref="J47:J56">+C47/30*40</f>
        <v>177913.1866666667</v>
      </c>
      <c r="K47" s="103">
        <f aca="true" t="shared" si="4" ref="K47:K56">SUM(G47:J47)</f>
        <v>245674.6316666667</v>
      </c>
    </row>
    <row r="48" spans="1:11" ht="15">
      <c r="A48" s="124"/>
      <c r="B48" s="110" t="s">
        <v>630</v>
      </c>
      <c r="C48" s="103">
        <v>59346.32</v>
      </c>
      <c r="D48" s="103">
        <v>2000</v>
      </c>
      <c r="E48" s="103">
        <f t="shared" si="0"/>
        <v>61346.32</v>
      </c>
      <c r="F48" s="111"/>
      <c r="G48" s="103">
        <f t="shared" si="1"/>
        <v>19782.106666666667</v>
      </c>
      <c r="H48" s="103">
        <v>892</v>
      </c>
      <c r="I48" s="103">
        <f t="shared" si="2"/>
        <v>9891.053333333333</v>
      </c>
      <c r="J48" s="103">
        <f t="shared" si="3"/>
        <v>79128.42666666667</v>
      </c>
      <c r="K48" s="103">
        <f t="shared" si="4"/>
        <v>109693.58666666667</v>
      </c>
    </row>
    <row r="49" spans="1:11" ht="15">
      <c r="A49" s="124"/>
      <c r="B49" s="110" t="s">
        <v>631</v>
      </c>
      <c r="C49" s="103">
        <v>59346.32</v>
      </c>
      <c r="D49" s="103">
        <v>2000</v>
      </c>
      <c r="E49" s="103">
        <f t="shared" si="0"/>
        <v>61346.32</v>
      </c>
      <c r="F49" s="111"/>
      <c r="G49" s="103">
        <f t="shared" si="1"/>
        <v>19782.106666666667</v>
      </c>
      <c r="H49" s="103">
        <v>0</v>
      </c>
      <c r="I49" s="103">
        <f t="shared" si="2"/>
        <v>9891.053333333333</v>
      </c>
      <c r="J49" s="103">
        <f t="shared" si="3"/>
        <v>79128.42666666667</v>
      </c>
      <c r="K49" s="103">
        <f t="shared" si="4"/>
        <v>108801.58666666667</v>
      </c>
    </row>
    <row r="50" spans="1:11" ht="15">
      <c r="A50" s="124"/>
      <c r="B50" s="110" t="s">
        <v>632</v>
      </c>
      <c r="C50" s="103">
        <v>56520.3</v>
      </c>
      <c r="D50" s="103">
        <v>2000</v>
      </c>
      <c r="E50" s="103">
        <f t="shared" si="0"/>
        <v>58520.3</v>
      </c>
      <c r="F50" s="111"/>
      <c r="G50" s="103">
        <f t="shared" si="1"/>
        <v>18840.1</v>
      </c>
      <c r="H50" s="103">
        <v>564</v>
      </c>
      <c r="I50" s="103">
        <f t="shared" si="2"/>
        <v>9420.05</v>
      </c>
      <c r="J50" s="103">
        <f t="shared" si="3"/>
        <v>75360.4</v>
      </c>
      <c r="K50" s="103">
        <f t="shared" si="4"/>
        <v>104184.54999999999</v>
      </c>
    </row>
    <row r="51" spans="1:11" ht="15">
      <c r="A51" s="124"/>
      <c r="B51" s="110" t="s">
        <v>633</v>
      </c>
      <c r="C51" s="103">
        <v>24599.61</v>
      </c>
      <c r="D51" s="103">
        <v>700</v>
      </c>
      <c r="E51" s="103">
        <f t="shared" si="0"/>
        <v>25299.61</v>
      </c>
      <c r="F51" s="111"/>
      <c r="G51" s="103">
        <f t="shared" si="1"/>
        <v>8199.869999999999</v>
      </c>
      <c r="H51" s="103">
        <v>2700</v>
      </c>
      <c r="I51" s="103">
        <f t="shared" si="2"/>
        <v>4099.9349999999995</v>
      </c>
      <c r="J51" s="103">
        <f t="shared" si="3"/>
        <v>32799.479999999996</v>
      </c>
      <c r="K51" s="103">
        <f t="shared" si="4"/>
        <v>47799.284999999996</v>
      </c>
    </row>
    <row r="52" spans="1:11" ht="15">
      <c r="A52" s="124"/>
      <c r="B52" s="110" t="s">
        <v>616</v>
      </c>
      <c r="C52" s="103">
        <v>48715.07</v>
      </c>
      <c r="D52" s="103">
        <v>2000</v>
      </c>
      <c r="E52" s="103">
        <f t="shared" si="0"/>
        <v>50715.07</v>
      </c>
      <c r="F52" s="111"/>
      <c r="G52" s="103">
        <f t="shared" si="1"/>
        <v>16238.356666666667</v>
      </c>
      <c r="H52" s="103">
        <v>1596</v>
      </c>
      <c r="I52" s="103">
        <f t="shared" si="2"/>
        <v>8119.178333333333</v>
      </c>
      <c r="J52" s="103">
        <f t="shared" si="3"/>
        <v>64953.426666666666</v>
      </c>
      <c r="K52" s="103">
        <f t="shared" si="4"/>
        <v>90906.96166666667</v>
      </c>
    </row>
    <row r="53" spans="1:11" ht="15">
      <c r="A53" s="124"/>
      <c r="B53" s="110" t="s">
        <v>614</v>
      </c>
      <c r="C53" s="103">
        <v>41108.93</v>
      </c>
      <c r="D53" s="103">
        <v>1000</v>
      </c>
      <c r="E53" s="103">
        <f t="shared" si="0"/>
        <v>42108.93</v>
      </c>
      <c r="F53" s="111"/>
      <c r="G53" s="103">
        <f t="shared" si="1"/>
        <v>13702.976666666666</v>
      </c>
      <c r="H53" s="103">
        <v>564</v>
      </c>
      <c r="I53" s="103">
        <f t="shared" si="2"/>
        <v>6851.488333333333</v>
      </c>
      <c r="J53" s="103">
        <f t="shared" si="3"/>
        <v>54811.90666666666</v>
      </c>
      <c r="K53" s="103">
        <f t="shared" si="4"/>
        <v>75930.37166666666</v>
      </c>
    </row>
    <row r="54" spans="1:11" ht="15">
      <c r="A54" s="124"/>
      <c r="B54" s="110" t="s">
        <v>634</v>
      </c>
      <c r="C54" s="103">
        <v>31813.43</v>
      </c>
      <c r="D54" s="103">
        <v>2000</v>
      </c>
      <c r="E54" s="103">
        <f t="shared" si="0"/>
        <v>33813.43</v>
      </c>
      <c r="F54" s="111"/>
      <c r="G54" s="103">
        <f t="shared" si="1"/>
        <v>10604.476666666667</v>
      </c>
      <c r="H54" s="103">
        <v>564</v>
      </c>
      <c r="I54" s="103">
        <f t="shared" si="2"/>
        <v>5302.238333333334</v>
      </c>
      <c r="J54" s="103">
        <f t="shared" si="3"/>
        <v>42417.90666666667</v>
      </c>
      <c r="K54" s="103">
        <f t="shared" si="4"/>
        <v>58888.62166666667</v>
      </c>
    </row>
    <row r="55" spans="1:11" ht="22.5">
      <c r="A55" s="124"/>
      <c r="B55" s="110" t="s">
        <v>635</v>
      </c>
      <c r="C55" s="103">
        <v>28570.5</v>
      </c>
      <c r="D55" s="103">
        <v>700</v>
      </c>
      <c r="E55" s="103">
        <f t="shared" si="0"/>
        <v>29270.5</v>
      </c>
      <c r="F55" s="111"/>
      <c r="G55" s="103">
        <f t="shared" si="1"/>
        <v>9523.5</v>
      </c>
      <c r="H55" s="103">
        <v>564</v>
      </c>
      <c r="I55" s="103">
        <f t="shared" si="2"/>
        <v>4761.75</v>
      </c>
      <c r="J55" s="103">
        <f t="shared" si="3"/>
        <v>38094</v>
      </c>
      <c r="K55" s="103">
        <f t="shared" si="4"/>
        <v>52943.25</v>
      </c>
    </row>
    <row r="56" spans="1:11" ht="15">
      <c r="A56" s="124"/>
      <c r="B56" s="110" t="s">
        <v>618</v>
      </c>
      <c r="C56" s="103">
        <v>40995.36</v>
      </c>
      <c r="D56" s="103">
        <v>2000</v>
      </c>
      <c r="E56" s="103">
        <f t="shared" si="0"/>
        <v>42995.36</v>
      </c>
      <c r="F56" s="111"/>
      <c r="G56" s="103">
        <f t="shared" si="1"/>
        <v>13665.119999999999</v>
      </c>
      <c r="H56" s="103">
        <v>0</v>
      </c>
      <c r="I56" s="103">
        <f t="shared" si="2"/>
        <v>6832.5599999999995</v>
      </c>
      <c r="J56" s="103">
        <f t="shared" si="3"/>
        <v>54660.479999999996</v>
      </c>
      <c r="K56" s="103">
        <f t="shared" si="4"/>
        <v>75158.16</v>
      </c>
    </row>
    <row r="57" spans="1:13" ht="1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</row>
    <row r="58" spans="1:13" ht="15">
      <c r="A58" s="235" t="s">
        <v>610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</row>
    <row r="59" spans="1:13" ht="15">
      <c r="A59" s="235" t="s">
        <v>176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</row>
    <row r="60" spans="1:13" ht="15">
      <c r="A60" s="235" t="s">
        <v>217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</row>
    <row r="61" spans="1:13" ht="15">
      <c r="A61" s="235" t="s">
        <v>218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</row>
    <row r="62" spans="1:13" ht="1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5">
      <c r="A63" s="223" t="s">
        <v>636</v>
      </c>
      <c r="B63" s="22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1:11" ht="15">
      <c r="A65" s="237" t="s">
        <v>178</v>
      </c>
      <c r="B65" s="237" t="s">
        <v>220</v>
      </c>
      <c r="C65" s="228" t="s">
        <v>221</v>
      </c>
      <c r="D65" s="229"/>
      <c r="E65" s="230"/>
      <c r="F65" s="96"/>
      <c r="G65" s="228" t="s">
        <v>222</v>
      </c>
      <c r="H65" s="229"/>
      <c r="I65" s="229"/>
      <c r="J65" s="229"/>
      <c r="K65" s="229"/>
    </row>
    <row r="66" spans="1:11" ht="24">
      <c r="A66" s="238"/>
      <c r="B66" s="238"/>
      <c r="C66" s="99" t="s">
        <v>223</v>
      </c>
      <c r="D66" s="100" t="s">
        <v>224</v>
      </c>
      <c r="E66" s="99" t="s">
        <v>22</v>
      </c>
      <c r="F66" s="96"/>
      <c r="G66" s="99" t="s">
        <v>225</v>
      </c>
      <c r="H66" s="99" t="s">
        <v>226</v>
      </c>
      <c r="I66" s="99" t="s">
        <v>227</v>
      </c>
      <c r="J66" s="99" t="s">
        <v>228</v>
      </c>
      <c r="K66" s="99" t="s">
        <v>22</v>
      </c>
    </row>
    <row r="67" spans="1:11" ht="13.5" customHeight="1">
      <c r="A67" s="124"/>
      <c r="B67" s="110" t="s">
        <v>619</v>
      </c>
      <c r="C67" s="103">
        <v>22408.79</v>
      </c>
      <c r="D67" s="103">
        <v>700</v>
      </c>
      <c r="E67" s="103">
        <f aca="true" t="shared" si="5" ref="E67:E88">SUM(C67:D67)</f>
        <v>23108.79</v>
      </c>
      <c r="F67" s="111"/>
      <c r="G67" s="103">
        <f aca="true" t="shared" si="6" ref="G67:G88">+C67/30*10</f>
        <v>7469.596666666667</v>
      </c>
      <c r="H67" s="103">
        <v>522</v>
      </c>
      <c r="I67" s="103">
        <f aca="true" t="shared" si="7" ref="I67:I88">+C67/30*5</f>
        <v>3734.7983333333336</v>
      </c>
      <c r="J67" s="103">
        <f aca="true" t="shared" si="8" ref="J67:J88">+C67/30*40</f>
        <v>29878.38666666667</v>
      </c>
      <c r="K67" s="103">
        <f aca="true" t="shared" si="9" ref="K67:K88">SUM(G67:J67)</f>
        <v>41604.78166666667</v>
      </c>
    </row>
    <row r="68" spans="1:11" ht="13.5" customHeight="1">
      <c r="A68" s="124"/>
      <c r="B68" s="110" t="s">
        <v>637</v>
      </c>
      <c r="C68" s="103">
        <v>20190.98</v>
      </c>
      <c r="D68" s="103">
        <v>700</v>
      </c>
      <c r="E68" s="103">
        <f t="shared" si="5"/>
        <v>20890.98</v>
      </c>
      <c r="F68" s="111"/>
      <c r="G68" s="103">
        <f t="shared" si="6"/>
        <v>6730.326666666666</v>
      </c>
      <c r="H68" s="103">
        <v>0</v>
      </c>
      <c r="I68" s="103">
        <f t="shared" si="7"/>
        <v>3365.163333333333</v>
      </c>
      <c r="J68" s="103">
        <f t="shared" si="8"/>
        <v>26921.306666666664</v>
      </c>
      <c r="K68" s="103">
        <f t="shared" si="9"/>
        <v>37016.79666666666</v>
      </c>
    </row>
    <row r="69" spans="1:11" ht="13.5" customHeight="1">
      <c r="A69" s="124"/>
      <c r="B69" s="110" t="s">
        <v>638</v>
      </c>
      <c r="C69" s="103">
        <v>13626.9</v>
      </c>
      <c r="D69" s="103">
        <v>700</v>
      </c>
      <c r="E69" s="103">
        <f t="shared" si="5"/>
        <v>14326.9</v>
      </c>
      <c r="F69" s="111"/>
      <c r="G69" s="103">
        <f t="shared" si="6"/>
        <v>4542.299999999999</v>
      </c>
      <c r="H69" s="103">
        <v>0</v>
      </c>
      <c r="I69" s="103">
        <f t="shared" si="7"/>
        <v>2271.1499999999996</v>
      </c>
      <c r="J69" s="103">
        <f t="shared" si="8"/>
        <v>18169.199999999997</v>
      </c>
      <c r="K69" s="103">
        <f t="shared" si="9"/>
        <v>24982.649999999994</v>
      </c>
    </row>
    <row r="70" spans="1:11" ht="13.5" customHeight="1">
      <c r="A70" s="124"/>
      <c r="B70" s="110" t="s">
        <v>639</v>
      </c>
      <c r="C70" s="103">
        <v>15465.56</v>
      </c>
      <c r="D70" s="103">
        <v>700</v>
      </c>
      <c r="E70" s="103">
        <f t="shared" si="5"/>
        <v>16165.56</v>
      </c>
      <c r="F70" s="111"/>
      <c r="G70" s="103">
        <f t="shared" si="6"/>
        <v>5155.1866666666665</v>
      </c>
      <c r="H70" s="103">
        <v>1044</v>
      </c>
      <c r="I70" s="103">
        <f t="shared" si="7"/>
        <v>2577.5933333333332</v>
      </c>
      <c r="J70" s="103">
        <f t="shared" si="8"/>
        <v>20620.746666666666</v>
      </c>
      <c r="K70" s="103">
        <f t="shared" si="9"/>
        <v>29397.526666666665</v>
      </c>
    </row>
    <row r="71" spans="1:11" ht="13.5" customHeight="1">
      <c r="A71" s="124"/>
      <c r="B71" s="110" t="s">
        <v>640</v>
      </c>
      <c r="C71" s="103">
        <v>20190.98</v>
      </c>
      <c r="D71" s="103">
        <v>700</v>
      </c>
      <c r="E71" s="103">
        <f t="shared" si="5"/>
        <v>20890.98</v>
      </c>
      <c r="F71" s="111"/>
      <c r="G71" s="103">
        <f t="shared" si="6"/>
        <v>6730.326666666666</v>
      </c>
      <c r="H71" s="103">
        <v>564</v>
      </c>
      <c r="I71" s="103">
        <f t="shared" si="7"/>
        <v>3365.163333333333</v>
      </c>
      <c r="J71" s="103">
        <f t="shared" si="8"/>
        <v>26921.306666666664</v>
      </c>
      <c r="K71" s="103">
        <f t="shared" si="9"/>
        <v>37580.79666666666</v>
      </c>
    </row>
    <row r="72" spans="1:11" ht="13.5" customHeight="1">
      <c r="A72" s="124"/>
      <c r="B72" s="110" t="s">
        <v>641</v>
      </c>
      <c r="C72" s="103">
        <v>20391</v>
      </c>
      <c r="D72" s="103">
        <v>1000</v>
      </c>
      <c r="E72" s="103">
        <f t="shared" si="5"/>
        <v>21391</v>
      </c>
      <c r="F72" s="111"/>
      <c r="G72" s="103">
        <f t="shared" si="6"/>
        <v>6797</v>
      </c>
      <c r="H72" s="103">
        <v>0</v>
      </c>
      <c r="I72" s="103">
        <f t="shared" si="7"/>
        <v>3398.5</v>
      </c>
      <c r="J72" s="103">
        <f t="shared" si="8"/>
        <v>27188</v>
      </c>
      <c r="K72" s="103">
        <f t="shared" si="9"/>
        <v>37383.5</v>
      </c>
    </row>
    <row r="73" spans="1:11" ht="13.5" customHeight="1">
      <c r="A73" s="124"/>
      <c r="B73" s="110" t="s">
        <v>642</v>
      </c>
      <c r="C73" s="103">
        <v>23401.66</v>
      </c>
      <c r="D73" s="103">
        <v>700</v>
      </c>
      <c r="E73" s="103">
        <f t="shared" si="5"/>
        <v>24101.66</v>
      </c>
      <c r="F73" s="111"/>
      <c r="G73" s="103">
        <f t="shared" si="6"/>
        <v>7800.553333333333</v>
      </c>
      <c r="H73" s="103">
        <v>564</v>
      </c>
      <c r="I73" s="103">
        <f t="shared" si="7"/>
        <v>3900.2766666666666</v>
      </c>
      <c r="J73" s="103">
        <f t="shared" si="8"/>
        <v>31202.213333333333</v>
      </c>
      <c r="K73" s="103">
        <f t="shared" si="9"/>
        <v>43467.043333333335</v>
      </c>
    </row>
    <row r="74" spans="1:11" ht="13.5" customHeight="1">
      <c r="A74" s="124"/>
      <c r="B74" s="110" t="s">
        <v>643</v>
      </c>
      <c r="C74" s="103">
        <v>17563.2</v>
      </c>
      <c r="D74" s="103">
        <v>700</v>
      </c>
      <c r="E74" s="103">
        <f t="shared" si="5"/>
        <v>18263.2</v>
      </c>
      <c r="F74" s="111"/>
      <c r="G74" s="103">
        <f t="shared" si="6"/>
        <v>5854.400000000001</v>
      </c>
      <c r="H74" s="103">
        <v>564</v>
      </c>
      <c r="I74" s="103">
        <f t="shared" si="7"/>
        <v>2927.2000000000003</v>
      </c>
      <c r="J74" s="103">
        <f t="shared" si="8"/>
        <v>23417.600000000002</v>
      </c>
      <c r="K74" s="103">
        <f t="shared" si="9"/>
        <v>32763.200000000004</v>
      </c>
    </row>
    <row r="75" spans="1:11" ht="22.5">
      <c r="A75" s="124"/>
      <c r="B75" s="110" t="s">
        <v>644</v>
      </c>
      <c r="C75" s="103">
        <v>28570.5</v>
      </c>
      <c r="D75" s="103">
        <v>1500</v>
      </c>
      <c r="E75" s="103">
        <f t="shared" si="5"/>
        <v>30070.5</v>
      </c>
      <c r="F75" s="111"/>
      <c r="G75" s="103">
        <f t="shared" si="6"/>
        <v>9523.5</v>
      </c>
      <c r="H75" s="103">
        <v>564</v>
      </c>
      <c r="I75" s="103">
        <f t="shared" si="7"/>
        <v>4761.75</v>
      </c>
      <c r="J75" s="103">
        <f t="shared" si="8"/>
        <v>38094</v>
      </c>
      <c r="K75" s="103">
        <f t="shared" si="9"/>
        <v>52943.25</v>
      </c>
    </row>
    <row r="76" spans="1:11" ht="13.5" customHeight="1">
      <c r="A76" s="124"/>
      <c r="B76" s="110" t="s">
        <v>645</v>
      </c>
      <c r="C76" s="103">
        <v>13852.13</v>
      </c>
      <c r="D76" s="103">
        <v>700</v>
      </c>
      <c r="E76" s="103">
        <f t="shared" si="5"/>
        <v>14552.13</v>
      </c>
      <c r="F76" s="111"/>
      <c r="G76" s="103">
        <f t="shared" si="6"/>
        <v>4617.376666666667</v>
      </c>
      <c r="H76" s="103">
        <v>564</v>
      </c>
      <c r="I76" s="103">
        <f t="shared" si="7"/>
        <v>2308.6883333333335</v>
      </c>
      <c r="J76" s="103">
        <f t="shared" si="8"/>
        <v>18469.506666666668</v>
      </c>
      <c r="K76" s="103">
        <f t="shared" si="9"/>
        <v>25959.57166666667</v>
      </c>
    </row>
    <row r="77" spans="1:11" ht="13.5" customHeight="1">
      <c r="A77" s="124"/>
      <c r="B77" s="110" t="s">
        <v>646</v>
      </c>
      <c r="C77" s="103">
        <v>13626.9</v>
      </c>
      <c r="D77" s="103">
        <v>700</v>
      </c>
      <c r="E77" s="103">
        <f t="shared" si="5"/>
        <v>14326.9</v>
      </c>
      <c r="F77" s="111"/>
      <c r="G77" s="103">
        <f t="shared" si="6"/>
        <v>4542.299999999999</v>
      </c>
      <c r="H77" s="103">
        <v>0</v>
      </c>
      <c r="I77" s="103">
        <f t="shared" si="7"/>
        <v>2271.1499999999996</v>
      </c>
      <c r="J77" s="103">
        <f t="shared" si="8"/>
        <v>18169.199999999997</v>
      </c>
      <c r="K77" s="103">
        <f t="shared" si="9"/>
        <v>24982.649999999994</v>
      </c>
    </row>
    <row r="78" spans="1:11" ht="13.5" customHeight="1">
      <c r="A78" s="124"/>
      <c r="B78" s="110" t="s">
        <v>647</v>
      </c>
      <c r="C78" s="103">
        <v>16536</v>
      </c>
      <c r="D78" s="103">
        <v>700</v>
      </c>
      <c r="E78" s="103">
        <f t="shared" si="5"/>
        <v>17236</v>
      </c>
      <c r="F78" s="111"/>
      <c r="G78" s="103">
        <f t="shared" si="6"/>
        <v>5512</v>
      </c>
      <c r="H78" s="103">
        <v>0</v>
      </c>
      <c r="I78" s="103">
        <f t="shared" si="7"/>
        <v>2756</v>
      </c>
      <c r="J78" s="103">
        <f t="shared" si="8"/>
        <v>22048</v>
      </c>
      <c r="K78" s="103">
        <f t="shared" si="9"/>
        <v>30316</v>
      </c>
    </row>
    <row r="79" spans="1:11" ht="13.5" customHeight="1">
      <c r="A79" s="124"/>
      <c r="B79" s="110" t="s">
        <v>648</v>
      </c>
      <c r="C79" s="103">
        <v>16536</v>
      </c>
      <c r="D79" s="103">
        <v>700</v>
      </c>
      <c r="E79" s="103">
        <f t="shared" si="5"/>
        <v>17236</v>
      </c>
      <c r="F79" s="111"/>
      <c r="G79" s="103">
        <f t="shared" si="6"/>
        <v>5512</v>
      </c>
      <c r="H79" s="103">
        <v>564</v>
      </c>
      <c r="I79" s="103">
        <f t="shared" si="7"/>
        <v>2756</v>
      </c>
      <c r="J79" s="103">
        <f t="shared" si="8"/>
        <v>22048</v>
      </c>
      <c r="K79" s="103">
        <f t="shared" si="9"/>
        <v>30880</v>
      </c>
    </row>
    <row r="80" spans="1:11" ht="13.5" customHeight="1">
      <c r="A80" s="124"/>
      <c r="B80" s="110" t="s">
        <v>649</v>
      </c>
      <c r="C80" s="103">
        <v>13626.9</v>
      </c>
      <c r="D80" s="103">
        <v>700</v>
      </c>
      <c r="E80" s="103">
        <f t="shared" si="5"/>
        <v>14326.9</v>
      </c>
      <c r="F80" s="111"/>
      <c r="G80" s="103">
        <f t="shared" si="6"/>
        <v>4542.299999999999</v>
      </c>
      <c r="H80" s="103">
        <v>0</v>
      </c>
      <c r="I80" s="103">
        <f t="shared" si="7"/>
        <v>2271.1499999999996</v>
      </c>
      <c r="J80" s="103">
        <f t="shared" si="8"/>
        <v>18169.199999999997</v>
      </c>
      <c r="K80" s="103">
        <f t="shared" si="9"/>
        <v>24982.649999999994</v>
      </c>
    </row>
    <row r="81" spans="1:11" ht="13.5" customHeight="1">
      <c r="A81" s="124"/>
      <c r="B81" s="110" t="s">
        <v>650</v>
      </c>
      <c r="C81" s="103">
        <v>16740.68</v>
      </c>
      <c r="D81" s="103">
        <v>700</v>
      </c>
      <c r="E81" s="103">
        <f t="shared" si="5"/>
        <v>17440.68</v>
      </c>
      <c r="F81" s="111"/>
      <c r="G81" s="103">
        <f t="shared" si="6"/>
        <v>5580.2266666666665</v>
      </c>
      <c r="H81" s="103">
        <v>0</v>
      </c>
      <c r="I81" s="103">
        <f t="shared" si="7"/>
        <v>2790.1133333333332</v>
      </c>
      <c r="J81" s="103">
        <f t="shared" si="8"/>
        <v>22320.906666666666</v>
      </c>
      <c r="K81" s="103">
        <f t="shared" si="9"/>
        <v>30691.246666666666</v>
      </c>
    </row>
    <row r="82" spans="1:11" ht="13.5" customHeight="1">
      <c r="A82" s="124"/>
      <c r="B82" s="110" t="s">
        <v>651</v>
      </c>
      <c r="C82" s="103">
        <v>25993.56</v>
      </c>
      <c r="D82" s="103">
        <v>1000</v>
      </c>
      <c r="E82" s="103">
        <f t="shared" si="5"/>
        <v>26993.56</v>
      </c>
      <c r="F82" s="111"/>
      <c r="G82" s="103">
        <f t="shared" si="6"/>
        <v>8664.52</v>
      </c>
      <c r="H82" s="103">
        <v>0</v>
      </c>
      <c r="I82" s="103">
        <f t="shared" si="7"/>
        <v>4332.26</v>
      </c>
      <c r="J82" s="103">
        <f t="shared" si="8"/>
        <v>34658.08</v>
      </c>
      <c r="K82" s="103">
        <f t="shared" si="9"/>
        <v>47654.86</v>
      </c>
    </row>
    <row r="83" spans="1:11" ht="13.5" customHeight="1">
      <c r="A83" s="124"/>
      <c r="B83" s="110" t="s">
        <v>490</v>
      </c>
      <c r="C83" s="103">
        <v>28064.93</v>
      </c>
      <c r="D83" s="103">
        <v>700</v>
      </c>
      <c r="E83" s="103">
        <f t="shared" si="5"/>
        <v>28764.93</v>
      </c>
      <c r="F83" s="111"/>
      <c r="G83" s="103">
        <f t="shared" si="6"/>
        <v>9354.976666666666</v>
      </c>
      <c r="H83" s="103">
        <v>564</v>
      </c>
      <c r="I83" s="103">
        <f t="shared" si="7"/>
        <v>4677.488333333333</v>
      </c>
      <c r="J83" s="103">
        <f t="shared" si="8"/>
        <v>37419.90666666666</v>
      </c>
      <c r="K83" s="103">
        <f t="shared" si="9"/>
        <v>52016.37166666666</v>
      </c>
    </row>
    <row r="84" spans="1:11" ht="13.5" customHeight="1">
      <c r="A84" s="124"/>
      <c r="B84" s="110" t="s">
        <v>493</v>
      </c>
      <c r="C84" s="103">
        <v>31813.43</v>
      </c>
      <c r="D84" s="103">
        <v>1000</v>
      </c>
      <c r="E84" s="103">
        <f t="shared" si="5"/>
        <v>32813.43</v>
      </c>
      <c r="F84" s="111"/>
      <c r="G84" s="103">
        <f t="shared" si="6"/>
        <v>10604.476666666667</v>
      </c>
      <c r="H84" s="103">
        <v>813</v>
      </c>
      <c r="I84" s="103">
        <f t="shared" si="7"/>
        <v>5302.238333333334</v>
      </c>
      <c r="J84" s="103">
        <f t="shared" si="8"/>
        <v>42417.90666666667</v>
      </c>
      <c r="K84" s="103">
        <f t="shared" si="9"/>
        <v>59137.62166666667</v>
      </c>
    </row>
    <row r="85" spans="1:11" ht="13.5" customHeight="1">
      <c r="A85" s="124"/>
      <c r="B85" s="110" t="s">
        <v>652</v>
      </c>
      <c r="C85" s="103">
        <v>39544.5</v>
      </c>
      <c r="D85" s="103">
        <v>1000</v>
      </c>
      <c r="E85" s="103">
        <f t="shared" si="5"/>
        <v>40544.5</v>
      </c>
      <c r="F85" s="111"/>
      <c r="G85" s="103">
        <f t="shared" si="6"/>
        <v>13181.5</v>
      </c>
      <c r="H85" s="103">
        <v>282</v>
      </c>
      <c r="I85" s="103">
        <f t="shared" si="7"/>
        <v>6590.75</v>
      </c>
      <c r="J85" s="103">
        <f t="shared" si="8"/>
        <v>52726</v>
      </c>
      <c r="K85" s="103">
        <f t="shared" si="9"/>
        <v>72780.25</v>
      </c>
    </row>
    <row r="86" spans="1:11" ht="13.5" customHeight="1">
      <c r="A86" s="124"/>
      <c r="B86" s="110" t="s">
        <v>653</v>
      </c>
      <c r="C86" s="103">
        <v>31191.3</v>
      </c>
      <c r="D86" s="103">
        <v>600</v>
      </c>
      <c r="E86" s="103">
        <f t="shared" si="5"/>
        <v>31791.3</v>
      </c>
      <c r="F86" s="111"/>
      <c r="G86" s="103">
        <f t="shared" si="6"/>
        <v>10397.1</v>
      </c>
      <c r="H86" s="103">
        <v>2700</v>
      </c>
      <c r="I86" s="103">
        <f t="shared" si="7"/>
        <v>5198.55</v>
      </c>
      <c r="J86" s="103">
        <f t="shared" si="8"/>
        <v>41588.4</v>
      </c>
      <c r="K86" s="103">
        <f t="shared" si="9"/>
        <v>59884.05</v>
      </c>
    </row>
    <row r="87" spans="1:11" ht="13.5" customHeight="1">
      <c r="A87" s="124"/>
      <c r="B87" s="110" t="s">
        <v>494</v>
      </c>
      <c r="C87" s="103">
        <v>7722.23</v>
      </c>
      <c r="D87" s="103">
        <v>700</v>
      </c>
      <c r="E87" s="103">
        <f t="shared" si="5"/>
        <v>8422.23</v>
      </c>
      <c r="F87" s="111"/>
      <c r="G87" s="103">
        <f t="shared" si="6"/>
        <v>2574.076666666667</v>
      </c>
      <c r="H87" s="103">
        <v>564</v>
      </c>
      <c r="I87" s="103">
        <f t="shared" si="7"/>
        <v>1287.0383333333334</v>
      </c>
      <c r="J87" s="103">
        <f t="shared" si="8"/>
        <v>10296.306666666667</v>
      </c>
      <c r="K87" s="103">
        <f t="shared" si="9"/>
        <v>14721.421666666667</v>
      </c>
    </row>
    <row r="88" spans="1:11" ht="13.5" customHeight="1">
      <c r="A88" s="124"/>
      <c r="B88" s="110" t="s">
        <v>654</v>
      </c>
      <c r="C88" s="103">
        <v>8932.46</v>
      </c>
      <c r="D88" s="103">
        <v>700</v>
      </c>
      <c r="E88" s="103">
        <f t="shared" si="5"/>
        <v>9632.46</v>
      </c>
      <c r="F88" s="111"/>
      <c r="G88" s="103">
        <f t="shared" si="6"/>
        <v>2977.486666666666</v>
      </c>
      <c r="H88" s="103">
        <v>0</v>
      </c>
      <c r="I88" s="103">
        <f t="shared" si="7"/>
        <v>1488.743333333333</v>
      </c>
      <c r="J88" s="103">
        <f t="shared" si="8"/>
        <v>11909.946666666665</v>
      </c>
      <c r="K88" s="103">
        <f t="shared" si="9"/>
        <v>16376.176666666664</v>
      </c>
    </row>
    <row r="89" spans="1:13" ht="1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</row>
  </sheetData>
  <sheetProtection/>
  <mergeCells count="30">
    <mergeCell ref="A2:E2"/>
    <mergeCell ref="A3:E3"/>
    <mergeCell ref="A4:E4"/>
    <mergeCell ref="A6:A8"/>
    <mergeCell ref="B6:B8"/>
    <mergeCell ref="C6:C8"/>
    <mergeCell ref="D6:E6"/>
    <mergeCell ref="D7:D8"/>
    <mergeCell ref="E7:E8"/>
    <mergeCell ref="A9:B9"/>
    <mergeCell ref="A20:B20"/>
    <mergeCell ref="A33:B33"/>
    <mergeCell ref="A38:M38"/>
    <mergeCell ref="A39:M39"/>
    <mergeCell ref="A40:M40"/>
    <mergeCell ref="A41:M41"/>
    <mergeCell ref="A43:B43"/>
    <mergeCell ref="A45:A46"/>
    <mergeCell ref="B45:B46"/>
    <mergeCell ref="C45:E45"/>
    <mergeCell ref="G45:K45"/>
    <mergeCell ref="A58:M58"/>
    <mergeCell ref="A59:M59"/>
    <mergeCell ref="A60:M60"/>
    <mergeCell ref="A61:M61"/>
    <mergeCell ref="A63:B63"/>
    <mergeCell ref="A65:A66"/>
    <mergeCell ref="B65:B66"/>
    <mergeCell ref="C65:E65"/>
    <mergeCell ref="G65:K6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55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11.421875" defaultRowHeight="12.75"/>
  <cols>
    <col min="1" max="1" width="6.421875" style="78" customWidth="1"/>
    <col min="2" max="2" width="29.28125" style="78" bestFit="1" customWidth="1"/>
    <col min="3" max="3" width="9.7109375" style="148" customWidth="1"/>
    <col min="4" max="5" width="12.00390625" style="78" customWidth="1"/>
    <col min="6" max="7" width="9.7109375" style="78" customWidth="1"/>
    <col min="8" max="8" width="8.8515625" style="78" bestFit="1" customWidth="1"/>
    <col min="9" max="9" width="1.28515625" style="78" customWidth="1"/>
    <col min="10" max="10" width="9.28125" style="78" bestFit="1" customWidth="1"/>
    <col min="11" max="11" width="9.7109375" style="78" customWidth="1"/>
    <col min="12" max="12" width="11.140625" style="78" bestFit="1" customWidth="1"/>
    <col min="13" max="13" width="9.57421875" style="78" bestFit="1" customWidth="1"/>
    <col min="14" max="14" width="9.28125" style="78" bestFit="1" customWidth="1"/>
    <col min="15" max="15" width="9.7109375" style="78" customWidth="1"/>
    <col min="16" max="16" width="8.8515625" style="78" bestFit="1" customWidth="1"/>
    <col min="17" max="18" width="11.421875" style="78" customWidth="1"/>
    <col min="19" max="19" width="8.7109375" style="78" customWidth="1"/>
    <col min="20" max="16384" width="11.421875" style="78" customWidth="1"/>
  </cols>
  <sheetData>
    <row r="2" spans="1:13" ht="15.75">
      <c r="A2" s="269" t="s">
        <v>655</v>
      </c>
      <c r="B2" s="269"/>
      <c r="C2" s="269"/>
      <c r="D2" s="269"/>
      <c r="E2" s="269"/>
      <c r="F2" s="77"/>
      <c r="G2" s="77"/>
      <c r="H2" s="77"/>
      <c r="I2" s="77"/>
      <c r="J2" s="77"/>
      <c r="K2" s="77"/>
      <c r="L2" s="77"/>
      <c r="M2" s="77"/>
    </row>
    <row r="3" spans="1:13" s="80" customFormat="1" ht="15.75">
      <c r="A3" s="235" t="s">
        <v>176</v>
      </c>
      <c r="B3" s="235"/>
      <c r="C3" s="235"/>
      <c r="D3" s="235"/>
      <c r="E3" s="235"/>
      <c r="F3" s="79"/>
      <c r="G3" s="79"/>
      <c r="H3" s="79"/>
      <c r="I3" s="79"/>
      <c r="J3" s="79"/>
      <c r="K3" s="79"/>
      <c r="L3" s="79"/>
      <c r="M3" s="79"/>
    </row>
    <row r="4" spans="1:13" s="80" customFormat="1" ht="15.75">
      <c r="A4" s="235" t="s">
        <v>177</v>
      </c>
      <c r="B4" s="235"/>
      <c r="C4" s="235"/>
      <c r="D4" s="235"/>
      <c r="E4" s="235"/>
      <c r="F4" s="79"/>
      <c r="G4" s="79"/>
      <c r="H4" s="79"/>
      <c r="I4" s="79"/>
      <c r="J4" s="79"/>
      <c r="K4" s="79"/>
      <c r="L4" s="79"/>
      <c r="M4" s="79"/>
    </row>
    <row r="5" spans="1:13" s="80" customFormat="1" ht="15.75">
      <c r="A5" s="81"/>
      <c r="B5" s="81"/>
      <c r="C5" s="81"/>
      <c r="D5" s="81"/>
      <c r="E5" s="79"/>
      <c r="F5" s="79"/>
      <c r="G5" s="79"/>
      <c r="H5" s="79"/>
      <c r="I5" s="79"/>
      <c r="J5" s="79"/>
      <c r="K5" s="79"/>
      <c r="L5" s="79"/>
      <c r="M5" s="79"/>
    </row>
    <row r="6" spans="1:7" ht="15.75" customHeight="1">
      <c r="A6" s="243" t="s">
        <v>178</v>
      </c>
      <c r="B6" s="243" t="s">
        <v>179</v>
      </c>
      <c r="C6" s="244" t="s">
        <v>180</v>
      </c>
      <c r="D6" s="243" t="s">
        <v>181</v>
      </c>
      <c r="E6" s="243"/>
      <c r="G6" s="79"/>
    </row>
    <row r="7" spans="1:7" s="82" customFormat="1" ht="15.75">
      <c r="A7" s="243"/>
      <c r="B7" s="243"/>
      <c r="C7" s="244"/>
      <c r="D7" s="244" t="s">
        <v>182</v>
      </c>
      <c r="E7" s="244" t="s">
        <v>183</v>
      </c>
      <c r="G7" s="79"/>
    </row>
    <row r="8" spans="1:5" s="82" customFormat="1" ht="15">
      <c r="A8" s="243"/>
      <c r="B8" s="243"/>
      <c r="C8" s="244"/>
      <c r="D8" s="244"/>
      <c r="E8" s="244"/>
    </row>
    <row r="9" spans="1:3" ht="15">
      <c r="A9" s="258" t="s">
        <v>203</v>
      </c>
      <c r="B9" s="258"/>
      <c r="C9" s="78"/>
    </row>
    <row r="10" spans="1:5" ht="13.5" customHeight="1">
      <c r="A10" s="179">
        <v>1200</v>
      </c>
      <c r="B10" s="117" t="s">
        <v>656</v>
      </c>
      <c r="C10" s="118">
        <v>15</v>
      </c>
      <c r="D10" s="103">
        <f aca="true" t="shared" si="0" ref="D10:D41">VLOOKUP(A10,tabulador,5,0)</f>
        <v>18321.6</v>
      </c>
      <c r="E10" s="103">
        <f aca="true" t="shared" si="1" ref="E10:E41">VLOOKUP(A10,tabulador,5,0)</f>
        <v>18321.6</v>
      </c>
    </row>
    <row r="11" spans="1:5" ht="13.5" customHeight="1">
      <c r="A11" s="179">
        <v>1201</v>
      </c>
      <c r="B11" s="117" t="s">
        <v>657</v>
      </c>
      <c r="C11" s="118">
        <v>5</v>
      </c>
      <c r="D11" s="103">
        <f t="shared" si="0"/>
        <v>16201.6</v>
      </c>
      <c r="E11" s="103">
        <f t="shared" si="1"/>
        <v>16201.6</v>
      </c>
    </row>
    <row r="12" spans="1:5" ht="13.5" customHeight="1">
      <c r="A12" s="179">
        <v>1203</v>
      </c>
      <c r="B12" s="117" t="s">
        <v>658</v>
      </c>
      <c r="C12" s="118">
        <v>34</v>
      </c>
      <c r="D12" s="103">
        <f t="shared" si="0"/>
        <v>20457.6</v>
      </c>
      <c r="E12" s="103">
        <f t="shared" si="1"/>
        <v>20457.6</v>
      </c>
    </row>
    <row r="13" spans="1:5" ht="13.5" customHeight="1">
      <c r="A13" s="179">
        <v>1204</v>
      </c>
      <c r="B13" s="117" t="s">
        <v>659</v>
      </c>
      <c r="C13" s="118">
        <v>37</v>
      </c>
      <c r="D13" s="103">
        <f t="shared" si="0"/>
        <v>22104</v>
      </c>
      <c r="E13" s="103">
        <f t="shared" si="1"/>
        <v>22104</v>
      </c>
    </row>
    <row r="14" spans="1:5" ht="13.5" customHeight="1">
      <c r="A14" s="179">
        <v>1210</v>
      </c>
      <c r="B14" s="117" t="s">
        <v>660</v>
      </c>
      <c r="C14" s="118">
        <v>65</v>
      </c>
      <c r="D14" s="103">
        <f t="shared" si="0"/>
        <v>24460.8</v>
      </c>
      <c r="E14" s="103">
        <f t="shared" si="1"/>
        <v>24460.8</v>
      </c>
    </row>
    <row r="15" spans="1:5" ht="13.5" customHeight="1">
      <c r="A15" s="179">
        <v>1211</v>
      </c>
      <c r="B15" s="117" t="s">
        <v>661</v>
      </c>
      <c r="C15" s="118">
        <v>51</v>
      </c>
      <c r="D15" s="103">
        <f t="shared" si="0"/>
        <v>27969.6</v>
      </c>
      <c r="E15" s="103">
        <f t="shared" si="1"/>
        <v>27969.6</v>
      </c>
    </row>
    <row r="16" spans="1:5" ht="13.5" customHeight="1">
      <c r="A16" s="179">
        <v>1212</v>
      </c>
      <c r="B16" s="117" t="s">
        <v>662</v>
      </c>
      <c r="C16" s="118">
        <v>180</v>
      </c>
      <c r="D16" s="103">
        <f t="shared" si="0"/>
        <v>32286.4</v>
      </c>
      <c r="E16" s="103">
        <f t="shared" si="1"/>
        <v>32286.4</v>
      </c>
    </row>
    <row r="17" spans="1:5" ht="13.5" customHeight="1">
      <c r="A17" s="179">
        <v>1224</v>
      </c>
      <c r="B17" s="117" t="s">
        <v>663</v>
      </c>
      <c r="C17" s="118">
        <v>1</v>
      </c>
      <c r="D17" s="103">
        <f t="shared" si="0"/>
        <v>20457.6</v>
      </c>
      <c r="E17" s="103">
        <f t="shared" si="1"/>
        <v>20457.6</v>
      </c>
    </row>
    <row r="18" spans="1:5" ht="13.5" customHeight="1">
      <c r="A18" s="179">
        <v>1300</v>
      </c>
      <c r="B18" s="117" t="s">
        <v>664</v>
      </c>
      <c r="C18" s="118">
        <v>5</v>
      </c>
      <c r="D18" s="103">
        <f t="shared" si="0"/>
        <v>9160.8</v>
      </c>
      <c r="E18" s="103">
        <f t="shared" si="1"/>
        <v>9160.8</v>
      </c>
    </row>
    <row r="19" spans="1:5" ht="13.5" customHeight="1">
      <c r="A19" s="179">
        <v>1303</v>
      </c>
      <c r="B19" s="117" t="s">
        <v>665</v>
      </c>
      <c r="C19" s="118">
        <v>10</v>
      </c>
      <c r="D19" s="103">
        <f t="shared" si="0"/>
        <v>10228.8</v>
      </c>
      <c r="E19" s="103">
        <f t="shared" si="1"/>
        <v>10228.8</v>
      </c>
    </row>
    <row r="20" spans="1:5" ht="13.5" customHeight="1">
      <c r="A20" s="179">
        <v>1304</v>
      </c>
      <c r="B20" s="117" t="s">
        <v>666</v>
      </c>
      <c r="C20" s="118">
        <v>2</v>
      </c>
      <c r="D20" s="103">
        <f t="shared" si="0"/>
        <v>11052</v>
      </c>
      <c r="E20" s="103">
        <f t="shared" si="1"/>
        <v>11052</v>
      </c>
    </row>
    <row r="21" spans="1:5" ht="13.5" customHeight="1">
      <c r="A21" s="179">
        <v>1310</v>
      </c>
      <c r="B21" s="117" t="s">
        <v>667</v>
      </c>
      <c r="C21" s="118">
        <v>11</v>
      </c>
      <c r="D21" s="103">
        <f t="shared" si="0"/>
        <v>12230.4</v>
      </c>
      <c r="E21" s="103">
        <f t="shared" si="1"/>
        <v>12230.4</v>
      </c>
    </row>
    <row r="22" spans="1:5" ht="13.5" customHeight="1">
      <c r="A22" s="179">
        <v>1311</v>
      </c>
      <c r="B22" s="117" t="s">
        <v>668</v>
      </c>
      <c r="C22" s="118">
        <v>6</v>
      </c>
      <c r="D22" s="103">
        <f t="shared" si="0"/>
        <v>13984.8</v>
      </c>
      <c r="E22" s="103">
        <f t="shared" si="1"/>
        <v>13984.8</v>
      </c>
    </row>
    <row r="23" spans="1:5" ht="13.5" customHeight="1">
      <c r="A23" s="179">
        <v>1312</v>
      </c>
      <c r="B23" s="117" t="s">
        <v>669</v>
      </c>
      <c r="C23" s="118">
        <v>8</v>
      </c>
      <c r="D23" s="103">
        <f t="shared" si="0"/>
        <v>16143.2</v>
      </c>
      <c r="E23" s="103">
        <f t="shared" si="1"/>
        <v>16143.2</v>
      </c>
    </row>
    <row r="24" spans="1:5" ht="13.5" customHeight="1">
      <c r="A24" s="179">
        <v>1404</v>
      </c>
      <c r="B24" s="117" t="s">
        <v>670</v>
      </c>
      <c r="C24" s="118">
        <v>7</v>
      </c>
      <c r="D24" s="103">
        <f t="shared" si="0"/>
        <v>13497.6</v>
      </c>
      <c r="E24" s="103">
        <f t="shared" si="1"/>
        <v>13497.6</v>
      </c>
    </row>
    <row r="25" spans="1:5" ht="13.5" customHeight="1">
      <c r="A25" s="179">
        <v>1408</v>
      </c>
      <c r="B25" s="117" t="s">
        <v>671</v>
      </c>
      <c r="C25" s="118">
        <v>13</v>
      </c>
      <c r="D25" s="103">
        <f t="shared" si="0"/>
        <v>14795.2</v>
      </c>
      <c r="E25" s="103">
        <f t="shared" si="1"/>
        <v>14795.2</v>
      </c>
    </row>
    <row r="26" spans="1:5" ht="13.5" customHeight="1">
      <c r="A26" s="179">
        <v>1412</v>
      </c>
      <c r="B26" s="117" t="s">
        <v>672</v>
      </c>
      <c r="C26" s="118">
        <v>104</v>
      </c>
      <c r="D26" s="103">
        <f t="shared" si="0"/>
        <v>17520</v>
      </c>
      <c r="E26" s="103">
        <f t="shared" si="1"/>
        <v>17520</v>
      </c>
    </row>
    <row r="27" spans="1:5" ht="13.5" customHeight="1">
      <c r="A27" s="179">
        <v>1428</v>
      </c>
      <c r="B27" s="117" t="s">
        <v>673</v>
      </c>
      <c r="C27" s="118">
        <v>20</v>
      </c>
      <c r="D27" s="103">
        <f t="shared" si="0"/>
        <v>16664</v>
      </c>
      <c r="E27" s="103">
        <f t="shared" si="1"/>
        <v>16664</v>
      </c>
    </row>
    <row r="28" spans="1:5" ht="13.5" customHeight="1">
      <c r="A28" s="179">
        <v>1432</v>
      </c>
      <c r="B28" s="117" t="s">
        <v>674</v>
      </c>
      <c r="C28" s="118">
        <v>51</v>
      </c>
      <c r="D28" s="103">
        <f t="shared" si="0"/>
        <v>17520</v>
      </c>
      <c r="E28" s="103">
        <f t="shared" si="1"/>
        <v>17520</v>
      </c>
    </row>
    <row r="29" spans="1:5" ht="13.5" customHeight="1">
      <c r="A29" s="179">
        <v>1521</v>
      </c>
      <c r="B29" s="117" t="s">
        <v>675</v>
      </c>
      <c r="C29" s="118">
        <v>5</v>
      </c>
      <c r="D29" s="103">
        <f t="shared" si="0"/>
        <v>12969.6</v>
      </c>
      <c r="E29" s="103">
        <f t="shared" si="1"/>
        <v>12969.6</v>
      </c>
    </row>
    <row r="30" spans="1:5" ht="13.5" customHeight="1">
      <c r="A30" s="179">
        <v>1522</v>
      </c>
      <c r="B30" s="117" t="s">
        <v>676</v>
      </c>
      <c r="C30" s="118">
        <v>12</v>
      </c>
      <c r="D30" s="103">
        <f t="shared" si="0"/>
        <v>15627.2</v>
      </c>
      <c r="E30" s="103">
        <f t="shared" si="1"/>
        <v>15627.2</v>
      </c>
    </row>
    <row r="31" spans="1:5" ht="13.5" customHeight="1">
      <c r="A31" s="179">
        <v>1523</v>
      </c>
      <c r="B31" s="117" t="s">
        <v>677</v>
      </c>
      <c r="C31" s="118">
        <v>11</v>
      </c>
      <c r="D31" s="103">
        <f t="shared" si="0"/>
        <v>16710.4</v>
      </c>
      <c r="E31" s="103">
        <f t="shared" si="1"/>
        <v>16710.4</v>
      </c>
    </row>
    <row r="32" spans="1:5" ht="13.5" customHeight="1">
      <c r="A32" s="179">
        <v>1531</v>
      </c>
      <c r="B32" s="117" t="s">
        <v>678</v>
      </c>
      <c r="C32" s="118">
        <v>6</v>
      </c>
      <c r="D32" s="103">
        <f t="shared" si="0"/>
        <v>18076.8</v>
      </c>
      <c r="E32" s="103">
        <f t="shared" si="1"/>
        <v>18076.8</v>
      </c>
    </row>
    <row r="33" spans="1:5" ht="13.5" customHeight="1">
      <c r="A33" s="179">
        <v>1532</v>
      </c>
      <c r="B33" s="117" t="s">
        <v>679</v>
      </c>
      <c r="C33" s="118">
        <v>45</v>
      </c>
      <c r="D33" s="103">
        <f t="shared" si="0"/>
        <v>19475.2</v>
      </c>
      <c r="E33" s="103">
        <f t="shared" si="1"/>
        <v>19475.2</v>
      </c>
    </row>
    <row r="34" spans="1:5" ht="13.5" customHeight="1">
      <c r="A34" s="179">
        <v>1615</v>
      </c>
      <c r="B34" s="117" t="s">
        <v>680</v>
      </c>
      <c r="C34" s="118">
        <v>10</v>
      </c>
      <c r="D34" s="103">
        <f t="shared" si="0"/>
        <v>10654.3</v>
      </c>
      <c r="E34" s="103">
        <f t="shared" si="1"/>
        <v>10654.3</v>
      </c>
    </row>
    <row r="35" spans="1:5" ht="13.5" customHeight="1">
      <c r="A35" s="179">
        <v>1616</v>
      </c>
      <c r="B35" s="117" t="s">
        <v>681</v>
      </c>
      <c r="C35" s="118">
        <v>8</v>
      </c>
      <c r="D35" s="103">
        <f t="shared" si="0"/>
        <v>10654.3</v>
      </c>
      <c r="E35" s="103">
        <f t="shared" si="1"/>
        <v>10654.3</v>
      </c>
    </row>
    <row r="36" spans="1:5" ht="13.5" customHeight="1">
      <c r="A36" s="179">
        <v>1617</v>
      </c>
      <c r="B36" s="117" t="s">
        <v>682</v>
      </c>
      <c r="C36" s="118">
        <v>7</v>
      </c>
      <c r="D36" s="103">
        <f t="shared" si="0"/>
        <v>10654.3</v>
      </c>
      <c r="E36" s="103">
        <f t="shared" si="1"/>
        <v>10654.3</v>
      </c>
    </row>
    <row r="37" spans="1:5" ht="13.5" customHeight="1">
      <c r="A37" s="179">
        <v>1625</v>
      </c>
      <c r="B37" s="117" t="s">
        <v>683</v>
      </c>
      <c r="C37" s="118">
        <v>1</v>
      </c>
      <c r="D37" s="103">
        <f t="shared" si="0"/>
        <v>15306.92</v>
      </c>
      <c r="E37" s="103">
        <f t="shared" si="1"/>
        <v>15306.92</v>
      </c>
    </row>
    <row r="38" spans="1:5" ht="13.5" customHeight="1">
      <c r="A38" s="179">
        <v>1628</v>
      </c>
      <c r="B38" s="117" t="s">
        <v>684</v>
      </c>
      <c r="C38" s="118">
        <v>1</v>
      </c>
      <c r="D38" s="103">
        <f t="shared" si="0"/>
        <v>10654.3</v>
      </c>
      <c r="E38" s="103">
        <f t="shared" si="1"/>
        <v>10654.3</v>
      </c>
    </row>
    <row r="39" spans="1:5" ht="13.5" customHeight="1">
      <c r="A39" s="179">
        <v>2200</v>
      </c>
      <c r="B39" s="117" t="s">
        <v>685</v>
      </c>
      <c r="C39" s="118">
        <v>2</v>
      </c>
      <c r="D39" s="103">
        <f t="shared" si="0"/>
        <v>18321.6</v>
      </c>
      <c r="E39" s="103">
        <f t="shared" si="1"/>
        <v>18321.6</v>
      </c>
    </row>
    <row r="40" spans="1:5" ht="13.5" customHeight="1">
      <c r="A40" s="179">
        <v>2203</v>
      </c>
      <c r="B40" s="117" t="s">
        <v>686</v>
      </c>
      <c r="C40" s="118">
        <v>7</v>
      </c>
      <c r="D40" s="103">
        <f t="shared" si="0"/>
        <v>20457.6</v>
      </c>
      <c r="E40" s="103">
        <f t="shared" si="1"/>
        <v>20457.6</v>
      </c>
    </row>
    <row r="41" spans="1:5" ht="13.5" customHeight="1">
      <c r="A41" s="179">
        <v>2204</v>
      </c>
      <c r="B41" s="117" t="s">
        <v>687</v>
      </c>
      <c r="C41" s="118">
        <v>10</v>
      </c>
      <c r="D41" s="103">
        <f t="shared" si="0"/>
        <v>22104</v>
      </c>
      <c r="E41" s="103">
        <f t="shared" si="1"/>
        <v>22104</v>
      </c>
    </row>
    <row r="42" spans="1:5" ht="13.5" customHeight="1">
      <c r="A42" s="179">
        <v>2210</v>
      </c>
      <c r="B42" s="117" t="s">
        <v>688</v>
      </c>
      <c r="C42" s="118">
        <v>18</v>
      </c>
      <c r="D42" s="103">
        <f aca="true" t="shared" si="2" ref="D42:D73">VLOOKUP(A42,tabulador,5,0)</f>
        <v>24460.8</v>
      </c>
      <c r="E42" s="103">
        <f aca="true" t="shared" si="3" ref="E42:E73">VLOOKUP(A42,tabulador,5,0)</f>
        <v>24460.8</v>
      </c>
    </row>
    <row r="43" spans="1:5" ht="13.5" customHeight="1">
      <c r="A43" s="179">
        <v>2211</v>
      </c>
      <c r="B43" s="117" t="s">
        <v>689</v>
      </c>
      <c r="C43" s="118">
        <v>42</v>
      </c>
      <c r="D43" s="103">
        <f t="shared" si="2"/>
        <v>27969.6</v>
      </c>
      <c r="E43" s="103">
        <f t="shared" si="3"/>
        <v>27969.6</v>
      </c>
    </row>
    <row r="44" spans="1:5" ht="13.5" customHeight="1">
      <c r="A44" s="179">
        <v>2213</v>
      </c>
      <c r="B44" s="117" t="s">
        <v>690</v>
      </c>
      <c r="C44" s="118">
        <v>154</v>
      </c>
      <c r="D44" s="103">
        <f t="shared" si="2"/>
        <v>32286.4</v>
      </c>
      <c r="E44" s="103">
        <f t="shared" si="3"/>
        <v>32286.4</v>
      </c>
    </row>
    <row r="45" spans="1:5" ht="13.5" customHeight="1">
      <c r="A45" s="179">
        <v>3105</v>
      </c>
      <c r="B45" s="117" t="s">
        <v>691</v>
      </c>
      <c r="C45" s="118">
        <v>1</v>
      </c>
      <c r="D45" s="103">
        <f t="shared" si="2"/>
        <v>5017.6</v>
      </c>
      <c r="E45" s="103">
        <f t="shared" si="3"/>
        <v>5017.6</v>
      </c>
    </row>
    <row r="46" spans="1:5" ht="13.5" customHeight="1">
      <c r="A46" s="179">
        <v>3108</v>
      </c>
      <c r="B46" s="117" t="s">
        <v>692</v>
      </c>
      <c r="C46" s="118">
        <v>6</v>
      </c>
      <c r="D46" s="103">
        <f t="shared" si="2"/>
        <v>4766.4</v>
      </c>
      <c r="E46" s="103">
        <f t="shared" si="3"/>
        <v>4766.4</v>
      </c>
    </row>
    <row r="47" spans="1:8" ht="13.5" customHeight="1">
      <c r="A47" s="179">
        <v>3109</v>
      </c>
      <c r="B47" s="117" t="s">
        <v>693</v>
      </c>
      <c r="C47" s="118">
        <v>10</v>
      </c>
      <c r="D47" s="103">
        <f t="shared" si="2"/>
        <v>4745.6</v>
      </c>
      <c r="E47" s="103">
        <f t="shared" si="3"/>
        <v>4745.6</v>
      </c>
      <c r="H47" s="94"/>
    </row>
    <row r="48" spans="1:8" ht="13.5" customHeight="1">
      <c r="A48" s="179">
        <v>3112</v>
      </c>
      <c r="B48" s="117" t="s">
        <v>694</v>
      </c>
      <c r="C48" s="118">
        <v>3</v>
      </c>
      <c r="D48" s="103">
        <f t="shared" si="2"/>
        <v>6568</v>
      </c>
      <c r="E48" s="103">
        <f t="shared" si="3"/>
        <v>6568</v>
      </c>
      <c r="H48" s="94"/>
    </row>
    <row r="49" spans="1:8" ht="13.5" customHeight="1">
      <c r="A49" s="179">
        <v>3113</v>
      </c>
      <c r="B49" s="117" t="s">
        <v>695</v>
      </c>
      <c r="C49" s="118">
        <v>4</v>
      </c>
      <c r="D49" s="103">
        <f t="shared" si="2"/>
        <v>6236.8</v>
      </c>
      <c r="E49" s="103">
        <f t="shared" si="3"/>
        <v>6236.8</v>
      </c>
      <c r="H49" s="94"/>
    </row>
    <row r="50" spans="1:8" ht="13.5" customHeight="1">
      <c r="A50" s="179">
        <v>3114</v>
      </c>
      <c r="B50" s="117" t="s">
        <v>696</v>
      </c>
      <c r="C50" s="118">
        <v>6</v>
      </c>
      <c r="D50" s="103">
        <f t="shared" si="2"/>
        <v>5017.6</v>
      </c>
      <c r="E50" s="103">
        <f t="shared" si="3"/>
        <v>5017.6</v>
      </c>
      <c r="H50" s="94"/>
    </row>
    <row r="51" spans="1:8" ht="13.5" customHeight="1">
      <c r="A51" s="179">
        <v>3116</v>
      </c>
      <c r="B51" s="117" t="s">
        <v>697</v>
      </c>
      <c r="C51" s="118">
        <v>1</v>
      </c>
      <c r="D51" s="103">
        <f t="shared" si="2"/>
        <v>4745.6</v>
      </c>
      <c r="E51" s="103">
        <f t="shared" si="3"/>
        <v>4745.6</v>
      </c>
      <c r="H51" s="94"/>
    </row>
    <row r="52" spans="1:8" ht="13.5" customHeight="1">
      <c r="A52" s="179">
        <v>3117</v>
      </c>
      <c r="B52" s="117" t="s">
        <v>698</v>
      </c>
      <c r="C52" s="118">
        <v>1</v>
      </c>
      <c r="D52" s="103">
        <f t="shared" si="2"/>
        <v>5054.4</v>
      </c>
      <c r="E52" s="103">
        <f t="shared" si="3"/>
        <v>5054.4</v>
      </c>
      <c r="H52" s="94"/>
    </row>
    <row r="53" spans="1:8" ht="13.5" customHeight="1">
      <c r="A53" s="179">
        <v>3118</v>
      </c>
      <c r="B53" s="117" t="s">
        <v>699</v>
      </c>
      <c r="C53" s="118">
        <v>3</v>
      </c>
      <c r="D53" s="103">
        <f t="shared" si="2"/>
        <v>7382.4</v>
      </c>
      <c r="E53" s="103">
        <f t="shared" si="3"/>
        <v>7382.4</v>
      </c>
      <c r="H53" s="94"/>
    </row>
    <row r="54" spans="1:8" ht="13.5" customHeight="1">
      <c r="A54" s="179">
        <v>3119</v>
      </c>
      <c r="B54" s="117" t="s">
        <v>700</v>
      </c>
      <c r="C54" s="118">
        <v>2</v>
      </c>
      <c r="D54" s="103">
        <f t="shared" si="2"/>
        <v>7584</v>
      </c>
      <c r="E54" s="103">
        <f t="shared" si="3"/>
        <v>7584</v>
      </c>
      <c r="H54" s="94"/>
    </row>
    <row r="55" spans="1:8" ht="13.5" customHeight="1">
      <c r="A55" s="179">
        <v>3120</v>
      </c>
      <c r="B55" s="117" t="s">
        <v>701</v>
      </c>
      <c r="C55" s="118">
        <v>4</v>
      </c>
      <c r="D55" s="103">
        <f t="shared" si="2"/>
        <v>5376</v>
      </c>
      <c r="E55" s="103">
        <f t="shared" si="3"/>
        <v>5376</v>
      </c>
      <c r="H55" s="94"/>
    </row>
    <row r="56" spans="1:8" ht="13.5" customHeight="1">
      <c r="A56" s="179">
        <v>3122</v>
      </c>
      <c r="B56" s="117" t="s">
        <v>702</v>
      </c>
      <c r="C56" s="118">
        <v>7</v>
      </c>
      <c r="D56" s="103">
        <f t="shared" si="2"/>
        <v>5524.8</v>
      </c>
      <c r="E56" s="103">
        <f t="shared" si="3"/>
        <v>5524.8</v>
      </c>
      <c r="H56" s="94"/>
    </row>
    <row r="57" spans="1:8" ht="13.5" customHeight="1">
      <c r="A57" s="179">
        <v>3123</v>
      </c>
      <c r="B57" s="117" t="s">
        <v>703</v>
      </c>
      <c r="C57" s="118">
        <v>9</v>
      </c>
      <c r="D57" s="103">
        <f t="shared" si="2"/>
        <v>6446.4</v>
      </c>
      <c r="E57" s="103">
        <f t="shared" si="3"/>
        <v>6446.4</v>
      </c>
      <c r="H57" s="94"/>
    </row>
    <row r="58" spans="1:8" ht="13.5" customHeight="1">
      <c r="A58" s="179">
        <v>3124</v>
      </c>
      <c r="B58" s="117" t="s">
        <v>704</v>
      </c>
      <c r="C58" s="118">
        <v>28</v>
      </c>
      <c r="D58" s="103">
        <f t="shared" si="2"/>
        <v>6321.6</v>
      </c>
      <c r="E58" s="103">
        <f t="shared" si="3"/>
        <v>6321.6</v>
      </c>
      <c r="H58" s="94"/>
    </row>
    <row r="59" spans="1:8" ht="13.5" customHeight="1">
      <c r="A59" s="179">
        <v>3126</v>
      </c>
      <c r="B59" s="117" t="s">
        <v>705</v>
      </c>
      <c r="C59" s="118">
        <v>6</v>
      </c>
      <c r="D59" s="103">
        <f t="shared" si="2"/>
        <v>5017.6</v>
      </c>
      <c r="E59" s="103">
        <f t="shared" si="3"/>
        <v>5017.6</v>
      </c>
      <c r="H59" s="94"/>
    </row>
    <row r="60" spans="1:8" ht="13.5" customHeight="1">
      <c r="A60" s="179">
        <v>3127</v>
      </c>
      <c r="B60" s="117" t="s">
        <v>706</v>
      </c>
      <c r="C60" s="118">
        <v>7</v>
      </c>
      <c r="D60" s="103">
        <f t="shared" si="2"/>
        <v>6236.8</v>
      </c>
      <c r="E60" s="103">
        <f t="shared" si="3"/>
        <v>6236.8</v>
      </c>
      <c r="H60" s="94"/>
    </row>
    <row r="61" spans="1:8" ht="13.5" customHeight="1">
      <c r="A61" s="179">
        <v>3128</v>
      </c>
      <c r="B61" s="117" t="s">
        <v>707</v>
      </c>
      <c r="C61" s="118">
        <v>1</v>
      </c>
      <c r="D61" s="103">
        <f t="shared" si="2"/>
        <v>7926.4</v>
      </c>
      <c r="E61" s="103">
        <f t="shared" si="3"/>
        <v>7926.4</v>
      </c>
      <c r="H61" s="94"/>
    </row>
    <row r="62" spans="1:8" ht="13.5" customHeight="1">
      <c r="A62" s="179">
        <v>3129</v>
      </c>
      <c r="B62" s="117" t="s">
        <v>708</v>
      </c>
      <c r="C62" s="118">
        <v>1</v>
      </c>
      <c r="D62" s="103">
        <f t="shared" si="2"/>
        <v>5524.8</v>
      </c>
      <c r="E62" s="103">
        <f t="shared" si="3"/>
        <v>5524.8</v>
      </c>
      <c r="H62" s="94"/>
    </row>
    <row r="63" spans="1:8" ht="13.5" customHeight="1">
      <c r="A63" s="179">
        <v>3131</v>
      </c>
      <c r="B63" s="117" t="s">
        <v>709</v>
      </c>
      <c r="C63" s="118">
        <v>5</v>
      </c>
      <c r="D63" s="103">
        <f t="shared" si="2"/>
        <v>5017.6</v>
      </c>
      <c r="E63" s="103">
        <f t="shared" si="3"/>
        <v>5017.6</v>
      </c>
      <c r="H63" s="94"/>
    </row>
    <row r="64" spans="1:8" ht="13.5" customHeight="1">
      <c r="A64" s="179">
        <v>3133</v>
      </c>
      <c r="B64" s="117" t="s">
        <v>710</v>
      </c>
      <c r="C64" s="118">
        <v>8</v>
      </c>
      <c r="D64" s="103">
        <f t="shared" si="2"/>
        <v>4564.8</v>
      </c>
      <c r="E64" s="103">
        <f t="shared" si="3"/>
        <v>4564.8</v>
      </c>
      <c r="H64" s="94"/>
    </row>
    <row r="65" spans="1:8" ht="13.5" customHeight="1">
      <c r="A65" s="179">
        <v>3134</v>
      </c>
      <c r="B65" s="117" t="s">
        <v>711</v>
      </c>
      <c r="C65" s="118">
        <v>5</v>
      </c>
      <c r="D65" s="103">
        <f t="shared" si="2"/>
        <v>4745.6</v>
      </c>
      <c r="E65" s="103">
        <f t="shared" si="3"/>
        <v>4745.6</v>
      </c>
      <c r="H65" s="94"/>
    </row>
    <row r="66" spans="1:8" ht="13.5" customHeight="1">
      <c r="A66" s="179">
        <v>3137</v>
      </c>
      <c r="B66" s="117" t="s">
        <v>712</v>
      </c>
      <c r="C66" s="118">
        <v>7</v>
      </c>
      <c r="D66" s="103">
        <f t="shared" si="2"/>
        <v>5392</v>
      </c>
      <c r="E66" s="103">
        <f t="shared" si="3"/>
        <v>5392</v>
      </c>
      <c r="H66" s="94"/>
    </row>
    <row r="67" spans="1:8" ht="13.5" customHeight="1">
      <c r="A67" s="179">
        <v>3138</v>
      </c>
      <c r="B67" s="117" t="s">
        <v>713</v>
      </c>
      <c r="C67" s="118">
        <v>3</v>
      </c>
      <c r="D67" s="103">
        <f t="shared" si="2"/>
        <v>4745.6</v>
      </c>
      <c r="E67" s="103">
        <f t="shared" si="3"/>
        <v>4745.6</v>
      </c>
      <c r="H67" s="94"/>
    </row>
    <row r="68" spans="1:8" ht="13.5" customHeight="1">
      <c r="A68" s="179">
        <v>3139</v>
      </c>
      <c r="B68" s="117" t="s">
        <v>714</v>
      </c>
      <c r="C68" s="118">
        <v>2</v>
      </c>
      <c r="D68" s="103">
        <f t="shared" si="2"/>
        <v>5300.8</v>
      </c>
      <c r="E68" s="103">
        <f t="shared" si="3"/>
        <v>5300.8</v>
      </c>
      <c r="H68" s="94"/>
    </row>
    <row r="69" spans="1:8" ht="13.5" customHeight="1">
      <c r="A69" s="179">
        <v>3140</v>
      </c>
      <c r="B69" s="117" t="s">
        <v>715</v>
      </c>
      <c r="C69" s="118">
        <v>2</v>
      </c>
      <c r="D69" s="103">
        <f t="shared" si="2"/>
        <v>6568</v>
      </c>
      <c r="E69" s="103">
        <f t="shared" si="3"/>
        <v>6568</v>
      </c>
      <c r="H69" s="94"/>
    </row>
    <row r="70" spans="1:8" ht="13.5" customHeight="1">
      <c r="A70" s="179">
        <v>3142</v>
      </c>
      <c r="B70" s="117" t="s">
        <v>716</v>
      </c>
      <c r="C70" s="118">
        <v>2</v>
      </c>
      <c r="D70" s="103">
        <f t="shared" si="2"/>
        <v>5017.6</v>
      </c>
      <c r="E70" s="103">
        <f t="shared" si="3"/>
        <v>5017.6</v>
      </c>
      <c r="H70" s="94"/>
    </row>
    <row r="71" spans="1:8" ht="13.5" customHeight="1">
      <c r="A71" s="179">
        <v>3143</v>
      </c>
      <c r="B71" s="117" t="s">
        <v>717</v>
      </c>
      <c r="C71" s="118">
        <v>6</v>
      </c>
      <c r="D71" s="103">
        <f t="shared" si="2"/>
        <v>5300.8</v>
      </c>
      <c r="E71" s="103">
        <f t="shared" si="3"/>
        <v>5300.8</v>
      </c>
      <c r="H71" s="94"/>
    </row>
    <row r="72" spans="1:8" ht="13.5" customHeight="1">
      <c r="A72" s="179">
        <v>3144</v>
      </c>
      <c r="B72" s="117" t="s">
        <v>718</v>
      </c>
      <c r="C72" s="118">
        <v>11</v>
      </c>
      <c r="D72" s="103">
        <f t="shared" si="2"/>
        <v>5017.6</v>
      </c>
      <c r="E72" s="103">
        <f t="shared" si="3"/>
        <v>5017.6</v>
      </c>
      <c r="H72" s="94"/>
    </row>
    <row r="73" spans="1:8" ht="13.5" customHeight="1">
      <c r="A73" s="179">
        <v>3148</v>
      </c>
      <c r="B73" s="117" t="s">
        <v>719</v>
      </c>
      <c r="C73" s="118">
        <v>4</v>
      </c>
      <c r="D73" s="103">
        <f t="shared" si="2"/>
        <v>5017.6</v>
      </c>
      <c r="E73" s="103">
        <f t="shared" si="3"/>
        <v>5017.6</v>
      </c>
      <c r="H73" s="94"/>
    </row>
    <row r="74" spans="1:8" ht="13.5" customHeight="1">
      <c r="A74" s="179">
        <v>3149</v>
      </c>
      <c r="B74" s="117" t="s">
        <v>720</v>
      </c>
      <c r="C74" s="118">
        <v>12</v>
      </c>
      <c r="D74" s="103">
        <f aca="true" t="shared" si="4" ref="D74:D105">VLOOKUP(A74,tabulador,5,0)</f>
        <v>6700.8</v>
      </c>
      <c r="E74" s="103">
        <f aca="true" t="shared" si="5" ref="E74:E105">VLOOKUP(A74,tabulador,5,0)</f>
        <v>6700.8</v>
      </c>
      <c r="H74" s="94"/>
    </row>
    <row r="75" spans="1:8" ht="13.5" customHeight="1">
      <c r="A75" s="179">
        <v>3150</v>
      </c>
      <c r="B75" s="117" t="s">
        <v>721</v>
      </c>
      <c r="C75" s="118">
        <v>12</v>
      </c>
      <c r="D75" s="103">
        <f t="shared" si="4"/>
        <v>8246.4</v>
      </c>
      <c r="E75" s="103">
        <f t="shared" si="5"/>
        <v>8246.4</v>
      </c>
      <c r="H75" s="94"/>
    </row>
    <row r="76" spans="1:8" ht="13.5" customHeight="1">
      <c r="A76" s="179">
        <v>3151</v>
      </c>
      <c r="B76" s="117" t="s">
        <v>722</v>
      </c>
      <c r="C76" s="118">
        <v>26</v>
      </c>
      <c r="D76" s="103">
        <f t="shared" si="4"/>
        <v>9304</v>
      </c>
      <c r="E76" s="103">
        <f t="shared" si="5"/>
        <v>9304</v>
      </c>
      <c r="H76" s="94"/>
    </row>
    <row r="77" spans="1:8" ht="13.5" customHeight="1">
      <c r="A77" s="179">
        <v>3152</v>
      </c>
      <c r="B77" s="117" t="s">
        <v>723</v>
      </c>
      <c r="C77" s="118">
        <v>8</v>
      </c>
      <c r="D77" s="103">
        <f t="shared" si="4"/>
        <v>10596.8</v>
      </c>
      <c r="E77" s="103">
        <f t="shared" si="5"/>
        <v>10596.8</v>
      </c>
      <c r="H77" s="94"/>
    </row>
    <row r="78" spans="1:8" ht="13.5" customHeight="1">
      <c r="A78" s="179">
        <v>3153</v>
      </c>
      <c r="B78" s="117" t="s">
        <v>724</v>
      </c>
      <c r="C78" s="118">
        <v>4</v>
      </c>
      <c r="D78" s="103">
        <f t="shared" si="4"/>
        <v>12016</v>
      </c>
      <c r="E78" s="103">
        <f t="shared" si="5"/>
        <v>12016</v>
      </c>
      <c r="H78" s="94"/>
    </row>
    <row r="79" spans="1:8" ht="13.5" customHeight="1">
      <c r="A79" s="179">
        <v>3155</v>
      </c>
      <c r="B79" s="117" t="s">
        <v>725</v>
      </c>
      <c r="C79" s="118">
        <v>3</v>
      </c>
      <c r="D79" s="103">
        <f t="shared" si="4"/>
        <v>8129.6</v>
      </c>
      <c r="E79" s="103">
        <f t="shared" si="5"/>
        <v>8129.6</v>
      </c>
      <c r="H79" s="94"/>
    </row>
    <row r="80" spans="1:8" ht="13.5" customHeight="1">
      <c r="A80" s="179">
        <v>3165</v>
      </c>
      <c r="B80" s="117" t="s">
        <v>726</v>
      </c>
      <c r="C80" s="118">
        <v>10</v>
      </c>
      <c r="D80" s="103">
        <f t="shared" si="4"/>
        <v>5300.8</v>
      </c>
      <c r="E80" s="103">
        <f t="shared" si="5"/>
        <v>5300.8</v>
      </c>
      <c r="H80" s="94"/>
    </row>
    <row r="81" spans="1:8" ht="13.5" customHeight="1">
      <c r="A81" s="179">
        <v>3166</v>
      </c>
      <c r="B81" s="117" t="s">
        <v>727</v>
      </c>
      <c r="C81" s="118">
        <v>5</v>
      </c>
      <c r="D81" s="103">
        <f t="shared" si="4"/>
        <v>7584</v>
      </c>
      <c r="E81" s="103">
        <f t="shared" si="5"/>
        <v>7584</v>
      </c>
      <c r="H81" s="94"/>
    </row>
    <row r="82" spans="1:8" ht="13.5" customHeight="1">
      <c r="A82" s="179">
        <v>3167</v>
      </c>
      <c r="B82" s="117" t="s">
        <v>728</v>
      </c>
      <c r="C82" s="118">
        <v>3</v>
      </c>
      <c r="D82" s="103">
        <f t="shared" si="4"/>
        <v>8129.6</v>
      </c>
      <c r="E82" s="103">
        <f t="shared" si="5"/>
        <v>8129.6</v>
      </c>
      <c r="H82" s="94"/>
    </row>
    <row r="83" spans="1:8" ht="13.5" customHeight="1">
      <c r="A83" s="179">
        <v>3168</v>
      </c>
      <c r="B83" s="117" t="s">
        <v>729</v>
      </c>
      <c r="C83" s="118">
        <v>7</v>
      </c>
      <c r="D83" s="103">
        <f t="shared" si="4"/>
        <v>9320</v>
      </c>
      <c r="E83" s="103">
        <f t="shared" si="5"/>
        <v>9320</v>
      </c>
      <c r="H83" s="94"/>
    </row>
    <row r="84" spans="1:8" ht="13.5" customHeight="1">
      <c r="A84" s="179">
        <v>3169</v>
      </c>
      <c r="B84" s="117" t="s">
        <v>730</v>
      </c>
      <c r="C84" s="118">
        <v>1</v>
      </c>
      <c r="D84" s="103">
        <f t="shared" si="4"/>
        <v>10502.4</v>
      </c>
      <c r="E84" s="103">
        <f t="shared" si="5"/>
        <v>10502.4</v>
      </c>
      <c r="H84" s="94"/>
    </row>
    <row r="85" spans="1:8" ht="13.5" customHeight="1">
      <c r="A85" s="179">
        <v>3170</v>
      </c>
      <c r="B85" s="117" t="s">
        <v>713</v>
      </c>
      <c r="C85" s="118">
        <v>2</v>
      </c>
      <c r="D85" s="103">
        <f t="shared" si="4"/>
        <v>7584</v>
      </c>
      <c r="E85" s="103">
        <f t="shared" si="5"/>
        <v>7584</v>
      </c>
      <c r="H85" s="94"/>
    </row>
    <row r="86" spans="1:8" ht="13.5" customHeight="1">
      <c r="A86" s="179">
        <v>3171</v>
      </c>
      <c r="B86" s="117" t="s">
        <v>714</v>
      </c>
      <c r="C86" s="118">
        <v>1</v>
      </c>
      <c r="D86" s="103">
        <f t="shared" si="4"/>
        <v>8563.2</v>
      </c>
      <c r="E86" s="103">
        <f t="shared" si="5"/>
        <v>8563.2</v>
      </c>
      <c r="H86" s="94"/>
    </row>
    <row r="87" spans="1:8" ht="13.5" customHeight="1">
      <c r="A87" s="179">
        <v>3183</v>
      </c>
      <c r="B87" s="117" t="s">
        <v>731</v>
      </c>
      <c r="C87" s="118">
        <v>4</v>
      </c>
      <c r="D87" s="103">
        <f t="shared" si="4"/>
        <v>5524.8</v>
      </c>
      <c r="E87" s="103">
        <f t="shared" si="5"/>
        <v>5524.8</v>
      </c>
      <c r="H87" s="94"/>
    </row>
    <row r="88" spans="1:8" ht="13.5" customHeight="1">
      <c r="A88" s="179">
        <v>3184</v>
      </c>
      <c r="B88" s="117" t="s">
        <v>732</v>
      </c>
      <c r="C88" s="118">
        <v>6</v>
      </c>
      <c r="D88" s="103">
        <f t="shared" si="4"/>
        <v>5940.8</v>
      </c>
      <c r="E88" s="103">
        <f t="shared" si="5"/>
        <v>5940.8</v>
      </c>
      <c r="H88" s="94"/>
    </row>
    <row r="89" spans="1:8" ht="13.5" customHeight="1">
      <c r="A89" s="179">
        <v>3185</v>
      </c>
      <c r="B89" s="117" t="s">
        <v>733</v>
      </c>
      <c r="C89" s="118">
        <v>4</v>
      </c>
      <c r="D89" s="103">
        <f t="shared" si="4"/>
        <v>6808</v>
      </c>
      <c r="E89" s="103">
        <f t="shared" si="5"/>
        <v>6808</v>
      </c>
      <c r="H89" s="94"/>
    </row>
    <row r="90" spans="1:8" ht="13.5" customHeight="1">
      <c r="A90" s="179">
        <v>3187</v>
      </c>
      <c r="B90" s="117" t="s">
        <v>734</v>
      </c>
      <c r="C90" s="118">
        <v>8</v>
      </c>
      <c r="D90" s="103">
        <f t="shared" si="4"/>
        <v>5524.8</v>
      </c>
      <c r="E90" s="103">
        <f t="shared" si="5"/>
        <v>5524.8</v>
      </c>
      <c r="H90" s="94"/>
    </row>
    <row r="91" spans="1:8" ht="13.5" customHeight="1">
      <c r="A91" s="179">
        <v>3188</v>
      </c>
      <c r="B91" s="117" t="s">
        <v>735</v>
      </c>
      <c r="C91" s="118">
        <v>8</v>
      </c>
      <c r="D91" s="103">
        <f t="shared" si="4"/>
        <v>6236.8</v>
      </c>
      <c r="E91" s="103">
        <f t="shared" si="5"/>
        <v>6236.8</v>
      </c>
      <c r="H91" s="94"/>
    </row>
    <row r="92" spans="1:8" ht="13.5" customHeight="1">
      <c r="A92" s="179">
        <v>4111</v>
      </c>
      <c r="B92" s="117" t="s">
        <v>736</v>
      </c>
      <c r="C92" s="118">
        <v>11</v>
      </c>
      <c r="D92" s="103">
        <f t="shared" si="4"/>
        <v>21288.18</v>
      </c>
      <c r="E92" s="103">
        <f t="shared" si="5"/>
        <v>21288.18</v>
      </c>
      <c r="H92" s="94"/>
    </row>
    <row r="93" spans="1:8" ht="13.5" customHeight="1">
      <c r="A93" s="179">
        <v>4112</v>
      </c>
      <c r="B93" s="117" t="s">
        <v>737</v>
      </c>
      <c r="C93" s="118">
        <v>1</v>
      </c>
      <c r="D93" s="103">
        <f t="shared" si="4"/>
        <v>37932.7</v>
      </c>
      <c r="E93" s="103">
        <f t="shared" si="5"/>
        <v>37932.7</v>
      </c>
      <c r="H93" s="94"/>
    </row>
    <row r="94" spans="1:8" ht="13.5" customHeight="1">
      <c r="A94" s="179">
        <v>4113</v>
      </c>
      <c r="B94" s="117" t="s">
        <v>738</v>
      </c>
      <c r="C94" s="118">
        <v>1</v>
      </c>
      <c r="D94" s="103">
        <f t="shared" si="4"/>
        <v>21288.18</v>
      </c>
      <c r="E94" s="103">
        <f t="shared" si="5"/>
        <v>21288.18</v>
      </c>
      <c r="H94" s="94"/>
    </row>
    <row r="95" spans="1:8" ht="13.5" customHeight="1">
      <c r="A95" s="179">
        <v>4123</v>
      </c>
      <c r="B95" s="117" t="s">
        <v>739</v>
      </c>
      <c r="C95" s="118">
        <v>1</v>
      </c>
      <c r="D95" s="103">
        <f t="shared" si="4"/>
        <v>22766.42</v>
      </c>
      <c r="E95" s="103">
        <f t="shared" si="5"/>
        <v>22766.42</v>
      </c>
      <c r="H95" s="94"/>
    </row>
    <row r="96" spans="1:8" ht="13.5" customHeight="1">
      <c r="A96" s="179">
        <v>5101</v>
      </c>
      <c r="B96" s="117" t="s">
        <v>740</v>
      </c>
      <c r="C96" s="118">
        <v>7</v>
      </c>
      <c r="D96" s="103">
        <f t="shared" si="4"/>
        <v>4777.6</v>
      </c>
      <c r="E96" s="103">
        <f t="shared" si="5"/>
        <v>4777.6</v>
      </c>
      <c r="H96" s="94"/>
    </row>
    <row r="97" spans="1:8" ht="13.5" customHeight="1">
      <c r="A97" s="179">
        <v>5103</v>
      </c>
      <c r="B97" s="117" t="s">
        <v>741</v>
      </c>
      <c r="C97" s="118">
        <v>4</v>
      </c>
      <c r="D97" s="103">
        <f t="shared" si="4"/>
        <v>5017.6</v>
      </c>
      <c r="E97" s="103">
        <f t="shared" si="5"/>
        <v>5017.6</v>
      </c>
      <c r="H97" s="94"/>
    </row>
    <row r="98" spans="1:8" ht="13.5" customHeight="1">
      <c r="A98" s="179">
        <v>5104</v>
      </c>
      <c r="B98" s="117" t="s">
        <v>742</v>
      </c>
      <c r="C98" s="118">
        <v>73</v>
      </c>
      <c r="D98" s="103">
        <f t="shared" si="4"/>
        <v>6446.4</v>
      </c>
      <c r="E98" s="103">
        <f t="shared" si="5"/>
        <v>6446.4</v>
      </c>
      <c r="H98" s="94"/>
    </row>
    <row r="99" spans="1:8" ht="13.5" customHeight="1">
      <c r="A99" s="179">
        <v>5105</v>
      </c>
      <c r="B99" s="117" t="s">
        <v>743</v>
      </c>
      <c r="C99" s="118">
        <v>61</v>
      </c>
      <c r="D99" s="103">
        <f t="shared" si="4"/>
        <v>5017.6</v>
      </c>
      <c r="E99" s="103">
        <f t="shared" si="5"/>
        <v>5017.6</v>
      </c>
      <c r="H99" s="94"/>
    </row>
    <row r="100" spans="1:8" ht="13.5" customHeight="1">
      <c r="A100" s="179">
        <v>5106</v>
      </c>
      <c r="B100" s="117" t="s">
        <v>744</v>
      </c>
      <c r="C100" s="118">
        <v>38</v>
      </c>
      <c r="D100" s="103">
        <f t="shared" si="4"/>
        <v>5300.8</v>
      </c>
      <c r="E100" s="103">
        <f t="shared" si="5"/>
        <v>5300.8</v>
      </c>
      <c r="H100" s="94"/>
    </row>
    <row r="101" spans="1:8" ht="13.5" customHeight="1">
      <c r="A101" s="179">
        <v>5107</v>
      </c>
      <c r="B101" s="117" t="s">
        <v>745</v>
      </c>
      <c r="C101" s="118">
        <v>39</v>
      </c>
      <c r="D101" s="103">
        <f t="shared" si="4"/>
        <v>5524.8</v>
      </c>
      <c r="E101" s="103">
        <f t="shared" si="5"/>
        <v>5524.8</v>
      </c>
      <c r="H101" s="94"/>
    </row>
    <row r="102" spans="1:8" ht="13.5" customHeight="1">
      <c r="A102" s="179">
        <v>5109</v>
      </c>
      <c r="B102" s="117" t="s">
        <v>746</v>
      </c>
      <c r="C102" s="118">
        <v>36</v>
      </c>
      <c r="D102" s="103">
        <f t="shared" si="4"/>
        <v>6236.8</v>
      </c>
      <c r="E102" s="103">
        <f t="shared" si="5"/>
        <v>6236.8</v>
      </c>
      <c r="H102" s="94"/>
    </row>
    <row r="103" spans="1:8" ht="13.5" customHeight="1">
      <c r="A103" s="179">
        <v>5110</v>
      </c>
      <c r="B103" s="117" t="s">
        <v>747</v>
      </c>
      <c r="C103" s="118">
        <v>6</v>
      </c>
      <c r="D103" s="103">
        <f t="shared" si="4"/>
        <v>5300.8</v>
      </c>
      <c r="E103" s="103">
        <f t="shared" si="5"/>
        <v>5300.8</v>
      </c>
      <c r="H103" s="94"/>
    </row>
    <row r="104" spans="1:8" ht="13.5" customHeight="1">
      <c r="A104" s="179">
        <v>5113</v>
      </c>
      <c r="B104" s="117" t="s">
        <v>748</v>
      </c>
      <c r="C104" s="118">
        <v>3</v>
      </c>
      <c r="D104" s="103">
        <f t="shared" si="4"/>
        <v>5524.8</v>
      </c>
      <c r="E104" s="103">
        <f t="shared" si="5"/>
        <v>5524.8</v>
      </c>
      <c r="H104" s="94"/>
    </row>
    <row r="105" spans="1:8" ht="13.5" customHeight="1">
      <c r="A105" s="179">
        <v>5115</v>
      </c>
      <c r="B105" s="117" t="s">
        <v>749</v>
      </c>
      <c r="C105" s="118">
        <v>5</v>
      </c>
      <c r="D105" s="103">
        <f t="shared" si="4"/>
        <v>6446.4</v>
      </c>
      <c r="E105" s="103">
        <f t="shared" si="5"/>
        <v>6446.4</v>
      </c>
      <c r="H105" s="94"/>
    </row>
    <row r="106" spans="1:8" ht="13.5" customHeight="1">
      <c r="A106" s="179">
        <v>5131</v>
      </c>
      <c r="B106" s="117" t="s">
        <v>750</v>
      </c>
      <c r="C106" s="118">
        <v>19</v>
      </c>
      <c r="D106" s="103">
        <f aca="true" t="shared" si="6" ref="D106:D137">VLOOKUP(A106,tabulador,5,0)</f>
        <v>4764.8</v>
      </c>
      <c r="E106" s="103">
        <f aca="true" t="shared" si="7" ref="E106:E137">VLOOKUP(A106,tabulador,5,0)</f>
        <v>4764.8</v>
      </c>
      <c r="H106" s="94"/>
    </row>
    <row r="107" spans="1:8" ht="13.5" customHeight="1">
      <c r="A107" s="179">
        <v>5133</v>
      </c>
      <c r="B107" s="117" t="s">
        <v>751</v>
      </c>
      <c r="C107" s="118">
        <v>1</v>
      </c>
      <c r="D107" s="103">
        <f t="shared" si="6"/>
        <v>5062.4</v>
      </c>
      <c r="E107" s="103">
        <f t="shared" si="7"/>
        <v>5062.4</v>
      </c>
      <c r="H107" s="94"/>
    </row>
    <row r="108" spans="1:8" ht="13.5" customHeight="1">
      <c r="A108" s="179">
        <v>5135</v>
      </c>
      <c r="B108" s="117" t="s">
        <v>752</v>
      </c>
      <c r="C108" s="118">
        <v>4</v>
      </c>
      <c r="D108" s="103">
        <f t="shared" si="6"/>
        <v>5388.8</v>
      </c>
      <c r="E108" s="103">
        <f t="shared" si="7"/>
        <v>5388.8</v>
      </c>
      <c r="H108" s="94"/>
    </row>
    <row r="109" spans="1:8" ht="13.5" customHeight="1">
      <c r="A109" s="179">
        <v>5137</v>
      </c>
      <c r="B109" s="117" t="s">
        <v>753</v>
      </c>
      <c r="C109" s="118">
        <v>3</v>
      </c>
      <c r="D109" s="103">
        <f t="shared" si="6"/>
        <v>5988.8</v>
      </c>
      <c r="E109" s="103">
        <f t="shared" si="7"/>
        <v>5988.8</v>
      </c>
      <c r="H109" s="94"/>
    </row>
    <row r="110" spans="1:8" ht="13.5" customHeight="1">
      <c r="A110" s="179">
        <v>5146</v>
      </c>
      <c r="B110" s="117" t="s">
        <v>754</v>
      </c>
      <c r="C110" s="118">
        <v>1</v>
      </c>
      <c r="D110" s="103">
        <f t="shared" si="6"/>
        <v>16701.3</v>
      </c>
      <c r="E110" s="103">
        <f t="shared" si="7"/>
        <v>16701.3</v>
      </c>
      <c r="H110" s="94"/>
    </row>
    <row r="111" spans="1:8" ht="13.5" customHeight="1">
      <c r="A111" s="179">
        <v>5150</v>
      </c>
      <c r="B111" s="117" t="s">
        <v>755</v>
      </c>
      <c r="C111" s="118">
        <v>9</v>
      </c>
      <c r="D111" s="103">
        <f t="shared" si="6"/>
        <v>5102.4</v>
      </c>
      <c r="E111" s="103">
        <f t="shared" si="7"/>
        <v>5102.4</v>
      </c>
      <c r="H111" s="94"/>
    </row>
    <row r="112" spans="1:8" ht="13.5" customHeight="1">
      <c r="A112" s="179">
        <v>5151</v>
      </c>
      <c r="B112" s="117" t="s">
        <v>756</v>
      </c>
      <c r="C112" s="118">
        <v>5</v>
      </c>
      <c r="D112" s="103">
        <f t="shared" si="6"/>
        <v>5988.8</v>
      </c>
      <c r="E112" s="103">
        <f t="shared" si="7"/>
        <v>5988.8</v>
      </c>
      <c r="H112" s="94"/>
    </row>
    <row r="113" spans="1:8" ht="13.5" customHeight="1">
      <c r="A113" s="179">
        <v>5152</v>
      </c>
      <c r="B113" s="117" t="s">
        <v>757</v>
      </c>
      <c r="C113" s="118">
        <v>2</v>
      </c>
      <c r="D113" s="103">
        <f t="shared" si="6"/>
        <v>6446.4</v>
      </c>
      <c r="E113" s="103">
        <f t="shared" si="7"/>
        <v>6446.4</v>
      </c>
      <c r="H113" s="94"/>
    </row>
    <row r="114" spans="1:8" ht="13.5" customHeight="1">
      <c r="A114" s="179">
        <v>5153</v>
      </c>
      <c r="B114" s="117" t="s">
        <v>758</v>
      </c>
      <c r="C114" s="118">
        <v>3</v>
      </c>
      <c r="D114" s="103">
        <f t="shared" si="6"/>
        <v>7033.6</v>
      </c>
      <c r="E114" s="103">
        <f t="shared" si="7"/>
        <v>7033.6</v>
      </c>
      <c r="H114" s="94"/>
    </row>
    <row r="115" spans="1:8" ht="13.5" customHeight="1">
      <c r="A115" s="179">
        <v>5166</v>
      </c>
      <c r="B115" s="117" t="s">
        <v>759</v>
      </c>
      <c r="C115" s="118">
        <v>60</v>
      </c>
      <c r="D115" s="103">
        <f t="shared" si="6"/>
        <v>7584</v>
      </c>
      <c r="E115" s="103">
        <f t="shared" si="7"/>
        <v>7584</v>
      </c>
      <c r="H115" s="94"/>
    </row>
    <row r="116" spans="1:8" ht="13.5" customHeight="1">
      <c r="A116" s="179">
        <v>5167</v>
      </c>
      <c r="B116" s="117" t="s">
        <v>760</v>
      </c>
      <c r="C116" s="118">
        <v>24</v>
      </c>
      <c r="D116" s="103">
        <f t="shared" si="6"/>
        <v>8129.6</v>
      </c>
      <c r="E116" s="103">
        <f t="shared" si="7"/>
        <v>8129.6</v>
      </c>
      <c r="H116" s="94"/>
    </row>
    <row r="117" spans="1:8" ht="13.5" customHeight="1">
      <c r="A117" s="179">
        <v>5168</v>
      </c>
      <c r="B117" s="117" t="s">
        <v>761</v>
      </c>
      <c r="C117" s="118">
        <v>12</v>
      </c>
      <c r="D117" s="103">
        <f t="shared" si="6"/>
        <v>9320</v>
      </c>
      <c r="E117" s="103">
        <f t="shared" si="7"/>
        <v>9320</v>
      </c>
      <c r="H117" s="94"/>
    </row>
    <row r="118" spans="1:8" ht="13.5" customHeight="1">
      <c r="A118" s="179">
        <v>5169</v>
      </c>
      <c r="B118" s="117" t="s">
        <v>762</v>
      </c>
      <c r="C118" s="118">
        <v>7</v>
      </c>
      <c r="D118" s="103">
        <f t="shared" si="6"/>
        <v>10502.4</v>
      </c>
      <c r="E118" s="103">
        <f t="shared" si="7"/>
        <v>10502.4</v>
      </c>
      <c r="H118" s="94"/>
    </row>
    <row r="119" spans="1:8" ht="13.5" customHeight="1">
      <c r="A119" s="179">
        <v>5182</v>
      </c>
      <c r="B119" s="117" t="s">
        <v>763</v>
      </c>
      <c r="C119" s="118">
        <v>1</v>
      </c>
      <c r="D119" s="103">
        <f t="shared" si="6"/>
        <v>9320</v>
      </c>
      <c r="E119" s="103">
        <f t="shared" si="7"/>
        <v>9320</v>
      </c>
      <c r="H119" s="94"/>
    </row>
    <row r="120" spans="1:8" ht="13.5" customHeight="1">
      <c r="A120" s="179">
        <v>5184</v>
      </c>
      <c r="B120" s="117" t="s">
        <v>764</v>
      </c>
      <c r="C120" s="118">
        <v>9</v>
      </c>
      <c r="D120" s="103">
        <f t="shared" si="6"/>
        <v>4766.4</v>
      </c>
      <c r="E120" s="103">
        <f t="shared" si="7"/>
        <v>4766.4</v>
      </c>
      <c r="H120" s="94"/>
    </row>
    <row r="121" spans="1:8" ht="13.5" customHeight="1">
      <c r="A121" s="179">
        <v>5192</v>
      </c>
      <c r="B121" s="117" t="s">
        <v>765</v>
      </c>
      <c r="C121" s="118">
        <v>1</v>
      </c>
      <c r="D121" s="103">
        <f t="shared" si="6"/>
        <v>12907.2</v>
      </c>
      <c r="E121" s="103">
        <f t="shared" si="7"/>
        <v>12907.2</v>
      </c>
      <c r="H121" s="94"/>
    </row>
    <row r="122" spans="1:8" ht="13.5" customHeight="1">
      <c r="A122" s="179">
        <v>5195</v>
      </c>
      <c r="B122" s="117" t="s">
        <v>766</v>
      </c>
      <c r="C122" s="118">
        <v>6</v>
      </c>
      <c r="D122" s="103">
        <f t="shared" si="6"/>
        <v>17420.8</v>
      </c>
      <c r="E122" s="103">
        <f t="shared" si="7"/>
        <v>17420.8</v>
      </c>
      <c r="H122" s="94"/>
    </row>
    <row r="123" spans="1:8" ht="13.5" customHeight="1">
      <c r="A123" s="179">
        <v>5198</v>
      </c>
      <c r="B123" s="117" t="s">
        <v>767</v>
      </c>
      <c r="C123" s="118">
        <v>2</v>
      </c>
      <c r="D123" s="103">
        <f t="shared" si="6"/>
        <v>14078.4</v>
      </c>
      <c r="E123" s="103">
        <f t="shared" si="7"/>
        <v>14078.4</v>
      </c>
      <c r="H123" s="94"/>
    </row>
    <row r="124" spans="1:8" ht="13.5" customHeight="1">
      <c r="A124" s="179">
        <v>5204</v>
      </c>
      <c r="B124" s="117" t="s">
        <v>768</v>
      </c>
      <c r="C124" s="118">
        <v>12</v>
      </c>
      <c r="D124" s="103">
        <f t="shared" si="6"/>
        <v>10918.4</v>
      </c>
      <c r="E124" s="103">
        <f t="shared" si="7"/>
        <v>10918.4</v>
      </c>
      <c r="H124" s="94"/>
    </row>
    <row r="125" spans="1:8" ht="13.5" customHeight="1">
      <c r="A125" s="179">
        <v>5205</v>
      </c>
      <c r="B125" s="117" t="s">
        <v>769</v>
      </c>
      <c r="C125" s="118">
        <v>5</v>
      </c>
      <c r="D125" s="103">
        <f t="shared" si="6"/>
        <v>12152</v>
      </c>
      <c r="E125" s="103">
        <f t="shared" si="7"/>
        <v>12152</v>
      </c>
      <c r="H125" s="94"/>
    </row>
    <row r="126" spans="1:8" ht="13.5" customHeight="1">
      <c r="A126" s="179">
        <v>5206</v>
      </c>
      <c r="B126" s="117" t="s">
        <v>770</v>
      </c>
      <c r="C126" s="118">
        <v>4</v>
      </c>
      <c r="D126" s="103">
        <f t="shared" si="6"/>
        <v>13395.2</v>
      </c>
      <c r="E126" s="103">
        <f t="shared" si="7"/>
        <v>13395.2</v>
      </c>
      <c r="H126" s="94"/>
    </row>
    <row r="127" spans="1:8" ht="13.5" customHeight="1">
      <c r="A127" s="179">
        <v>5207</v>
      </c>
      <c r="B127" s="117" t="s">
        <v>771</v>
      </c>
      <c r="C127" s="118">
        <v>4</v>
      </c>
      <c r="D127" s="103">
        <f t="shared" si="6"/>
        <v>14745.6</v>
      </c>
      <c r="E127" s="103">
        <f t="shared" si="7"/>
        <v>14745.6</v>
      </c>
      <c r="H127" s="94"/>
    </row>
    <row r="128" spans="1:8" ht="13.5" customHeight="1">
      <c r="A128" s="179">
        <v>5210</v>
      </c>
      <c r="B128" s="117" t="s">
        <v>772</v>
      </c>
      <c r="C128" s="118">
        <v>3</v>
      </c>
      <c r="D128" s="103">
        <f t="shared" si="6"/>
        <v>10918.4</v>
      </c>
      <c r="E128" s="103">
        <f t="shared" si="7"/>
        <v>10918.4</v>
      </c>
      <c r="H128" s="94"/>
    </row>
    <row r="129" spans="1:8" ht="13.5" customHeight="1">
      <c r="A129" s="179">
        <v>5211</v>
      </c>
      <c r="B129" s="117" t="s">
        <v>773</v>
      </c>
      <c r="C129" s="118">
        <v>1</v>
      </c>
      <c r="D129" s="103">
        <f t="shared" si="6"/>
        <v>12152</v>
      </c>
      <c r="E129" s="103">
        <f t="shared" si="7"/>
        <v>12152</v>
      </c>
      <c r="H129" s="94"/>
    </row>
    <row r="130" spans="1:8" ht="13.5" customHeight="1">
      <c r="A130" s="179">
        <v>5212</v>
      </c>
      <c r="B130" s="117" t="s">
        <v>774</v>
      </c>
      <c r="C130" s="118">
        <v>1</v>
      </c>
      <c r="D130" s="103">
        <f t="shared" si="6"/>
        <v>13395.2</v>
      </c>
      <c r="E130" s="103">
        <f t="shared" si="7"/>
        <v>13395.2</v>
      </c>
      <c r="H130" s="94"/>
    </row>
    <row r="131" spans="1:8" ht="13.5" customHeight="1">
      <c r="A131" s="179">
        <v>5213</v>
      </c>
      <c r="B131" s="117" t="s">
        <v>775</v>
      </c>
      <c r="C131" s="118">
        <v>1</v>
      </c>
      <c r="D131" s="103">
        <f t="shared" si="6"/>
        <v>14745.6</v>
      </c>
      <c r="E131" s="103">
        <f t="shared" si="7"/>
        <v>14745.6</v>
      </c>
      <c r="H131" s="94"/>
    </row>
    <row r="132" spans="1:8" ht="13.5" customHeight="1">
      <c r="A132" s="179">
        <v>5215</v>
      </c>
      <c r="B132" s="117" t="s">
        <v>776</v>
      </c>
      <c r="C132" s="118">
        <v>2</v>
      </c>
      <c r="D132" s="103">
        <f t="shared" si="6"/>
        <v>7584</v>
      </c>
      <c r="E132" s="103">
        <f t="shared" si="7"/>
        <v>7584</v>
      </c>
      <c r="H132" s="94"/>
    </row>
    <row r="133" spans="1:8" ht="13.5" customHeight="1">
      <c r="A133" s="179">
        <v>5216</v>
      </c>
      <c r="B133" s="117" t="s">
        <v>777</v>
      </c>
      <c r="C133" s="118">
        <v>2</v>
      </c>
      <c r="D133" s="103">
        <f t="shared" si="6"/>
        <v>8129.6</v>
      </c>
      <c r="E133" s="103">
        <f t="shared" si="7"/>
        <v>8129.6</v>
      </c>
      <c r="H133" s="94"/>
    </row>
    <row r="134" spans="1:8" ht="13.5" customHeight="1">
      <c r="A134" s="179">
        <v>7102</v>
      </c>
      <c r="B134" s="117" t="s">
        <v>778</v>
      </c>
      <c r="C134" s="118">
        <v>7</v>
      </c>
      <c r="D134" s="103">
        <f t="shared" si="6"/>
        <v>4300.8</v>
      </c>
      <c r="E134" s="103">
        <f t="shared" si="7"/>
        <v>4300.8</v>
      </c>
      <c r="H134" s="94"/>
    </row>
    <row r="135" spans="1:8" ht="13.5" customHeight="1">
      <c r="A135" s="179">
        <v>7104</v>
      </c>
      <c r="B135" s="117" t="s">
        <v>779</v>
      </c>
      <c r="C135" s="118">
        <v>49</v>
      </c>
      <c r="D135" s="103">
        <f t="shared" si="6"/>
        <v>4300.8</v>
      </c>
      <c r="E135" s="103">
        <f t="shared" si="7"/>
        <v>4300.8</v>
      </c>
      <c r="H135" s="94"/>
    </row>
    <row r="136" spans="1:8" ht="13.5" customHeight="1">
      <c r="A136" s="179">
        <v>7105</v>
      </c>
      <c r="B136" s="117" t="s">
        <v>780</v>
      </c>
      <c r="C136" s="118">
        <v>110</v>
      </c>
      <c r="D136" s="103">
        <f t="shared" si="6"/>
        <v>4612.8</v>
      </c>
      <c r="E136" s="103">
        <f t="shared" si="7"/>
        <v>4612.8</v>
      </c>
      <c r="H136" s="94"/>
    </row>
    <row r="137" spans="1:8" ht="13.5" customHeight="1">
      <c r="A137" s="179">
        <v>7106</v>
      </c>
      <c r="B137" s="117" t="s">
        <v>781</v>
      </c>
      <c r="C137" s="118">
        <v>57</v>
      </c>
      <c r="D137" s="103">
        <f t="shared" si="6"/>
        <v>3585.6</v>
      </c>
      <c r="E137" s="103">
        <f t="shared" si="7"/>
        <v>3585.6</v>
      </c>
      <c r="H137" s="94"/>
    </row>
    <row r="138" spans="1:8" ht="13.5" customHeight="1">
      <c r="A138" s="179">
        <v>7107</v>
      </c>
      <c r="B138" s="117" t="s">
        <v>782</v>
      </c>
      <c r="C138" s="118">
        <v>63</v>
      </c>
      <c r="D138" s="103">
        <f aca="true" t="shared" si="8" ref="D138:D169">VLOOKUP(A138,tabulador,5,0)</f>
        <v>4467.2</v>
      </c>
      <c r="E138" s="103">
        <f aca="true" t="shared" si="9" ref="E138:E169">VLOOKUP(A138,tabulador,5,0)</f>
        <v>4467.2</v>
      </c>
      <c r="H138" s="94"/>
    </row>
    <row r="139" spans="1:8" ht="13.5" customHeight="1">
      <c r="A139" s="179">
        <v>7108</v>
      </c>
      <c r="B139" s="117" t="s">
        <v>783</v>
      </c>
      <c r="C139" s="118">
        <v>16</v>
      </c>
      <c r="D139" s="103">
        <f t="shared" si="8"/>
        <v>4836.8</v>
      </c>
      <c r="E139" s="103">
        <f t="shared" si="9"/>
        <v>4836.8</v>
      </c>
      <c r="H139" s="94"/>
    </row>
    <row r="140" spans="1:8" ht="13.5" customHeight="1">
      <c r="A140" s="179">
        <v>7111</v>
      </c>
      <c r="B140" s="117" t="s">
        <v>784</v>
      </c>
      <c r="C140" s="118">
        <v>8</v>
      </c>
      <c r="D140" s="103">
        <f t="shared" si="8"/>
        <v>4467.2</v>
      </c>
      <c r="E140" s="103">
        <f t="shared" si="9"/>
        <v>4467.2</v>
      </c>
      <c r="H140" s="94"/>
    </row>
    <row r="141" spans="1:8" ht="13.5" customHeight="1">
      <c r="A141" s="179">
        <v>7112</v>
      </c>
      <c r="B141" s="117" t="s">
        <v>785</v>
      </c>
      <c r="C141" s="118">
        <v>28</v>
      </c>
      <c r="D141" s="103">
        <f t="shared" si="8"/>
        <v>5102.4</v>
      </c>
      <c r="E141" s="103">
        <f t="shared" si="9"/>
        <v>5102.4</v>
      </c>
      <c r="H141" s="94"/>
    </row>
    <row r="142" spans="1:8" ht="13.5" customHeight="1">
      <c r="A142" s="179">
        <v>7141</v>
      </c>
      <c r="B142" s="117" t="s">
        <v>786</v>
      </c>
      <c r="C142" s="118">
        <v>16</v>
      </c>
      <c r="D142" s="103">
        <f t="shared" si="8"/>
        <v>4745.6</v>
      </c>
      <c r="E142" s="103">
        <f t="shared" si="9"/>
        <v>4745.6</v>
      </c>
      <c r="H142" s="94"/>
    </row>
    <row r="143" spans="1:8" ht="13.5" customHeight="1">
      <c r="A143" s="179">
        <v>7143</v>
      </c>
      <c r="B143" s="117" t="s">
        <v>787</v>
      </c>
      <c r="C143" s="118">
        <v>4</v>
      </c>
      <c r="D143" s="103">
        <f t="shared" si="8"/>
        <v>3198.4</v>
      </c>
      <c r="E143" s="103">
        <f t="shared" si="9"/>
        <v>3198.4</v>
      </c>
      <c r="H143" s="94"/>
    </row>
    <row r="144" spans="1:8" ht="13.5" customHeight="1">
      <c r="A144" s="179">
        <v>7150</v>
      </c>
      <c r="B144" s="117" t="s">
        <v>788</v>
      </c>
      <c r="C144" s="118">
        <v>1</v>
      </c>
      <c r="D144" s="103">
        <f t="shared" si="8"/>
        <v>3648</v>
      </c>
      <c r="E144" s="103">
        <f t="shared" si="9"/>
        <v>3648</v>
      </c>
      <c r="H144" s="94"/>
    </row>
    <row r="145" spans="1:8" ht="13.5" customHeight="1">
      <c r="A145" s="179">
        <v>7151</v>
      </c>
      <c r="B145" s="117" t="s">
        <v>789</v>
      </c>
      <c r="C145" s="118">
        <v>1</v>
      </c>
      <c r="D145" s="103">
        <f t="shared" si="8"/>
        <v>4328</v>
      </c>
      <c r="E145" s="103">
        <f t="shared" si="9"/>
        <v>4328</v>
      </c>
      <c r="H145" s="94"/>
    </row>
    <row r="146" spans="1:8" ht="13.5" customHeight="1">
      <c r="A146" s="179">
        <v>7152</v>
      </c>
      <c r="B146" s="117" t="s">
        <v>790</v>
      </c>
      <c r="C146" s="118">
        <v>4</v>
      </c>
      <c r="D146" s="103">
        <f t="shared" si="8"/>
        <v>14078.4</v>
      </c>
      <c r="E146" s="103">
        <f t="shared" si="9"/>
        <v>14078.4</v>
      </c>
      <c r="H146" s="94"/>
    </row>
    <row r="147" spans="1:8" ht="13.5" customHeight="1">
      <c r="A147" s="179">
        <v>7153</v>
      </c>
      <c r="B147" s="117" t="s">
        <v>791</v>
      </c>
      <c r="C147" s="118">
        <v>5</v>
      </c>
      <c r="D147" s="103">
        <f t="shared" si="8"/>
        <v>15569.6</v>
      </c>
      <c r="E147" s="103">
        <f t="shared" si="9"/>
        <v>15569.6</v>
      </c>
      <c r="H147" s="94"/>
    </row>
    <row r="148" spans="1:8" ht="13.5" customHeight="1">
      <c r="A148" s="179">
        <v>7154</v>
      </c>
      <c r="B148" s="117" t="s">
        <v>792</v>
      </c>
      <c r="C148" s="118">
        <v>6</v>
      </c>
      <c r="D148" s="103">
        <f t="shared" si="8"/>
        <v>17134.4</v>
      </c>
      <c r="E148" s="103">
        <f t="shared" si="9"/>
        <v>17134.4</v>
      </c>
      <c r="H148" s="94"/>
    </row>
    <row r="149" spans="1:8" ht="13.5" customHeight="1">
      <c r="A149" s="179">
        <v>7155</v>
      </c>
      <c r="B149" s="117" t="s">
        <v>793</v>
      </c>
      <c r="C149" s="118">
        <v>6</v>
      </c>
      <c r="D149" s="103">
        <f t="shared" si="8"/>
        <v>18852.8</v>
      </c>
      <c r="E149" s="103">
        <f t="shared" si="9"/>
        <v>18852.8</v>
      </c>
      <c r="H149" s="94"/>
    </row>
    <row r="150" spans="1:8" ht="13.5" customHeight="1">
      <c r="A150" s="179">
        <v>7160</v>
      </c>
      <c r="B150" s="117" t="s">
        <v>794</v>
      </c>
      <c r="C150" s="118">
        <v>1</v>
      </c>
      <c r="D150" s="103">
        <f t="shared" si="8"/>
        <v>17134.4</v>
      </c>
      <c r="E150" s="103">
        <f t="shared" si="9"/>
        <v>17134.4</v>
      </c>
      <c r="H150" s="94"/>
    </row>
    <row r="151" spans="1:8" ht="13.5" customHeight="1">
      <c r="A151" s="179">
        <v>7161</v>
      </c>
      <c r="B151" s="117" t="s">
        <v>795</v>
      </c>
      <c r="C151" s="118">
        <v>1</v>
      </c>
      <c r="D151" s="103">
        <f t="shared" si="8"/>
        <v>18852.8</v>
      </c>
      <c r="E151" s="103">
        <f t="shared" si="9"/>
        <v>18852.8</v>
      </c>
      <c r="H151" s="94"/>
    </row>
    <row r="152" spans="1:8" ht="13.5" customHeight="1">
      <c r="A152" s="179">
        <v>5142</v>
      </c>
      <c r="B152" s="117" t="s">
        <v>796</v>
      </c>
      <c r="C152" s="118">
        <v>1</v>
      </c>
      <c r="D152" s="103">
        <f t="shared" si="8"/>
        <v>14078.4</v>
      </c>
      <c r="E152" s="103">
        <f t="shared" si="9"/>
        <v>14078.4</v>
      </c>
      <c r="H152" s="94"/>
    </row>
    <row r="153" spans="1:8" ht="13.5" customHeight="1">
      <c r="A153" s="179">
        <v>5144</v>
      </c>
      <c r="B153" s="117" t="s">
        <v>797</v>
      </c>
      <c r="C153" s="118">
        <v>1</v>
      </c>
      <c r="D153" s="103">
        <f t="shared" si="8"/>
        <v>33460.8</v>
      </c>
      <c r="E153" s="103">
        <f t="shared" si="9"/>
        <v>33460.8</v>
      </c>
      <c r="H153" s="94"/>
    </row>
    <row r="154" spans="1:8" ht="13.5" customHeight="1">
      <c r="A154" s="179">
        <v>5155</v>
      </c>
      <c r="B154" s="117" t="s">
        <v>798</v>
      </c>
      <c r="C154" s="118">
        <v>3</v>
      </c>
      <c r="D154" s="103">
        <f t="shared" si="8"/>
        <v>13136</v>
      </c>
      <c r="E154" s="103">
        <f t="shared" si="9"/>
        <v>13136</v>
      </c>
      <c r="H154" s="94"/>
    </row>
    <row r="155" spans="1:8" ht="13.5" customHeight="1">
      <c r="A155" s="179">
        <v>5156</v>
      </c>
      <c r="B155" s="117" t="s">
        <v>799</v>
      </c>
      <c r="C155" s="118">
        <v>9</v>
      </c>
      <c r="D155" s="103">
        <f t="shared" si="8"/>
        <v>16728</v>
      </c>
      <c r="E155" s="103">
        <f t="shared" si="9"/>
        <v>16728</v>
      </c>
      <c r="H155" s="94"/>
    </row>
    <row r="156" spans="1:8" ht="13.5" customHeight="1">
      <c r="A156" s="179">
        <v>5157</v>
      </c>
      <c r="B156" s="117" t="s">
        <v>800</v>
      </c>
      <c r="C156" s="118">
        <v>21</v>
      </c>
      <c r="D156" s="103">
        <f t="shared" si="8"/>
        <v>19867.2</v>
      </c>
      <c r="E156" s="103">
        <f t="shared" si="9"/>
        <v>19867.2</v>
      </c>
      <c r="H156" s="94"/>
    </row>
    <row r="157" spans="1:8" ht="13.5" customHeight="1">
      <c r="A157" s="179">
        <v>5158</v>
      </c>
      <c r="B157" s="117" t="s">
        <v>801</v>
      </c>
      <c r="C157" s="118">
        <v>16</v>
      </c>
      <c r="D157" s="103">
        <f t="shared" si="8"/>
        <v>27633.6</v>
      </c>
      <c r="E157" s="103">
        <f t="shared" si="9"/>
        <v>27633.6</v>
      </c>
      <c r="H157" s="94"/>
    </row>
    <row r="158" spans="1:8" ht="13.5" customHeight="1">
      <c r="A158" s="179">
        <v>5161</v>
      </c>
      <c r="B158" s="117" t="s">
        <v>802</v>
      </c>
      <c r="C158" s="118">
        <v>29</v>
      </c>
      <c r="D158" s="103">
        <f t="shared" si="8"/>
        <v>7923.2</v>
      </c>
      <c r="E158" s="103">
        <f t="shared" si="9"/>
        <v>7923.2</v>
      </c>
      <c r="H158" s="94"/>
    </row>
    <row r="159" spans="1:8" ht="13.5" customHeight="1">
      <c r="A159" s="179">
        <v>5162</v>
      </c>
      <c r="B159" s="117" t="s">
        <v>803</v>
      </c>
      <c r="C159" s="118">
        <v>28</v>
      </c>
      <c r="D159" s="103">
        <f t="shared" si="8"/>
        <v>9252.8</v>
      </c>
      <c r="E159" s="103">
        <f t="shared" si="9"/>
        <v>9252.8</v>
      </c>
      <c r="H159" s="94"/>
    </row>
    <row r="160" spans="1:8" ht="13.5" customHeight="1">
      <c r="A160" s="179">
        <v>5163</v>
      </c>
      <c r="B160" s="117" t="s">
        <v>804</v>
      </c>
      <c r="C160" s="118">
        <v>18</v>
      </c>
      <c r="D160" s="103">
        <f t="shared" si="8"/>
        <v>11273.6</v>
      </c>
      <c r="E160" s="103">
        <f t="shared" si="9"/>
        <v>11273.6</v>
      </c>
      <c r="H160" s="94"/>
    </row>
    <row r="161" spans="1:8" ht="13.5" customHeight="1">
      <c r="A161" s="179">
        <v>5164</v>
      </c>
      <c r="B161" s="117" t="s">
        <v>805</v>
      </c>
      <c r="C161" s="118">
        <v>8</v>
      </c>
      <c r="D161" s="103">
        <f t="shared" si="8"/>
        <v>12646.4</v>
      </c>
      <c r="E161" s="103">
        <f t="shared" si="9"/>
        <v>12646.4</v>
      </c>
      <c r="H161" s="94"/>
    </row>
    <row r="162" spans="1:8" ht="13.5" customHeight="1">
      <c r="A162" s="179">
        <v>5170</v>
      </c>
      <c r="B162" s="117" t="s">
        <v>806</v>
      </c>
      <c r="C162" s="118">
        <v>1</v>
      </c>
      <c r="D162" s="103">
        <f t="shared" si="8"/>
        <v>29280</v>
      </c>
      <c r="E162" s="103">
        <f t="shared" si="9"/>
        <v>29280</v>
      </c>
      <c r="H162" s="94"/>
    </row>
    <row r="163" spans="1:8" ht="13.5" customHeight="1">
      <c r="A163" s="179">
        <v>5172</v>
      </c>
      <c r="B163" s="117" t="s">
        <v>807</v>
      </c>
      <c r="C163" s="118">
        <v>5</v>
      </c>
      <c r="D163" s="103">
        <f t="shared" si="8"/>
        <v>30796.8</v>
      </c>
      <c r="E163" s="103">
        <f t="shared" si="9"/>
        <v>30796.8</v>
      </c>
      <c r="H163" s="94"/>
    </row>
    <row r="164" spans="1:8" ht="13.5" customHeight="1">
      <c r="A164" s="179">
        <v>5173</v>
      </c>
      <c r="B164" s="117" t="s">
        <v>808</v>
      </c>
      <c r="C164" s="118">
        <v>4</v>
      </c>
      <c r="D164" s="103">
        <f t="shared" si="8"/>
        <v>32286.4</v>
      </c>
      <c r="E164" s="103">
        <f t="shared" si="9"/>
        <v>32286.4</v>
      </c>
      <c r="H164" s="94"/>
    </row>
    <row r="165" spans="1:8" ht="13.5" customHeight="1">
      <c r="A165" s="179">
        <v>5176</v>
      </c>
      <c r="B165" s="117" t="s">
        <v>809</v>
      </c>
      <c r="C165" s="118">
        <v>12</v>
      </c>
      <c r="D165" s="103">
        <f t="shared" si="8"/>
        <v>12907.2</v>
      </c>
      <c r="E165" s="103">
        <f t="shared" si="9"/>
        <v>12907.2</v>
      </c>
      <c r="H165" s="94"/>
    </row>
    <row r="166" spans="1:8" ht="13.5" customHeight="1">
      <c r="A166" s="179">
        <v>5177</v>
      </c>
      <c r="B166" s="117" t="s">
        <v>810</v>
      </c>
      <c r="C166" s="118">
        <v>2</v>
      </c>
      <c r="D166" s="103">
        <f t="shared" si="8"/>
        <v>14078.4</v>
      </c>
      <c r="E166" s="103">
        <f t="shared" si="9"/>
        <v>14078.4</v>
      </c>
      <c r="H166" s="94"/>
    </row>
    <row r="167" spans="1:8" ht="13.5" customHeight="1">
      <c r="A167" s="179">
        <v>5179</v>
      </c>
      <c r="B167" s="117" t="s">
        <v>811</v>
      </c>
      <c r="C167" s="118">
        <v>1</v>
      </c>
      <c r="D167" s="103">
        <f t="shared" si="8"/>
        <v>16811.2</v>
      </c>
      <c r="E167" s="103">
        <f t="shared" si="9"/>
        <v>16811.2</v>
      </c>
      <c r="H167" s="94"/>
    </row>
    <row r="168" spans="1:8" ht="13.5" customHeight="1">
      <c r="A168" s="179">
        <v>5185</v>
      </c>
      <c r="B168" s="117" t="s">
        <v>812</v>
      </c>
      <c r="C168" s="118">
        <v>5</v>
      </c>
      <c r="D168" s="103">
        <f t="shared" si="8"/>
        <v>12907.2</v>
      </c>
      <c r="E168" s="103">
        <f t="shared" si="9"/>
        <v>12907.2</v>
      </c>
      <c r="H168" s="94"/>
    </row>
    <row r="169" spans="1:8" ht="13.5" customHeight="1">
      <c r="A169" s="179">
        <v>5229</v>
      </c>
      <c r="B169" s="117" t="s">
        <v>813</v>
      </c>
      <c r="C169" s="118">
        <v>3</v>
      </c>
      <c r="D169" s="103">
        <f t="shared" si="8"/>
        <v>12907.2</v>
      </c>
      <c r="E169" s="103">
        <f t="shared" si="9"/>
        <v>12907.2</v>
      </c>
      <c r="H169" s="94"/>
    </row>
    <row r="170" spans="1:8" ht="13.5" customHeight="1">
      <c r="A170" s="179">
        <v>7120</v>
      </c>
      <c r="B170" s="117" t="s">
        <v>814</v>
      </c>
      <c r="C170" s="118">
        <v>105</v>
      </c>
      <c r="D170" s="103">
        <f aca="true" t="shared" si="10" ref="D170:D178">VLOOKUP(A170,tabulador,5,0)</f>
        <v>12907.2</v>
      </c>
      <c r="E170" s="103">
        <f aca="true" t="shared" si="11" ref="E170:E178">VLOOKUP(A170,tabulador,5,0)</f>
        <v>12907.2</v>
      </c>
      <c r="H170" s="94"/>
    </row>
    <row r="171" spans="1:8" ht="13.5" customHeight="1">
      <c r="A171" s="179">
        <v>7121</v>
      </c>
      <c r="B171" s="117" t="s">
        <v>815</v>
      </c>
      <c r="C171" s="118">
        <v>83</v>
      </c>
      <c r="D171" s="103">
        <f t="shared" si="10"/>
        <v>14078.4</v>
      </c>
      <c r="E171" s="103">
        <f t="shared" si="11"/>
        <v>14078.4</v>
      </c>
      <c r="H171" s="94"/>
    </row>
    <row r="172" spans="1:8" ht="13.5" customHeight="1">
      <c r="A172" s="179">
        <v>7122</v>
      </c>
      <c r="B172" s="117" t="s">
        <v>816</v>
      </c>
      <c r="C172" s="118">
        <v>37</v>
      </c>
      <c r="D172" s="103">
        <f t="shared" si="10"/>
        <v>15275.2</v>
      </c>
      <c r="E172" s="103">
        <f t="shared" si="11"/>
        <v>15275.2</v>
      </c>
      <c r="H172" s="94"/>
    </row>
    <row r="173" spans="1:8" ht="13.5" customHeight="1">
      <c r="A173" s="179">
        <v>7123</v>
      </c>
      <c r="B173" s="117" t="s">
        <v>817</v>
      </c>
      <c r="C173" s="118">
        <v>25</v>
      </c>
      <c r="D173" s="103">
        <f t="shared" si="10"/>
        <v>16811.2</v>
      </c>
      <c r="E173" s="103">
        <f t="shared" si="11"/>
        <v>16811.2</v>
      </c>
      <c r="H173" s="94"/>
    </row>
    <row r="174" spans="1:8" ht="13.5" customHeight="1">
      <c r="A174" s="179">
        <v>7125</v>
      </c>
      <c r="B174" s="117" t="s">
        <v>818</v>
      </c>
      <c r="C174" s="118">
        <v>2</v>
      </c>
      <c r="D174" s="103">
        <f t="shared" si="10"/>
        <v>12907.2</v>
      </c>
      <c r="E174" s="103">
        <f t="shared" si="11"/>
        <v>12907.2</v>
      </c>
      <c r="H174" s="94"/>
    </row>
    <row r="175" spans="1:8" ht="13.5" customHeight="1">
      <c r="A175" s="179">
        <v>7126</v>
      </c>
      <c r="B175" s="117" t="s">
        <v>819</v>
      </c>
      <c r="C175" s="118">
        <v>5</v>
      </c>
      <c r="D175" s="103">
        <f t="shared" si="10"/>
        <v>14078.4</v>
      </c>
      <c r="E175" s="103">
        <f t="shared" si="11"/>
        <v>14078.4</v>
      </c>
      <c r="H175" s="94"/>
    </row>
    <row r="176" spans="1:8" ht="13.5" customHeight="1">
      <c r="A176" s="179">
        <v>7127</v>
      </c>
      <c r="B176" s="117" t="s">
        <v>820</v>
      </c>
      <c r="C176" s="118">
        <v>3</v>
      </c>
      <c r="D176" s="103">
        <f t="shared" si="10"/>
        <v>15275.2</v>
      </c>
      <c r="E176" s="103">
        <f t="shared" si="11"/>
        <v>15275.2</v>
      </c>
      <c r="H176" s="94"/>
    </row>
    <row r="177" spans="1:8" ht="13.5" customHeight="1">
      <c r="A177" s="179">
        <v>7128</v>
      </c>
      <c r="B177" s="117" t="s">
        <v>821</v>
      </c>
      <c r="C177" s="118">
        <v>6</v>
      </c>
      <c r="D177" s="103">
        <f t="shared" si="10"/>
        <v>16811.2</v>
      </c>
      <c r="E177" s="103">
        <f t="shared" si="11"/>
        <v>16811.2</v>
      </c>
      <c r="H177" s="94"/>
    </row>
    <row r="178" spans="1:8" ht="13.5" customHeight="1">
      <c r="A178" s="179">
        <v>7157</v>
      </c>
      <c r="B178" s="117" t="s">
        <v>822</v>
      </c>
      <c r="C178" s="118">
        <v>1</v>
      </c>
      <c r="D178" s="103">
        <f t="shared" si="10"/>
        <v>14078.4</v>
      </c>
      <c r="E178" s="103">
        <f t="shared" si="11"/>
        <v>14078.4</v>
      </c>
      <c r="H178" s="94"/>
    </row>
    <row r="179" spans="1:8" ht="15">
      <c r="A179" s="252" t="s">
        <v>212</v>
      </c>
      <c r="B179" s="252"/>
      <c r="C179" s="180">
        <v>2550</v>
      </c>
      <c r="H179" s="94"/>
    </row>
    <row r="180" spans="1:8" ht="15">
      <c r="A180" s="90"/>
      <c r="B180" s="90"/>
      <c r="C180" s="78"/>
      <c r="H180" s="94"/>
    </row>
    <row r="181" spans="1:8" ht="15">
      <c r="A181" s="258" t="s">
        <v>506</v>
      </c>
      <c r="B181" s="258"/>
      <c r="C181" s="78"/>
      <c r="H181" s="94"/>
    </row>
    <row r="182" spans="1:8" ht="13.5" customHeight="1">
      <c r="A182" s="179">
        <v>1200</v>
      </c>
      <c r="B182" s="117" t="s">
        <v>656</v>
      </c>
      <c r="C182" s="118">
        <v>30</v>
      </c>
      <c r="D182" s="103">
        <f aca="true" t="shared" si="12" ref="D182:D213">VLOOKUP(A182,tabulador,5,0)</f>
        <v>18321.6</v>
      </c>
      <c r="E182" s="103">
        <f aca="true" t="shared" si="13" ref="E182:E213">VLOOKUP(A182,tabulador,5,1)</f>
        <v>18321.6</v>
      </c>
      <c r="H182" s="94"/>
    </row>
    <row r="183" spans="1:8" ht="13.5" customHeight="1">
      <c r="A183" s="179">
        <v>1201</v>
      </c>
      <c r="B183" s="117" t="s">
        <v>657</v>
      </c>
      <c r="C183" s="118">
        <v>68</v>
      </c>
      <c r="D183" s="103">
        <f t="shared" si="12"/>
        <v>16201.6</v>
      </c>
      <c r="E183" s="103">
        <f t="shared" si="13"/>
        <v>16201.6</v>
      </c>
      <c r="H183" s="94"/>
    </row>
    <row r="184" spans="1:8" ht="13.5" customHeight="1">
      <c r="A184" s="179">
        <v>1203</v>
      </c>
      <c r="B184" s="117" t="s">
        <v>658</v>
      </c>
      <c r="C184" s="118">
        <v>16</v>
      </c>
      <c r="D184" s="103">
        <f t="shared" si="12"/>
        <v>20457.6</v>
      </c>
      <c r="E184" s="103">
        <f t="shared" si="13"/>
        <v>20457.6</v>
      </c>
      <c r="H184" s="94"/>
    </row>
    <row r="185" spans="1:8" ht="13.5" customHeight="1">
      <c r="A185" s="179">
        <v>1204</v>
      </c>
      <c r="B185" s="117" t="s">
        <v>659</v>
      </c>
      <c r="C185" s="118">
        <v>18</v>
      </c>
      <c r="D185" s="103">
        <f t="shared" si="12"/>
        <v>22104</v>
      </c>
      <c r="E185" s="103">
        <f t="shared" si="13"/>
        <v>22104</v>
      </c>
      <c r="H185" s="94"/>
    </row>
    <row r="186" spans="1:8" ht="13.5" customHeight="1">
      <c r="A186" s="179">
        <v>1210</v>
      </c>
      <c r="B186" s="117" t="s">
        <v>660</v>
      </c>
      <c r="C186" s="118">
        <v>7</v>
      </c>
      <c r="D186" s="103">
        <f t="shared" si="12"/>
        <v>24460.8</v>
      </c>
      <c r="E186" s="103">
        <f t="shared" si="13"/>
        <v>24460.8</v>
      </c>
      <c r="H186" s="94"/>
    </row>
    <row r="187" spans="1:8" ht="13.5" customHeight="1">
      <c r="A187" s="179">
        <v>1211</v>
      </c>
      <c r="B187" s="117" t="s">
        <v>661</v>
      </c>
      <c r="C187" s="118">
        <v>1</v>
      </c>
      <c r="D187" s="103">
        <f t="shared" si="12"/>
        <v>27969.6</v>
      </c>
      <c r="E187" s="103">
        <f t="shared" si="13"/>
        <v>27969.6</v>
      </c>
      <c r="H187" s="94"/>
    </row>
    <row r="188" spans="1:8" ht="13.5" customHeight="1">
      <c r="A188" s="179">
        <v>1212</v>
      </c>
      <c r="B188" s="117" t="s">
        <v>662</v>
      </c>
      <c r="C188" s="118">
        <v>1</v>
      </c>
      <c r="D188" s="103">
        <f t="shared" si="12"/>
        <v>32286.4</v>
      </c>
      <c r="E188" s="103">
        <f t="shared" si="13"/>
        <v>32286.4</v>
      </c>
      <c r="H188" s="94"/>
    </row>
    <row r="189" spans="1:8" ht="13.5" customHeight="1">
      <c r="A189" s="179">
        <v>1230</v>
      </c>
      <c r="B189" s="117" t="s">
        <v>823</v>
      </c>
      <c r="C189" s="118">
        <v>1</v>
      </c>
      <c r="D189" s="103">
        <f t="shared" si="12"/>
        <v>16201.6</v>
      </c>
      <c r="E189" s="103">
        <f t="shared" si="13"/>
        <v>16201.6</v>
      </c>
      <c r="H189" s="94"/>
    </row>
    <row r="190" spans="1:8" ht="13.5" customHeight="1">
      <c r="A190" s="179">
        <v>1232</v>
      </c>
      <c r="B190" s="117" t="s">
        <v>824</v>
      </c>
      <c r="C190" s="118">
        <v>1</v>
      </c>
      <c r="D190" s="103">
        <f t="shared" si="12"/>
        <v>18321.6</v>
      </c>
      <c r="E190" s="103">
        <f t="shared" si="13"/>
        <v>18321.6</v>
      </c>
      <c r="H190" s="94"/>
    </row>
    <row r="191" spans="1:8" ht="13.5" customHeight="1">
      <c r="A191" s="179">
        <v>1300</v>
      </c>
      <c r="B191" s="117" t="s">
        <v>664</v>
      </c>
      <c r="C191" s="118">
        <v>24</v>
      </c>
      <c r="D191" s="103">
        <f t="shared" si="12"/>
        <v>9160.8</v>
      </c>
      <c r="E191" s="103">
        <f t="shared" si="13"/>
        <v>9160.8</v>
      </c>
      <c r="H191" s="94"/>
    </row>
    <row r="192" spans="1:8" ht="13.5" customHeight="1">
      <c r="A192" s="179">
        <v>1301</v>
      </c>
      <c r="B192" s="117" t="s">
        <v>825</v>
      </c>
      <c r="C192" s="118">
        <v>27</v>
      </c>
      <c r="D192" s="103">
        <f t="shared" si="12"/>
        <v>8100.8</v>
      </c>
      <c r="E192" s="103">
        <f t="shared" si="13"/>
        <v>8100.8</v>
      </c>
      <c r="H192" s="94"/>
    </row>
    <row r="193" spans="1:8" ht="13.5" customHeight="1">
      <c r="A193" s="179">
        <v>1303</v>
      </c>
      <c r="B193" s="117" t="s">
        <v>665</v>
      </c>
      <c r="C193" s="118">
        <v>17</v>
      </c>
      <c r="D193" s="103">
        <f t="shared" si="12"/>
        <v>10228.8</v>
      </c>
      <c r="E193" s="103">
        <f t="shared" si="13"/>
        <v>10228.8</v>
      </c>
      <c r="H193" s="94"/>
    </row>
    <row r="194" spans="1:8" ht="13.5" customHeight="1">
      <c r="A194" s="179">
        <v>1304</v>
      </c>
      <c r="B194" s="117" t="s">
        <v>666</v>
      </c>
      <c r="C194" s="118">
        <v>8</v>
      </c>
      <c r="D194" s="103">
        <f t="shared" si="12"/>
        <v>11052</v>
      </c>
      <c r="E194" s="103">
        <f t="shared" si="13"/>
        <v>11052</v>
      </c>
      <c r="H194" s="94"/>
    </row>
    <row r="195" spans="1:8" ht="13.5" customHeight="1">
      <c r="A195" s="179">
        <v>1310</v>
      </c>
      <c r="B195" s="117" t="s">
        <v>667</v>
      </c>
      <c r="C195" s="118">
        <v>3</v>
      </c>
      <c r="D195" s="103">
        <f t="shared" si="12"/>
        <v>12230.4</v>
      </c>
      <c r="E195" s="103">
        <f t="shared" si="13"/>
        <v>12230.4</v>
      </c>
      <c r="H195" s="94"/>
    </row>
    <row r="196" spans="1:8" ht="13.5" customHeight="1">
      <c r="A196" s="179">
        <v>1311</v>
      </c>
      <c r="B196" s="117" t="s">
        <v>668</v>
      </c>
      <c r="C196" s="118">
        <v>2</v>
      </c>
      <c r="D196" s="103">
        <f t="shared" si="12"/>
        <v>13984.8</v>
      </c>
      <c r="E196" s="103">
        <f t="shared" si="13"/>
        <v>13984.8</v>
      </c>
      <c r="H196" s="94"/>
    </row>
    <row r="197" spans="1:8" ht="13.5" customHeight="1">
      <c r="A197" s="179">
        <v>1404</v>
      </c>
      <c r="B197" s="117" t="s">
        <v>670</v>
      </c>
      <c r="C197" s="118">
        <v>144</v>
      </c>
      <c r="D197" s="103">
        <f t="shared" si="12"/>
        <v>13497.6</v>
      </c>
      <c r="E197" s="103">
        <f t="shared" si="13"/>
        <v>13497.6</v>
      </c>
      <c r="H197" s="94"/>
    </row>
    <row r="198" spans="1:8" ht="13.5" customHeight="1">
      <c r="A198" s="179">
        <v>1408</v>
      </c>
      <c r="B198" s="117" t="s">
        <v>671</v>
      </c>
      <c r="C198" s="118">
        <v>118</v>
      </c>
      <c r="D198" s="103">
        <f t="shared" si="12"/>
        <v>14795.2</v>
      </c>
      <c r="E198" s="103">
        <f t="shared" si="13"/>
        <v>14795.2</v>
      </c>
      <c r="H198" s="94"/>
    </row>
    <row r="199" spans="1:8" ht="13.5" customHeight="1">
      <c r="A199" s="179">
        <v>1412</v>
      </c>
      <c r="B199" s="117" t="s">
        <v>672</v>
      </c>
      <c r="C199" s="118">
        <v>110</v>
      </c>
      <c r="D199" s="103">
        <f t="shared" si="12"/>
        <v>17520</v>
      </c>
      <c r="E199" s="103">
        <f t="shared" si="13"/>
        <v>17520</v>
      </c>
      <c r="H199" s="94"/>
    </row>
    <row r="200" spans="1:8" ht="13.5" customHeight="1">
      <c r="A200" s="179">
        <v>1428</v>
      </c>
      <c r="B200" s="117" t="s">
        <v>673</v>
      </c>
      <c r="C200" s="118">
        <v>443</v>
      </c>
      <c r="D200" s="103">
        <f t="shared" si="12"/>
        <v>16664</v>
      </c>
      <c r="E200" s="103">
        <f t="shared" si="13"/>
        <v>16664</v>
      </c>
      <c r="H200" s="94"/>
    </row>
    <row r="201" spans="1:8" ht="13.5" customHeight="1">
      <c r="A201" s="179">
        <v>1432</v>
      </c>
      <c r="B201" s="117" t="s">
        <v>674</v>
      </c>
      <c r="C201" s="118">
        <v>138</v>
      </c>
      <c r="D201" s="103">
        <f t="shared" si="12"/>
        <v>17520</v>
      </c>
      <c r="E201" s="103">
        <f t="shared" si="13"/>
        <v>17520</v>
      </c>
      <c r="H201" s="94"/>
    </row>
    <row r="202" spans="1:8" ht="13.5" customHeight="1">
      <c r="A202" s="179">
        <v>1521</v>
      </c>
      <c r="B202" s="117" t="s">
        <v>675</v>
      </c>
      <c r="C202" s="118">
        <v>64</v>
      </c>
      <c r="D202" s="103">
        <f t="shared" si="12"/>
        <v>12969.6</v>
      </c>
      <c r="E202" s="103">
        <f t="shared" si="13"/>
        <v>12969.6</v>
      </c>
      <c r="H202" s="94"/>
    </row>
    <row r="203" spans="1:8" ht="13.5" customHeight="1">
      <c r="A203" s="179">
        <v>1522</v>
      </c>
      <c r="B203" s="117" t="s">
        <v>676</v>
      </c>
      <c r="C203" s="118">
        <v>25</v>
      </c>
      <c r="D203" s="103">
        <f t="shared" si="12"/>
        <v>15627.2</v>
      </c>
      <c r="E203" s="103">
        <f t="shared" si="13"/>
        <v>15627.2</v>
      </c>
      <c r="H203" s="94"/>
    </row>
    <row r="204" spans="1:8" ht="13.5" customHeight="1">
      <c r="A204" s="179">
        <v>1523</v>
      </c>
      <c r="B204" s="117" t="s">
        <v>677</v>
      </c>
      <c r="C204" s="118">
        <v>26</v>
      </c>
      <c r="D204" s="103">
        <f t="shared" si="12"/>
        <v>16710.4</v>
      </c>
      <c r="E204" s="103">
        <f t="shared" si="13"/>
        <v>16710.4</v>
      </c>
      <c r="H204" s="94"/>
    </row>
    <row r="205" spans="1:8" ht="13.5" customHeight="1">
      <c r="A205" s="179">
        <v>1531</v>
      </c>
      <c r="B205" s="117" t="s">
        <v>678</v>
      </c>
      <c r="C205" s="118">
        <v>5</v>
      </c>
      <c r="D205" s="103">
        <f t="shared" si="12"/>
        <v>18076.8</v>
      </c>
      <c r="E205" s="103">
        <f t="shared" si="13"/>
        <v>18076.8</v>
      </c>
      <c r="H205" s="94"/>
    </row>
    <row r="206" spans="1:8" ht="13.5" customHeight="1">
      <c r="A206" s="179">
        <v>1532</v>
      </c>
      <c r="B206" s="117" t="s">
        <v>679</v>
      </c>
      <c r="C206" s="118">
        <v>6</v>
      </c>
      <c r="D206" s="103">
        <f t="shared" si="12"/>
        <v>19475.2</v>
      </c>
      <c r="E206" s="103">
        <f t="shared" si="13"/>
        <v>19475.2</v>
      </c>
      <c r="H206" s="94"/>
    </row>
    <row r="207" spans="1:8" ht="13.5" customHeight="1">
      <c r="A207" s="179">
        <v>2200</v>
      </c>
      <c r="B207" s="117" t="s">
        <v>685</v>
      </c>
      <c r="C207" s="118">
        <v>11</v>
      </c>
      <c r="D207" s="103">
        <f t="shared" si="12"/>
        <v>18321.6</v>
      </c>
      <c r="E207" s="103">
        <f t="shared" si="13"/>
        <v>18321.6</v>
      </c>
      <c r="H207" s="94"/>
    </row>
    <row r="208" spans="1:8" ht="13.5" customHeight="1">
      <c r="A208" s="179">
        <v>2201</v>
      </c>
      <c r="B208" s="117" t="s">
        <v>826</v>
      </c>
      <c r="C208" s="118">
        <v>7</v>
      </c>
      <c r="D208" s="103">
        <f t="shared" si="12"/>
        <v>16201.6</v>
      </c>
      <c r="E208" s="103">
        <f t="shared" si="13"/>
        <v>16201.6</v>
      </c>
      <c r="H208" s="94"/>
    </row>
    <row r="209" spans="1:8" ht="13.5" customHeight="1">
      <c r="A209" s="179">
        <v>2203</v>
      </c>
      <c r="B209" s="117" t="s">
        <v>686</v>
      </c>
      <c r="C209" s="118">
        <v>2</v>
      </c>
      <c r="D209" s="103">
        <f t="shared" si="12"/>
        <v>20457.6</v>
      </c>
      <c r="E209" s="103">
        <f t="shared" si="13"/>
        <v>20457.6</v>
      </c>
      <c r="H209" s="94"/>
    </row>
    <row r="210" spans="1:8" ht="13.5" customHeight="1">
      <c r="A210" s="179">
        <v>2204</v>
      </c>
      <c r="B210" s="117" t="s">
        <v>687</v>
      </c>
      <c r="C210" s="118">
        <v>12</v>
      </c>
      <c r="D210" s="103">
        <f t="shared" si="12"/>
        <v>22104</v>
      </c>
      <c r="E210" s="103">
        <f t="shared" si="13"/>
        <v>22104</v>
      </c>
      <c r="H210" s="94"/>
    </row>
    <row r="211" spans="1:8" ht="13.5" customHeight="1">
      <c r="A211" s="179">
        <v>2210</v>
      </c>
      <c r="B211" s="117" t="s">
        <v>688</v>
      </c>
      <c r="C211" s="118">
        <v>18</v>
      </c>
      <c r="D211" s="103">
        <f t="shared" si="12"/>
        <v>24460.8</v>
      </c>
      <c r="E211" s="103">
        <f t="shared" si="13"/>
        <v>24460.8</v>
      </c>
      <c r="H211" s="94"/>
    </row>
    <row r="212" spans="1:8" ht="13.5" customHeight="1">
      <c r="A212" s="179">
        <v>2211</v>
      </c>
      <c r="B212" s="117" t="s">
        <v>689</v>
      </c>
      <c r="C212" s="118">
        <v>2</v>
      </c>
      <c r="D212" s="103">
        <f t="shared" si="12"/>
        <v>27969.6</v>
      </c>
      <c r="E212" s="103">
        <f t="shared" si="13"/>
        <v>27969.6</v>
      </c>
      <c r="H212" s="94"/>
    </row>
    <row r="213" spans="1:8" ht="13.5" customHeight="1">
      <c r="A213" s="179">
        <v>3109</v>
      </c>
      <c r="B213" s="117" t="s">
        <v>693</v>
      </c>
      <c r="C213" s="118">
        <v>15</v>
      </c>
      <c r="D213" s="103">
        <f t="shared" si="12"/>
        <v>4745.6</v>
      </c>
      <c r="E213" s="103">
        <f t="shared" si="13"/>
        <v>4745.6</v>
      </c>
      <c r="H213" s="94"/>
    </row>
    <row r="214" spans="1:8" ht="13.5" customHeight="1">
      <c r="A214" s="179">
        <v>3113</v>
      </c>
      <c r="B214" s="117" t="s">
        <v>695</v>
      </c>
      <c r="C214" s="118">
        <v>1</v>
      </c>
      <c r="D214" s="103">
        <f aca="true" t="shared" si="14" ref="D214:D245">VLOOKUP(A214,tabulador,5,0)</f>
        <v>6236.8</v>
      </c>
      <c r="E214" s="103">
        <f aca="true" t="shared" si="15" ref="E214:E245">VLOOKUP(A214,tabulador,5,1)</f>
        <v>6236.8</v>
      </c>
      <c r="H214" s="94"/>
    </row>
    <row r="215" spans="1:8" ht="13.5" customHeight="1">
      <c r="A215" s="179">
        <v>3114</v>
      </c>
      <c r="B215" s="117" t="s">
        <v>696</v>
      </c>
      <c r="C215" s="118">
        <v>8</v>
      </c>
      <c r="D215" s="103">
        <f t="shared" si="14"/>
        <v>5017.6</v>
      </c>
      <c r="E215" s="103">
        <f t="shared" si="15"/>
        <v>5017.6</v>
      </c>
      <c r="H215" s="94"/>
    </row>
    <row r="216" spans="1:8" ht="13.5" customHeight="1">
      <c r="A216" s="179">
        <v>3116</v>
      </c>
      <c r="B216" s="117" t="s">
        <v>697</v>
      </c>
      <c r="C216" s="118">
        <v>1</v>
      </c>
      <c r="D216" s="103">
        <f t="shared" si="14"/>
        <v>4745.6</v>
      </c>
      <c r="E216" s="103">
        <f t="shared" si="15"/>
        <v>4745.6</v>
      </c>
      <c r="H216" s="94"/>
    </row>
    <row r="217" spans="1:8" ht="13.5" customHeight="1">
      <c r="A217" s="179">
        <v>3120</v>
      </c>
      <c r="B217" s="117" t="s">
        <v>701</v>
      </c>
      <c r="C217" s="118">
        <v>1</v>
      </c>
      <c r="D217" s="103">
        <f t="shared" si="14"/>
        <v>5376</v>
      </c>
      <c r="E217" s="103">
        <f t="shared" si="15"/>
        <v>5376</v>
      </c>
      <c r="H217" s="94"/>
    </row>
    <row r="218" spans="1:8" ht="13.5" customHeight="1">
      <c r="A218" s="179">
        <v>3131</v>
      </c>
      <c r="B218" s="117" t="s">
        <v>709</v>
      </c>
      <c r="C218" s="118">
        <v>1</v>
      </c>
      <c r="D218" s="103">
        <f t="shared" si="14"/>
        <v>5017.6</v>
      </c>
      <c r="E218" s="103">
        <f t="shared" si="15"/>
        <v>5017.6</v>
      </c>
      <c r="H218" s="94"/>
    </row>
    <row r="219" spans="1:8" ht="13.5" customHeight="1">
      <c r="A219" s="179">
        <v>3133</v>
      </c>
      <c r="B219" s="117" t="s">
        <v>710</v>
      </c>
      <c r="C219" s="118">
        <v>5</v>
      </c>
      <c r="D219" s="103">
        <f t="shared" si="14"/>
        <v>4564.8</v>
      </c>
      <c r="E219" s="103">
        <f t="shared" si="15"/>
        <v>4564.8</v>
      </c>
      <c r="H219" s="94"/>
    </row>
    <row r="220" spans="1:8" ht="13.5" customHeight="1">
      <c r="A220" s="179">
        <v>3137</v>
      </c>
      <c r="B220" s="117" t="s">
        <v>712</v>
      </c>
      <c r="C220" s="118">
        <v>3</v>
      </c>
      <c r="D220" s="103">
        <f t="shared" si="14"/>
        <v>5392</v>
      </c>
      <c r="E220" s="103">
        <f t="shared" si="15"/>
        <v>5392</v>
      </c>
      <c r="H220" s="94"/>
    </row>
    <row r="221" spans="1:8" ht="13.5" customHeight="1">
      <c r="A221" s="179">
        <v>3138</v>
      </c>
      <c r="B221" s="117" t="s">
        <v>713</v>
      </c>
      <c r="C221" s="118">
        <v>1</v>
      </c>
      <c r="D221" s="103">
        <f t="shared" si="14"/>
        <v>4745.6</v>
      </c>
      <c r="E221" s="103">
        <f t="shared" si="15"/>
        <v>4745.6</v>
      </c>
      <c r="H221" s="94"/>
    </row>
    <row r="222" spans="1:8" ht="13.5" customHeight="1">
      <c r="A222" s="179">
        <v>3150</v>
      </c>
      <c r="B222" s="117" t="s">
        <v>721</v>
      </c>
      <c r="C222" s="118">
        <v>7</v>
      </c>
      <c r="D222" s="103">
        <f t="shared" si="14"/>
        <v>8246.4</v>
      </c>
      <c r="E222" s="103">
        <f t="shared" si="15"/>
        <v>8246.4</v>
      </c>
      <c r="H222" s="94"/>
    </row>
    <row r="223" spans="1:8" ht="13.5" customHeight="1">
      <c r="A223" s="179">
        <v>3152</v>
      </c>
      <c r="B223" s="117" t="s">
        <v>723</v>
      </c>
      <c r="C223" s="118">
        <v>1</v>
      </c>
      <c r="D223" s="103">
        <f t="shared" si="14"/>
        <v>10596.8</v>
      </c>
      <c r="E223" s="103">
        <f t="shared" si="15"/>
        <v>10596.8</v>
      </c>
      <c r="H223" s="94"/>
    </row>
    <row r="224" spans="1:8" ht="13.5" customHeight="1">
      <c r="A224" s="179">
        <v>3166</v>
      </c>
      <c r="B224" s="117" t="s">
        <v>727</v>
      </c>
      <c r="C224" s="118">
        <v>1</v>
      </c>
      <c r="D224" s="103">
        <f t="shared" si="14"/>
        <v>7584</v>
      </c>
      <c r="E224" s="103">
        <f t="shared" si="15"/>
        <v>7584</v>
      </c>
      <c r="H224" s="94"/>
    </row>
    <row r="225" spans="1:8" ht="13.5" customHeight="1">
      <c r="A225" s="179">
        <v>3170</v>
      </c>
      <c r="B225" s="117" t="s">
        <v>713</v>
      </c>
      <c r="C225" s="118">
        <v>3</v>
      </c>
      <c r="D225" s="103">
        <f t="shared" si="14"/>
        <v>7584</v>
      </c>
      <c r="E225" s="103">
        <f t="shared" si="15"/>
        <v>7584</v>
      </c>
      <c r="H225" s="94"/>
    </row>
    <row r="226" spans="1:8" ht="13.5" customHeight="1">
      <c r="A226" s="179">
        <v>5103</v>
      </c>
      <c r="B226" s="117" t="s">
        <v>741</v>
      </c>
      <c r="C226" s="118">
        <v>3</v>
      </c>
      <c r="D226" s="103">
        <f t="shared" si="14"/>
        <v>5017.6</v>
      </c>
      <c r="E226" s="103">
        <f t="shared" si="15"/>
        <v>5017.6</v>
      </c>
      <c r="H226" s="94"/>
    </row>
    <row r="227" spans="1:8" ht="13.5" customHeight="1">
      <c r="A227" s="179">
        <v>5105</v>
      </c>
      <c r="B227" s="117" t="s">
        <v>743</v>
      </c>
      <c r="C227" s="118">
        <v>22</v>
      </c>
      <c r="D227" s="103">
        <f t="shared" si="14"/>
        <v>5017.6</v>
      </c>
      <c r="E227" s="103">
        <f t="shared" si="15"/>
        <v>5017.6</v>
      </c>
      <c r="H227" s="94"/>
    </row>
    <row r="228" spans="1:8" ht="13.5" customHeight="1">
      <c r="A228" s="179">
        <v>5109</v>
      </c>
      <c r="B228" s="117" t="s">
        <v>746</v>
      </c>
      <c r="C228" s="118">
        <v>2</v>
      </c>
      <c r="D228" s="103">
        <f t="shared" si="14"/>
        <v>6236.8</v>
      </c>
      <c r="E228" s="103">
        <f t="shared" si="15"/>
        <v>6236.8</v>
      </c>
      <c r="H228" s="94"/>
    </row>
    <row r="229" spans="1:8" ht="13.5" customHeight="1">
      <c r="A229" s="179">
        <v>5110</v>
      </c>
      <c r="B229" s="117" t="s">
        <v>747</v>
      </c>
      <c r="C229" s="118">
        <v>4</v>
      </c>
      <c r="D229" s="103">
        <f t="shared" si="14"/>
        <v>5300.8</v>
      </c>
      <c r="E229" s="103">
        <f t="shared" si="15"/>
        <v>5300.8</v>
      </c>
      <c r="H229" s="94"/>
    </row>
    <row r="230" spans="1:8" ht="13.5" customHeight="1">
      <c r="A230" s="179">
        <v>5131</v>
      </c>
      <c r="B230" s="117" t="s">
        <v>750</v>
      </c>
      <c r="C230" s="118">
        <v>16</v>
      </c>
      <c r="D230" s="103">
        <f t="shared" si="14"/>
        <v>4764.8</v>
      </c>
      <c r="E230" s="103">
        <f t="shared" si="15"/>
        <v>4764.8</v>
      </c>
      <c r="H230" s="94"/>
    </row>
    <row r="231" spans="1:8" ht="13.5" customHeight="1">
      <c r="A231" s="179">
        <v>5150</v>
      </c>
      <c r="B231" s="117" t="s">
        <v>755</v>
      </c>
      <c r="C231" s="118">
        <v>5</v>
      </c>
      <c r="D231" s="103">
        <f t="shared" si="14"/>
        <v>5102.4</v>
      </c>
      <c r="E231" s="103">
        <f t="shared" si="15"/>
        <v>5102.4</v>
      </c>
      <c r="H231" s="94"/>
    </row>
    <row r="232" spans="1:8" ht="13.5" customHeight="1">
      <c r="A232" s="179">
        <v>5166</v>
      </c>
      <c r="B232" s="117" t="s">
        <v>759</v>
      </c>
      <c r="C232" s="118">
        <v>17</v>
      </c>
      <c r="D232" s="103">
        <f t="shared" si="14"/>
        <v>7584</v>
      </c>
      <c r="E232" s="103">
        <f t="shared" si="15"/>
        <v>7584</v>
      </c>
      <c r="H232" s="94"/>
    </row>
    <row r="233" spans="1:8" ht="13.5" customHeight="1">
      <c r="A233" s="179">
        <v>5184</v>
      </c>
      <c r="B233" s="117" t="s">
        <v>764</v>
      </c>
      <c r="C233" s="118">
        <v>2</v>
      </c>
      <c r="D233" s="103">
        <f t="shared" si="14"/>
        <v>4766.4</v>
      </c>
      <c r="E233" s="103">
        <f t="shared" si="15"/>
        <v>4766.4</v>
      </c>
      <c r="H233" s="94"/>
    </row>
    <row r="234" spans="1:8" ht="13.5" customHeight="1">
      <c r="A234" s="179">
        <v>5192</v>
      </c>
      <c r="B234" s="117" t="s">
        <v>765</v>
      </c>
      <c r="C234" s="118">
        <v>2</v>
      </c>
      <c r="D234" s="103">
        <f t="shared" si="14"/>
        <v>12907.2</v>
      </c>
      <c r="E234" s="103">
        <f t="shared" si="15"/>
        <v>12907.2</v>
      </c>
      <c r="H234" s="94"/>
    </row>
    <row r="235" spans="1:8" ht="13.5" customHeight="1">
      <c r="A235" s="179">
        <v>5204</v>
      </c>
      <c r="B235" s="117" t="s">
        <v>768</v>
      </c>
      <c r="C235" s="118">
        <v>23</v>
      </c>
      <c r="D235" s="103">
        <f t="shared" si="14"/>
        <v>10918.4</v>
      </c>
      <c r="E235" s="103">
        <f t="shared" si="15"/>
        <v>10918.4</v>
      </c>
      <c r="H235" s="94"/>
    </row>
    <row r="236" spans="1:8" ht="13.5" customHeight="1">
      <c r="A236" s="179">
        <v>5205</v>
      </c>
      <c r="B236" s="117" t="s">
        <v>769</v>
      </c>
      <c r="C236" s="118">
        <v>2</v>
      </c>
      <c r="D236" s="103">
        <f t="shared" si="14"/>
        <v>12152</v>
      </c>
      <c r="E236" s="103">
        <f t="shared" si="15"/>
        <v>12152</v>
      </c>
      <c r="H236" s="94"/>
    </row>
    <row r="237" spans="1:8" ht="13.5" customHeight="1">
      <c r="A237" s="179">
        <v>5215</v>
      </c>
      <c r="B237" s="117" t="s">
        <v>776</v>
      </c>
      <c r="C237" s="118">
        <v>1</v>
      </c>
      <c r="D237" s="103">
        <f t="shared" si="14"/>
        <v>7584</v>
      </c>
      <c r="E237" s="103">
        <f t="shared" si="15"/>
        <v>7584</v>
      </c>
      <c r="H237" s="94"/>
    </row>
    <row r="238" spans="1:8" ht="13.5" customHeight="1">
      <c r="A238" s="179">
        <v>7102</v>
      </c>
      <c r="B238" s="117" t="s">
        <v>778</v>
      </c>
      <c r="C238" s="118">
        <v>6</v>
      </c>
      <c r="D238" s="103">
        <f t="shared" si="14"/>
        <v>4300.8</v>
      </c>
      <c r="E238" s="103">
        <f t="shared" si="15"/>
        <v>4300.8</v>
      </c>
      <c r="H238" s="94"/>
    </row>
    <row r="239" spans="1:8" ht="13.5" customHeight="1">
      <c r="A239" s="179">
        <v>7103</v>
      </c>
      <c r="B239" s="117" t="s">
        <v>827</v>
      </c>
      <c r="C239" s="118">
        <v>1</v>
      </c>
      <c r="D239" s="103">
        <f t="shared" si="14"/>
        <v>5300.8</v>
      </c>
      <c r="E239" s="103">
        <f t="shared" si="15"/>
        <v>5300.8</v>
      </c>
      <c r="H239" s="94"/>
    </row>
    <row r="240" spans="1:8" ht="13.5" customHeight="1">
      <c r="A240" s="179">
        <v>7105</v>
      </c>
      <c r="B240" s="117" t="s">
        <v>780</v>
      </c>
      <c r="C240" s="118">
        <v>1</v>
      </c>
      <c r="D240" s="103">
        <f t="shared" si="14"/>
        <v>4612.8</v>
      </c>
      <c r="E240" s="103">
        <f t="shared" si="15"/>
        <v>4612.8</v>
      </c>
      <c r="H240" s="94"/>
    </row>
    <row r="241" spans="1:8" ht="13.5" customHeight="1">
      <c r="A241" s="179">
        <v>7106</v>
      </c>
      <c r="B241" s="117" t="s">
        <v>781</v>
      </c>
      <c r="C241" s="118">
        <v>75</v>
      </c>
      <c r="D241" s="103">
        <f t="shared" si="14"/>
        <v>3585.6</v>
      </c>
      <c r="E241" s="103">
        <f t="shared" si="15"/>
        <v>3585.6</v>
      </c>
      <c r="H241" s="94"/>
    </row>
    <row r="242" spans="1:8" ht="13.5" customHeight="1">
      <c r="A242" s="179">
        <v>7108</v>
      </c>
      <c r="B242" s="117" t="s">
        <v>783</v>
      </c>
      <c r="C242" s="118">
        <v>2</v>
      </c>
      <c r="D242" s="103">
        <f t="shared" si="14"/>
        <v>4836.8</v>
      </c>
      <c r="E242" s="103">
        <f t="shared" si="15"/>
        <v>4836.8</v>
      </c>
      <c r="H242" s="94"/>
    </row>
    <row r="243" spans="1:8" ht="13.5" customHeight="1">
      <c r="A243" s="179">
        <v>7143</v>
      </c>
      <c r="B243" s="117" t="s">
        <v>787</v>
      </c>
      <c r="C243" s="118">
        <v>5</v>
      </c>
      <c r="D243" s="103">
        <f t="shared" si="14"/>
        <v>3198.4</v>
      </c>
      <c r="E243" s="103">
        <f t="shared" si="15"/>
        <v>3198.4</v>
      </c>
      <c r="H243" s="94"/>
    </row>
    <row r="244" spans="1:8" ht="13.5" customHeight="1">
      <c r="A244" s="179">
        <v>7150</v>
      </c>
      <c r="B244" s="117" t="s">
        <v>788</v>
      </c>
      <c r="C244" s="118">
        <v>16</v>
      </c>
      <c r="D244" s="103">
        <f t="shared" si="14"/>
        <v>3648</v>
      </c>
      <c r="E244" s="103">
        <f t="shared" si="15"/>
        <v>3648</v>
      </c>
      <c r="H244" s="94"/>
    </row>
    <row r="245" spans="1:8" ht="13.5" customHeight="1">
      <c r="A245" s="179">
        <v>7152</v>
      </c>
      <c r="B245" s="117" t="s">
        <v>790</v>
      </c>
      <c r="C245" s="118">
        <v>6</v>
      </c>
      <c r="D245" s="103">
        <f t="shared" si="14"/>
        <v>14078.4</v>
      </c>
      <c r="E245" s="103">
        <f t="shared" si="15"/>
        <v>14078.4</v>
      </c>
      <c r="H245" s="94"/>
    </row>
    <row r="246" spans="1:8" ht="13.5" customHeight="1">
      <c r="A246" s="179">
        <v>7165</v>
      </c>
      <c r="B246" s="117" t="s">
        <v>828</v>
      </c>
      <c r="C246" s="118">
        <v>2</v>
      </c>
      <c r="D246" s="103">
        <f aca="true" t="shared" si="16" ref="D246:D254">VLOOKUP(A246,tabulador,5,0)</f>
        <v>22814.4</v>
      </c>
      <c r="E246" s="103">
        <f aca="true" t="shared" si="17" ref="E246:E254">VLOOKUP(A246,tabulador,5,1)</f>
        <v>22814.4</v>
      </c>
      <c r="H246" s="94"/>
    </row>
    <row r="247" spans="1:8" ht="13.5" customHeight="1">
      <c r="A247" s="179">
        <v>5155</v>
      </c>
      <c r="B247" s="117" t="s">
        <v>798</v>
      </c>
      <c r="C247" s="118">
        <v>3</v>
      </c>
      <c r="D247" s="103">
        <f t="shared" si="16"/>
        <v>13136</v>
      </c>
      <c r="E247" s="103">
        <f t="shared" si="17"/>
        <v>13136</v>
      </c>
      <c r="H247" s="94"/>
    </row>
    <row r="248" spans="1:8" ht="13.5" customHeight="1">
      <c r="A248" s="179">
        <v>5156</v>
      </c>
      <c r="B248" s="117" t="s">
        <v>799</v>
      </c>
      <c r="C248" s="118">
        <v>1</v>
      </c>
      <c r="D248" s="103">
        <f t="shared" si="16"/>
        <v>16728</v>
      </c>
      <c r="E248" s="103">
        <f t="shared" si="17"/>
        <v>16728</v>
      </c>
      <c r="H248" s="94"/>
    </row>
    <row r="249" spans="1:8" ht="13.5" customHeight="1">
      <c r="A249" s="179">
        <v>5161</v>
      </c>
      <c r="B249" s="117" t="s">
        <v>802</v>
      </c>
      <c r="C249" s="118">
        <v>13</v>
      </c>
      <c r="D249" s="103">
        <f t="shared" si="16"/>
        <v>7923.2</v>
      </c>
      <c r="E249" s="103">
        <f t="shared" si="17"/>
        <v>7923.2</v>
      </c>
      <c r="H249" s="94"/>
    </row>
    <row r="250" spans="1:8" ht="13.5" customHeight="1">
      <c r="A250" s="179">
        <v>5176</v>
      </c>
      <c r="B250" s="117" t="s">
        <v>809</v>
      </c>
      <c r="C250" s="118">
        <v>1</v>
      </c>
      <c r="D250" s="103">
        <f t="shared" si="16"/>
        <v>12907.2</v>
      </c>
      <c r="E250" s="103">
        <f t="shared" si="17"/>
        <v>12907.2</v>
      </c>
      <c r="H250" s="94"/>
    </row>
    <row r="251" spans="1:8" ht="13.5" customHeight="1">
      <c r="A251" s="179">
        <v>5229</v>
      </c>
      <c r="B251" s="117" t="s">
        <v>813</v>
      </c>
      <c r="C251" s="118">
        <v>1</v>
      </c>
      <c r="D251" s="103">
        <f t="shared" si="16"/>
        <v>12907.2</v>
      </c>
      <c r="E251" s="103">
        <f t="shared" si="17"/>
        <v>12907.2</v>
      </c>
      <c r="H251" s="94"/>
    </row>
    <row r="252" spans="1:8" ht="13.5" customHeight="1">
      <c r="A252" s="179">
        <v>7120</v>
      </c>
      <c r="B252" s="117" t="s">
        <v>814</v>
      </c>
      <c r="C252" s="118">
        <v>33</v>
      </c>
      <c r="D252" s="103">
        <f t="shared" si="16"/>
        <v>12907.2</v>
      </c>
      <c r="E252" s="103">
        <f t="shared" si="17"/>
        <v>12907.2</v>
      </c>
      <c r="H252" s="94"/>
    </row>
    <row r="253" spans="1:8" ht="13.5" customHeight="1">
      <c r="A253" s="179">
        <v>7121</v>
      </c>
      <c r="B253" s="117" t="s">
        <v>815</v>
      </c>
      <c r="C253" s="118">
        <v>1</v>
      </c>
      <c r="D253" s="103">
        <f t="shared" si="16"/>
        <v>14078.4</v>
      </c>
      <c r="E253" s="103">
        <f t="shared" si="17"/>
        <v>14078.4</v>
      </c>
      <c r="H253" s="94"/>
    </row>
    <row r="254" spans="1:8" ht="13.5" customHeight="1">
      <c r="A254" s="179">
        <v>7125</v>
      </c>
      <c r="B254" s="117" t="s">
        <v>818</v>
      </c>
      <c r="C254" s="118">
        <v>1</v>
      </c>
      <c r="D254" s="103">
        <f t="shared" si="16"/>
        <v>12907.2</v>
      </c>
      <c r="E254" s="103">
        <f t="shared" si="17"/>
        <v>12907.2</v>
      </c>
      <c r="H254" s="94"/>
    </row>
    <row r="255" spans="1:8" ht="15">
      <c r="A255" s="252" t="s">
        <v>508</v>
      </c>
      <c r="B255" s="252"/>
      <c r="C255" s="180">
        <v>1670</v>
      </c>
      <c r="H255" s="94"/>
    </row>
    <row r="256" spans="1:8" ht="15">
      <c r="A256" s="90"/>
      <c r="B256" s="90"/>
      <c r="C256" s="78"/>
      <c r="H256" s="94"/>
    </row>
    <row r="257" spans="2:8" ht="15">
      <c r="B257" s="122" t="s">
        <v>216</v>
      </c>
      <c r="C257" s="180">
        <v>4220</v>
      </c>
      <c r="H257" s="94"/>
    </row>
    <row r="258" ht="15">
      <c r="H258" s="94"/>
    </row>
    <row r="259" ht="15">
      <c r="H259" s="94"/>
    </row>
    <row r="260" spans="1:19" ht="15">
      <c r="A260" s="235" t="s">
        <v>655</v>
      </c>
      <c r="B260" s="235"/>
      <c r="C260" s="235"/>
      <c r="D260" s="235"/>
      <c r="E260" s="235"/>
      <c r="F260" s="235"/>
      <c r="G260" s="235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</row>
    <row r="261" spans="1:19" ht="15">
      <c r="A261" s="235" t="s">
        <v>176</v>
      </c>
      <c r="B261" s="235"/>
      <c r="C261" s="235"/>
      <c r="D261" s="235"/>
      <c r="E261" s="235"/>
      <c r="F261" s="235"/>
      <c r="G261" s="235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</row>
    <row r="262" spans="1:19" ht="15">
      <c r="A262" s="235" t="s">
        <v>217</v>
      </c>
      <c r="B262" s="235"/>
      <c r="C262" s="235"/>
      <c r="D262" s="235"/>
      <c r="E262" s="235"/>
      <c r="F262" s="235"/>
      <c r="G262" s="235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</row>
    <row r="263" spans="1:19" ht="15">
      <c r="A263" s="235" t="s">
        <v>290</v>
      </c>
      <c r="B263" s="235"/>
      <c r="C263" s="235"/>
      <c r="D263" s="235"/>
      <c r="E263" s="235"/>
      <c r="F263" s="235"/>
      <c r="G263" s="235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</row>
    <row r="264" spans="1:19" ht="1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</row>
    <row r="265" spans="1:19" ht="15">
      <c r="A265" s="223" t="s">
        <v>291</v>
      </c>
      <c r="B265" s="22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1:19" ht="1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1:16" ht="15">
      <c r="A267" s="289" t="s">
        <v>178</v>
      </c>
      <c r="B267" s="289" t="s">
        <v>220</v>
      </c>
      <c r="C267" s="291" t="s">
        <v>221</v>
      </c>
      <c r="D267" s="292"/>
      <c r="E267" s="292"/>
      <c r="F267" s="292"/>
      <c r="G267" s="292"/>
      <c r="H267" s="292"/>
      <c r="I267" s="96"/>
      <c r="J267" s="266" t="s">
        <v>222</v>
      </c>
      <c r="K267" s="267"/>
      <c r="L267" s="267"/>
      <c r="M267" s="267"/>
      <c r="N267" s="267"/>
      <c r="O267" s="267"/>
      <c r="P267" s="268"/>
    </row>
    <row r="268" spans="1:16" ht="33.75">
      <c r="A268" s="290"/>
      <c r="B268" s="290"/>
      <c r="C268" s="181" t="s">
        <v>223</v>
      </c>
      <c r="D268" s="181" t="s">
        <v>829</v>
      </c>
      <c r="E268" s="182" t="s">
        <v>830</v>
      </c>
      <c r="F268" s="182" t="s">
        <v>831</v>
      </c>
      <c r="G268" s="181" t="s">
        <v>224</v>
      </c>
      <c r="H268" s="181" t="s">
        <v>22</v>
      </c>
      <c r="I268" s="96"/>
      <c r="J268" s="149" t="s">
        <v>225</v>
      </c>
      <c r="K268" s="149" t="s">
        <v>832</v>
      </c>
      <c r="L268" s="149" t="s">
        <v>833</v>
      </c>
      <c r="M268" s="149" t="s">
        <v>227</v>
      </c>
      <c r="N268" s="149" t="s">
        <v>228</v>
      </c>
      <c r="O268" s="149" t="s">
        <v>834</v>
      </c>
      <c r="P268" s="149" t="s">
        <v>22</v>
      </c>
    </row>
    <row r="269" spans="1:16" s="140" customFormat="1" ht="11.25">
      <c r="A269" s="183">
        <v>1601</v>
      </c>
      <c r="B269" s="123" t="s">
        <v>835</v>
      </c>
      <c r="C269" s="103">
        <v>8586.46</v>
      </c>
      <c r="D269" s="103">
        <v>0</v>
      </c>
      <c r="E269" s="184">
        <v>0</v>
      </c>
      <c r="F269" s="103">
        <v>2575.94</v>
      </c>
      <c r="G269" s="103">
        <v>0</v>
      </c>
      <c r="H269" s="103">
        <v>11162.4</v>
      </c>
      <c r="I269" s="104"/>
      <c r="J269" s="103">
        <f aca="true" t="shared" si="18" ref="J269:J332">C269*22.05/30</f>
        <v>6311.0481</v>
      </c>
      <c r="K269" s="103">
        <f aca="true" t="shared" si="19" ref="K269:K332">C269*3.15/30</f>
        <v>901.5782999999998</v>
      </c>
      <c r="L269" s="103">
        <f aca="true" t="shared" si="20" ref="L269:L332">(C269+F269)*4/30</f>
        <v>1488.32</v>
      </c>
      <c r="M269" s="103">
        <f aca="true" t="shared" si="21" ref="M269:M332">(C269+F269)*5/30</f>
        <v>1860.4</v>
      </c>
      <c r="N269" s="103">
        <f aca="true" t="shared" si="22" ref="N269:N332">C269*2</f>
        <v>17172.92</v>
      </c>
      <c r="O269" s="103">
        <f>F269*2</f>
        <v>5151.88</v>
      </c>
      <c r="P269" s="103">
        <f aca="true" t="shared" si="23" ref="P269:P332">SUM(J269:N269)</f>
        <v>27734.2664</v>
      </c>
    </row>
    <row r="270" spans="1:16" s="140" customFormat="1" ht="11.25">
      <c r="A270" s="183">
        <v>1603</v>
      </c>
      <c r="B270" s="123" t="s">
        <v>836</v>
      </c>
      <c r="C270" s="103">
        <v>7952</v>
      </c>
      <c r="D270" s="103">
        <v>0</v>
      </c>
      <c r="E270" s="184">
        <v>0</v>
      </c>
      <c r="F270" s="103">
        <v>2385.6</v>
      </c>
      <c r="G270" s="103">
        <v>0</v>
      </c>
      <c r="H270" s="103">
        <v>10337.6</v>
      </c>
      <c r="I270" s="104"/>
      <c r="J270" s="103">
        <f t="shared" si="18"/>
        <v>5844.72</v>
      </c>
      <c r="K270" s="103">
        <f t="shared" si="19"/>
        <v>834.9599999999999</v>
      </c>
      <c r="L270" s="103">
        <f t="shared" si="20"/>
        <v>1378.3466666666668</v>
      </c>
      <c r="M270" s="103">
        <f t="shared" si="21"/>
        <v>1722.9333333333334</v>
      </c>
      <c r="N270" s="103">
        <f t="shared" si="22"/>
        <v>15904</v>
      </c>
      <c r="O270" s="103">
        <f aca="true" t="shared" si="24" ref="O270:O333">F270*2</f>
        <v>4771.2</v>
      </c>
      <c r="P270" s="103">
        <f t="shared" si="23"/>
        <v>25684.96</v>
      </c>
    </row>
    <row r="271" spans="1:16" s="140" customFormat="1" ht="11.25">
      <c r="A271" s="183">
        <v>1604</v>
      </c>
      <c r="B271" s="123" t="s">
        <v>837</v>
      </c>
      <c r="C271" s="103">
        <v>9867.2</v>
      </c>
      <c r="D271" s="103">
        <v>0</v>
      </c>
      <c r="E271" s="184">
        <v>0</v>
      </c>
      <c r="F271" s="103">
        <v>2960.16</v>
      </c>
      <c r="G271" s="103">
        <v>0</v>
      </c>
      <c r="H271" s="103">
        <v>12827.36</v>
      </c>
      <c r="I271" s="104"/>
      <c r="J271" s="103">
        <f t="shared" si="18"/>
        <v>7252.392000000001</v>
      </c>
      <c r="K271" s="103">
        <f t="shared" si="19"/>
        <v>1036.056</v>
      </c>
      <c r="L271" s="103">
        <f t="shared" si="20"/>
        <v>1710.3146666666667</v>
      </c>
      <c r="M271" s="103">
        <f t="shared" si="21"/>
        <v>2137.8933333333334</v>
      </c>
      <c r="N271" s="103">
        <f t="shared" si="22"/>
        <v>19734.4</v>
      </c>
      <c r="O271" s="103">
        <f t="shared" si="24"/>
        <v>5920.32</v>
      </c>
      <c r="P271" s="103">
        <f t="shared" si="23"/>
        <v>31871.056000000004</v>
      </c>
    </row>
    <row r="272" spans="1:16" s="140" customFormat="1" ht="11.25">
      <c r="A272" s="183">
        <v>1605</v>
      </c>
      <c r="B272" s="123" t="s">
        <v>838</v>
      </c>
      <c r="C272" s="103">
        <v>7952</v>
      </c>
      <c r="D272" s="103">
        <v>0</v>
      </c>
      <c r="E272" s="184">
        <v>0</v>
      </c>
      <c r="F272" s="103">
        <v>2385.6</v>
      </c>
      <c r="G272" s="103">
        <v>0</v>
      </c>
      <c r="H272" s="103">
        <v>10337.6</v>
      </c>
      <c r="I272" s="104"/>
      <c r="J272" s="103">
        <f t="shared" si="18"/>
        <v>5844.72</v>
      </c>
      <c r="K272" s="103">
        <f t="shared" si="19"/>
        <v>834.9599999999999</v>
      </c>
      <c r="L272" s="103">
        <f t="shared" si="20"/>
        <v>1378.3466666666668</v>
      </c>
      <c r="M272" s="103">
        <f t="shared" si="21"/>
        <v>1722.9333333333334</v>
      </c>
      <c r="N272" s="103">
        <f t="shared" si="22"/>
        <v>15904</v>
      </c>
      <c r="O272" s="103">
        <f t="shared" si="24"/>
        <v>4771.2</v>
      </c>
      <c r="P272" s="103">
        <f t="shared" si="23"/>
        <v>25684.96</v>
      </c>
    </row>
    <row r="273" spans="1:16" s="140" customFormat="1" ht="11.25">
      <c r="A273" s="183">
        <v>1606</v>
      </c>
      <c r="B273" s="123" t="s">
        <v>839</v>
      </c>
      <c r="C273" s="103">
        <v>9867.2</v>
      </c>
      <c r="D273" s="103">
        <v>0</v>
      </c>
      <c r="E273" s="184">
        <v>0</v>
      </c>
      <c r="F273" s="103">
        <v>2960.16</v>
      </c>
      <c r="G273" s="103">
        <v>0</v>
      </c>
      <c r="H273" s="103">
        <v>12827.36</v>
      </c>
      <c r="I273" s="104"/>
      <c r="J273" s="103">
        <f t="shared" si="18"/>
        <v>7252.392000000001</v>
      </c>
      <c r="K273" s="103">
        <f t="shared" si="19"/>
        <v>1036.056</v>
      </c>
      <c r="L273" s="103">
        <f t="shared" si="20"/>
        <v>1710.3146666666667</v>
      </c>
      <c r="M273" s="103">
        <f t="shared" si="21"/>
        <v>2137.8933333333334</v>
      </c>
      <c r="N273" s="103">
        <f t="shared" si="22"/>
        <v>19734.4</v>
      </c>
      <c r="O273" s="103">
        <f t="shared" si="24"/>
        <v>5920.32</v>
      </c>
      <c r="P273" s="103">
        <f t="shared" si="23"/>
        <v>31871.056000000004</v>
      </c>
    </row>
    <row r="274" spans="1:16" s="140" customFormat="1" ht="11.25">
      <c r="A274" s="183">
        <v>1607</v>
      </c>
      <c r="B274" s="123" t="s">
        <v>840</v>
      </c>
      <c r="C274" s="103">
        <v>8586.46</v>
      </c>
      <c r="D274" s="103">
        <v>0</v>
      </c>
      <c r="E274" s="184">
        <v>0</v>
      </c>
      <c r="F274" s="103">
        <v>2575.94</v>
      </c>
      <c r="G274" s="103">
        <v>0</v>
      </c>
      <c r="H274" s="103">
        <v>11162.4</v>
      </c>
      <c r="I274" s="104"/>
      <c r="J274" s="103">
        <f t="shared" si="18"/>
        <v>6311.0481</v>
      </c>
      <c r="K274" s="103">
        <f t="shared" si="19"/>
        <v>901.5782999999998</v>
      </c>
      <c r="L274" s="103">
        <f t="shared" si="20"/>
        <v>1488.32</v>
      </c>
      <c r="M274" s="103">
        <f t="shared" si="21"/>
        <v>1860.4</v>
      </c>
      <c r="N274" s="103">
        <f t="shared" si="22"/>
        <v>17172.92</v>
      </c>
      <c r="O274" s="103">
        <f t="shared" si="24"/>
        <v>5151.88</v>
      </c>
      <c r="P274" s="103">
        <f t="shared" si="23"/>
        <v>27734.2664</v>
      </c>
    </row>
    <row r="275" spans="1:16" s="140" customFormat="1" ht="11.25">
      <c r="A275" s="183">
        <v>1608</v>
      </c>
      <c r="B275" s="123" t="s">
        <v>841</v>
      </c>
      <c r="C275" s="103">
        <v>9867.2</v>
      </c>
      <c r="D275" s="103">
        <v>0</v>
      </c>
      <c r="E275" s="184">
        <v>0</v>
      </c>
      <c r="F275" s="103">
        <v>2960.16</v>
      </c>
      <c r="G275" s="103">
        <v>0</v>
      </c>
      <c r="H275" s="103">
        <v>12827.36</v>
      </c>
      <c r="I275" s="104"/>
      <c r="J275" s="103">
        <f t="shared" si="18"/>
        <v>7252.392000000001</v>
      </c>
      <c r="K275" s="103">
        <f t="shared" si="19"/>
        <v>1036.056</v>
      </c>
      <c r="L275" s="103">
        <f t="shared" si="20"/>
        <v>1710.3146666666667</v>
      </c>
      <c r="M275" s="103">
        <f t="shared" si="21"/>
        <v>2137.8933333333334</v>
      </c>
      <c r="N275" s="103">
        <f t="shared" si="22"/>
        <v>19734.4</v>
      </c>
      <c r="O275" s="103">
        <f t="shared" si="24"/>
        <v>5920.32</v>
      </c>
      <c r="P275" s="103">
        <f t="shared" si="23"/>
        <v>31871.056000000004</v>
      </c>
    </row>
    <row r="276" spans="1:16" s="140" customFormat="1" ht="11.25">
      <c r="A276" s="183">
        <v>1612</v>
      </c>
      <c r="B276" s="123" t="s">
        <v>842</v>
      </c>
      <c r="C276" s="103">
        <v>10654.3</v>
      </c>
      <c r="D276" s="103">
        <v>0</v>
      </c>
      <c r="E276" s="184">
        <v>0</v>
      </c>
      <c r="F276" s="103">
        <v>3196.29</v>
      </c>
      <c r="G276" s="103">
        <v>0</v>
      </c>
      <c r="H276" s="103">
        <v>13850.59</v>
      </c>
      <c r="I276" s="104"/>
      <c r="J276" s="103">
        <f t="shared" si="18"/>
        <v>7830.9105</v>
      </c>
      <c r="K276" s="103">
        <f t="shared" si="19"/>
        <v>1118.7015</v>
      </c>
      <c r="L276" s="103">
        <f t="shared" si="20"/>
        <v>1846.7453333333333</v>
      </c>
      <c r="M276" s="103">
        <f t="shared" si="21"/>
        <v>2308.4316666666664</v>
      </c>
      <c r="N276" s="103">
        <f t="shared" si="22"/>
        <v>21308.6</v>
      </c>
      <c r="O276" s="103">
        <f t="shared" si="24"/>
        <v>6392.58</v>
      </c>
      <c r="P276" s="103">
        <f t="shared" si="23"/>
        <v>34413.388999999996</v>
      </c>
    </row>
    <row r="277" spans="1:16" s="140" customFormat="1" ht="11.25">
      <c r="A277" s="183">
        <v>1615</v>
      </c>
      <c r="B277" s="123" t="s">
        <v>680</v>
      </c>
      <c r="C277" s="103">
        <v>10654.3</v>
      </c>
      <c r="D277" s="103">
        <v>0</v>
      </c>
      <c r="E277" s="184">
        <v>0</v>
      </c>
      <c r="F277" s="103">
        <v>3196.29</v>
      </c>
      <c r="G277" s="103">
        <v>3012.19</v>
      </c>
      <c r="H277" s="103">
        <v>16862.78</v>
      </c>
      <c r="I277" s="104"/>
      <c r="J277" s="103">
        <f t="shared" si="18"/>
        <v>7830.9105</v>
      </c>
      <c r="K277" s="103">
        <f t="shared" si="19"/>
        <v>1118.7015</v>
      </c>
      <c r="L277" s="103">
        <f t="shared" si="20"/>
        <v>1846.7453333333333</v>
      </c>
      <c r="M277" s="103">
        <f t="shared" si="21"/>
        <v>2308.4316666666664</v>
      </c>
      <c r="N277" s="103">
        <f t="shared" si="22"/>
        <v>21308.6</v>
      </c>
      <c r="O277" s="103">
        <f t="shared" si="24"/>
        <v>6392.58</v>
      </c>
      <c r="P277" s="103">
        <f t="shared" si="23"/>
        <v>34413.388999999996</v>
      </c>
    </row>
    <row r="278" spans="1:16" s="140" customFormat="1" ht="11.25">
      <c r="A278" s="183">
        <v>1616</v>
      </c>
      <c r="B278" s="123" t="s">
        <v>681</v>
      </c>
      <c r="C278" s="103">
        <v>10654.3</v>
      </c>
      <c r="D278" s="103">
        <v>0</v>
      </c>
      <c r="E278" s="184">
        <v>0</v>
      </c>
      <c r="F278" s="103">
        <v>3196.29</v>
      </c>
      <c r="G278" s="103">
        <v>3012.19</v>
      </c>
      <c r="H278" s="103">
        <v>16862.78</v>
      </c>
      <c r="I278" s="104"/>
      <c r="J278" s="103">
        <f t="shared" si="18"/>
        <v>7830.9105</v>
      </c>
      <c r="K278" s="103">
        <f t="shared" si="19"/>
        <v>1118.7015</v>
      </c>
      <c r="L278" s="103">
        <f t="shared" si="20"/>
        <v>1846.7453333333333</v>
      </c>
      <c r="M278" s="103">
        <f t="shared" si="21"/>
        <v>2308.4316666666664</v>
      </c>
      <c r="N278" s="103">
        <f t="shared" si="22"/>
        <v>21308.6</v>
      </c>
      <c r="O278" s="103">
        <f t="shared" si="24"/>
        <v>6392.58</v>
      </c>
      <c r="P278" s="103">
        <f t="shared" si="23"/>
        <v>34413.388999999996</v>
      </c>
    </row>
    <row r="279" spans="1:16" s="140" customFormat="1" ht="11.25">
      <c r="A279" s="183">
        <v>1617</v>
      </c>
      <c r="B279" s="123" t="s">
        <v>682</v>
      </c>
      <c r="C279" s="103">
        <v>10654.3</v>
      </c>
      <c r="D279" s="103">
        <v>0</v>
      </c>
      <c r="E279" s="184">
        <v>0</v>
      </c>
      <c r="F279" s="103">
        <v>3196.29</v>
      </c>
      <c r="G279" s="103">
        <v>3012.19</v>
      </c>
      <c r="H279" s="103">
        <v>16862.78</v>
      </c>
      <c r="I279" s="104"/>
      <c r="J279" s="103">
        <f t="shared" si="18"/>
        <v>7830.9105</v>
      </c>
      <c r="K279" s="103">
        <f t="shared" si="19"/>
        <v>1118.7015</v>
      </c>
      <c r="L279" s="103">
        <f t="shared" si="20"/>
        <v>1846.7453333333333</v>
      </c>
      <c r="M279" s="103">
        <f t="shared" si="21"/>
        <v>2308.4316666666664</v>
      </c>
      <c r="N279" s="103">
        <f t="shared" si="22"/>
        <v>21308.6</v>
      </c>
      <c r="O279" s="103">
        <f t="shared" si="24"/>
        <v>6392.58</v>
      </c>
      <c r="P279" s="103">
        <f t="shared" si="23"/>
        <v>34413.388999999996</v>
      </c>
    </row>
    <row r="280" spans="1:16" s="140" customFormat="1" ht="11.25">
      <c r="A280" s="183">
        <v>1625</v>
      </c>
      <c r="B280" s="123" t="s">
        <v>683</v>
      </c>
      <c r="C280" s="103">
        <v>15306.92</v>
      </c>
      <c r="D280" s="103">
        <v>0</v>
      </c>
      <c r="E280" s="184">
        <v>0</v>
      </c>
      <c r="F280" s="103">
        <v>4592.08</v>
      </c>
      <c r="G280" s="103">
        <v>0</v>
      </c>
      <c r="H280" s="103">
        <v>19899</v>
      </c>
      <c r="I280" s="158"/>
      <c r="J280" s="103">
        <f t="shared" si="18"/>
        <v>11250.5862</v>
      </c>
      <c r="K280" s="103">
        <f t="shared" si="19"/>
        <v>1607.2266000000002</v>
      </c>
      <c r="L280" s="103">
        <f t="shared" si="20"/>
        <v>2653.2</v>
      </c>
      <c r="M280" s="103">
        <f t="shared" si="21"/>
        <v>3316.5</v>
      </c>
      <c r="N280" s="103">
        <f t="shared" si="22"/>
        <v>30613.84</v>
      </c>
      <c r="O280" s="103">
        <f t="shared" si="24"/>
        <v>9184.16</v>
      </c>
      <c r="P280" s="103">
        <f t="shared" si="23"/>
        <v>49441.3528</v>
      </c>
    </row>
    <row r="281" spans="1:16" s="140" customFormat="1" ht="11.25">
      <c r="A281" s="183">
        <v>1628</v>
      </c>
      <c r="B281" s="123" t="s">
        <v>684</v>
      </c>
      <c r="C281" s="103">
        <v>10654.3</v>
      </c>
      <c r="D281" s="103">
        <v>0</v>
      </c>
      <c r="E281" s="184">
        <v>0</v>
      </c>
      <c r="F281" s="103">
        <v>3196.29</v>
      </c>
      <c r="G281" s="103">
        <v>1403.83</v>
      </c>
      <c r="H281" s="103">
        <v>15254.42</v>
      </c>
      <c r="I281" s="158"/>
      <c r="J281" s="103">
        <f t="shared" si="18"/>
        <v>7830.9105</v>
      </c>
      <c r="K281" s="103">
        <f t="shared" si="19"/>
        <v>1118.7015</v>
      </c>
      <c r="L281" s="103">
        <f t="shared" si="20"/>
        <v>1846.7453333333333</v>
      </c>
      <c r="M281" s="103">
        <f t="shared" si="21"/>
        <v>2308.4316666666664</v>
      </c>
      <c r="N281" s="103">
        <f t="shared" si="22"/>
        <v>21308.6</v>
      </c>
      <c r="O281" s="103">
        <f t="shared" si="24"/>
        <v>6392.58</v>
      </c>
      <c r="P281" s="103">
        <f t="shared" si="23"/>
        <v>34413.388999999996</v>
      </c>
    </row>
    <row r="282" spans="1:16" s="140" customFormat="1" ht="11.25">
      <c r="A282" s="183">
        <v>1630</v>
      </c>
      <c r="B282" s="123" t="s">
        <v>843</v>
      </c>
      <c r="C282" s="103">
        <v>1927.3</v>
      </c>
      <c r="D282" s="103">
        <v>0</v>
      </c>
      <c r="E282" s="184">
        <v>0</v>
      </c>
      <c r="F282" s="103">
        <v>578.19</v>
      </c>
      <c r="G282" s="103">
        <v>0</v>
      </c>
      <c r="H282" s="103">
        <v>2505.49</v>
      </c>
      <c r="I282" s="158"/>
      <c r="J282" s="103">
        <f t="shared" si="18"/>
        <v>1416.5655000000002</v>
      </c>
      <c r="K282" s="103">
        <f t="shared" si="19"/>
        <v>202.3665</v>
      </c>
      <c r="L282" s="103">
        <f t="shared" si="20"/>
        <v>334.0653333333333</v>
      </c>
      <c r="M282" s="103">
        <f t="shared" si="21"/>
        <v>417.58166666666665</v>
      </c>
      <c r="N282" s="103">
        <f t="shared" si="22"/>
        <v>3854.6</v>
      </c>
      <c r="O282" s="103">
        <f t="shared" si="24"/>
        <v>1156.38</v>
      </c>
      <c r="P282" s="103">
        <f t="shared" si="23"/>
        <v>6225.179</v>
      </c>
    </row>
    <row r="283" spans="1:16" s="140" customFormat="1" ht="11.25">
      <c r="A283" s="183">
        <v>4102</v>
      </c>
      <c r="B283" s="123" t="s">
        <v>844</v>
      </c>
      <c r="C283" s="103">
        <v>59016</v>
      </c>
      <c r="D283" s="103">
        <v>0</v>
      </c>
      <c r="E283" s="184">
        <v>0</v>
      </c>
      <c r="F283" s="103">
        <v>17704.8</v>
      </c>
      <c r="G283" s="103">
        <v>0</v>
      </c>
      <c r="H283" s="103">
        <v>76720.8</v>
      </c>
      <c r="I283" s="158"/>
      <c r="J283" s="103">
        <f t="shared" si="18"/>
        <v>43376.76</v>
      </c>
      <c r="K283" s="103">
        <f t="shared" si="19"/>
        <v>6196.679999999999</v>
      </c>
      <c r="L283" s="103">
        <f t="shared" si="20"/>
        <v>10229.44</v>
      </c>
      <c r="M283" s="103">
        <f t="shared" si="21"/>
        <v>12786.8</v>
      </c>
      <c r="N283" s="103">
        <f t="shared" si="22"/>
        <v>118032</v>
      </c>
      <c r="O283" s="103">
        <f t="shared" si="24"/>
        <v>35409.6</v>
      </c>
      <c r="P283" s="103">
        <f t="shared" si="23"/>
        <v>190621.68</v>
      </c>
    </row>
    <row r="284" spans="1:16" s="140" customFormat="1" ht="11.25">
      <c r="A284" s="183">
        <v>4104</v>
      </c>
      <c r="B284" s="123" t="s">
        <v>845</v>
      </c>
      <c r="C284" s="103">
        <v>35115.2</v>
      </c>
      <c r="D284" s="103">
        <v>0</v>
      </c>
      <c r="E284" s="184">
        <v>0</v>
      </c>
      <c r="F284" s="103">
        <v>10534.56</v>
      </c>
      <c r="G284" s="103">
        <v>0</v>
      </c>
      <c r="H284" s="103">
        <v>45649.759999999995</v>
      </c>
      <c r="I284" s="158"/>
      <c r="J284" s="103">
        <f t="shared" si="18"/>
        <v>25809.672</v>
      </c>
      <c r="K284" s="103">
        <f t="shared" si="19"/>
        <v>3687.0959999999995</v>
      </c>
      <c r="L284" s="103">
        <f t="shared" si="20"/>
        <v>6086.634666666666</v>
      </c>
      <c r="M284" s="103">
        <f t="shared" si="21"/>
        <v>7608.293333333333</v>
      </c>
      <c r="N284" s="103">
        <f t="shared" si="22"/>
        <v>70230.4</v>
      </c>
      <c r="O284" s="103">
        <f t="shared" si="24"/>
        <v>21069.12</v>
      </c>
      <c r="P284" s="103">
        <f t="shared" si="23"/>
        <v>113422.09599999999</v>
      </c>
    </row>
    <row r="285" spans="1:16" s="140" customFormat="1" ht="11.25">
      <c r="A285" s="183">
        <v>4105</v>
      </c>
      <c r="B285" s="123" t="s">
        <v>846</v>
      </c>
      <c r="C285" s="103">
        <v>11420.66</v>
      </c>
      <c r="D285" s="103">
        <v>0</v>
      </c>
      <c r="E285" s="184">
        <v>0</v>
      </c>
      <c r="F285" s="103">
        <v>3426.2</v>
      </c>
      <c r="G285" s="103">
        <v>0</v>
      </c>
      <c r="H285" s="103">
        <v>14846.86</v>
      </c>
      <c r="I285" s="158"/>
      <c r="J285" s="103">
        <f t="shared" si="18"/>
        <v>8394.1851</v>
      </c>
      <c r="K285" s="103">
        <f t="shared" si="19"/>
        <v>1199.1693</v>
      </c>
      <c r="L285" s="103">
        <f t="shared" si="20"/>
        <v>1979.5813333333333</v>
      </c>
      <c r="M285" s="103">
        <f t="shared" si="21"/>
        <v>2474.476666666667</v>
      </c>
      <c r="N285" s="103">
        <f t="shared" si="22"/>
        <v>22841.32</v>
      </c>
      <c r="O285" s="103">
        <f t="shared" si="24"/>
        <v>6852.4</v>
      </c>
      <c r="P285" s="103">
        <f t="shared" si="23"/>
        <v>36888.7324</v>
      </c>
    </row>
    <row r="286" spans="1:16" s="140" customFormat="1" ht="11.25">
      <c r="A286" s="183">
        <v>4108</v>
      </c>
      <c r="B286" s="123" t="s">
        <v>847</v>
      </c>
      <c r="C286" s="103">
        <v>19708.8</v>
      </c>
      <c r="D286" s="103">
        <v>0</v>
      </c>
      <c r="E286" s="184">
        <v>0</v>
      </c>
      <c r="F286" s="103">
        <v>5912.64</v>
      </c>
      <c r="G286" s="103">
        <v>0</v>
      </c>
      <c r="H286" s="103">
        <v>25621.44</v>
      </c>
      <c r="I286" s="158"/>
      <c r="J286" s="103">
        <f t="shared" si="18"/>
        <v>14485.967999999999</v>
      </c>
      <c r="K286" s="103">
        <f t="shared" si="19"/>
        <v>2069.424</v>
      </c>
      <c r="L286" s="103">
        <f t="shared" si="20"/>
        <v>3416.192</v>
      </c>
      <c r="M286" s="103">
        <f t="shared" si="21"/>
        <v>4270.24</v>
      </c>
      <c r="N286" s="103">
        <f t="shared" si="22"/>
        <v>39417.6</v>
      </c>
      <c r="O286" s="103">
        <f t="shared" si="24"/>
        <v>11825.28</v>
      </c>
      <c r="P286" s="103">
        <f t="shared" si="23"/>
        <v>63659.424</v>
      </c>
    </row>
    <row r="287" spans="1:16" s="140" customFormat="1" ht="11.25">
      <c r="A287" s="183">
        <v>4109</v>
      </c>
      <c r="B287" s="123" t="s">
        <v>848</v>
      </c>
      <c r="C287" s="103">
        <v>35115.2</v>
      </c>
      <c r="D287" s="103">
        <v>0</v>
      </c>
      <c r="E287" s="184">
        <v>0</v>
      </c>
      <c r="F287" s="103">
        <v>10534.56</v>
      </c>
      <c r="G287" s="103">
        <v>0</v>
      </c>
      <c r="H287" s="103">
        <v>45649.759999999995</v>
      </c>
      <c r="I287" s="158"/>
      <c r="J287" s="103">
        <f t="shared" si="18"/>
        <v>25809.672</v>
      </c>
      <c r="K287" s="103">
        <f t="shared" si="19"/>
        <v>3687.0959999999995</v>
      </c>
      <c r="L287" s="103">
        <f t="shared" si="20"/>
        <v>6086.634666666666</v>
      </c>
      <c r="M287" s="103">
        <f t="shared" si="21"/>
        <v>7608.293333333333</v>
      </c>
      <c r="N287" s="103">
        <f t="shared" si="22"/>
        <v>70230.4</v>
      </c>
      <c r="O287" s="103">
        <f t="shared" si="24"/>
        <v>21069.12</v>
      </c>
      <c r="P287" s="103">
        <f t="shared" si="23"/>
        <v>113422.09599999999</v>
      </c>
    </row>
    <row r="288" spans="1:16" s="140" customFormat="1" ht="11.25">
      <c r="A288" s="183">
        <v>4110</v>
      </c>
      <c r="B288" s="123" t="s">
        <v>849</v>
      </c>
      <c r="C288" s="103">
        <v>19708.8</v>
      </c>
      <c r="D288" s="103">
        <v>0</v>
      </c>
      <c r="E288" s="184">
        <v>0</v>
      </c>
      <c r="F288" s="103">
        <v>5912.64</v>
      </c>
      <c r="G288" s="103">
        <v>0</v>
      </c>
      <c r="H288" s="103">
        <v>25621.44</v>
      </c>
      <c r="I288" s="158"/>
      <c r="J288" s="103">
        <f t="shared" si="18"/>
        <v>14485.967999999999</v>
      </c>
      <c r="K288" s="103">
        <f t="shared" si="19"/>
        <v>2069.424</v>
      </c>
      <c r="L288" s="103">
        <f t="shared" si="20"/>
        <v>3416.192</v>
      </c>
      <c r="M288" s="103">
        <f t="shared" si="21"/>
        <v>4270.24</v>
      </c>
      <c r="N288" s="103">
        <f t="shared" si="22"/>
        <v>39417.6</v>
      </c>
      <c r="O288" s="103">
        <f t="shared" si="24"/>
        <v>11825.28</v>
      </c>
      <c r="P288" s="103">
        <f t="shared" si="23"/>
        <v>63659.424</v>
      </c>
    </row>
    <row r="289" spans="1:16" s="140" customFormat="1" ht="11.25">
      <c r="A289" s="183">
        <v>4111</v>
      </c>
      <c r="B289" s="123" t="s">
        <v>736</v>
      </c>
      <c r="C289" s="103">
        <v>21288.18</v>
      </c>
      <c r="D289" s="103">
        <v>0</v>
      </c>
      <c r="E289" s="184">
        <v>0</v>
      </c>
      <c r="F289" s="103">
        <v>6386.45</v>
      </c>
      <c r="G289" s="103">
        <v>5689.68</v>
      </c>
      <c r="H289" s="103">
        <v>33364.31</v>
      </c>
      <c r="I289" s="158"/>
      <c r="J289" s="103">
        <f t="shared" si="18"/>
        <v>15646.8123</v>
      </c>
      <c r="K289" s="103">
        <f t="shared" si="19"/>
        <v>2235.2589</v>
      </c>
      <c r="L289" s="103">
        <f t="shared" si="20"/>
        <v>3689.9506666666666</v>
      </c>
      <c r="M289" s="103">
        <f t="shared" si="21"/>
        <v>4612.4383333333335</v>
      </c>
      <c r="N289" s="103">
        <f t="shared" si="22"/>
        <v>42576.36</v>
      </c>
      <c r="O289" s="103">
        <f t="shared" si="24"/>
        <v>12772.9</v>
      </c>
      <c r="P289" s="103">
        <f t="shared" si="23"/>
        <v>68760.8202</v>
      </c>
    </row>
    <row r="290" spans="1:16" s="140" customFormat="1" ht="11.25">
      <c r="A290" s="183">
        <v>4112</v>
      </c>
      <c r="B290" s="123" t="s">
        <v>737</v>
      </c>
      <c r="C290" s="103">
        <v>37932.7</v>
      </c>
      <c r="D290" s="103">
        <v>0</v>
      </c>
      <c r="E290" s="184">
        <v>0</v>
      </c>
      <c r="F290" s="103">
        <v>11379.81</v>
      </c>
      <c r="G290" s="103">
        <v>0</v>
      </c>
      <c r="H290" s="103">
        <v>49312.509999999995</v>
      </c>
      <c r="I290" s="158"/>
      <c r="J290" s="103">
        <f t="shared" si="18"/>
        <v>27880.534499999998</v>
      </c>
      <c r="K290" s="103">
        <f t="shared" si="19"/>
        <v>3982.9334999999996</v>
      </c>
      <c r="L290" s="103">
        <f t="shared" si="20"/>
        <v>6575.001333333333</v>
      </c>
      <c r="M290" s="103">
        <f t="shared" si="21"/>
        <v>8218.751666666667</v>
      </c>
      <c r="N290" s="103">
        <f t="shared" si="22"/>
        <v>75865.4</v>
      </c>
      <c r="O290" s="103">
        <f t="shared" si="24"/>
        <v>22759.62</v>
      </c>
      <c r="P290" s="103">
        <f t="shared" si="23"/>
        <v>122522.62099999998</v>
      </c>
    </row>
    <row r="291" spans="1:16" s="140" customFormat="1" ht="11.25">
      <c r="A291" s="183">
        <v>4113</v>
      </c>
      <c r="B291" s="123" t="s">
        <v>738</v>
      </c>
      <c r="C291" s="103">
        <v>21288.18</v>
      </c>
      <c r="D291" s="103">
        <v>0</v>
      </c>
      <c r="E291" s="184">
        <v>0</v>
      </c>
      <c r="F291" s="103">
        <v>6386.45</v>
      </c>
      <c r="G291" s="103">
        <v>0</v>
      </c>
      <c r="H291" s="103">
        <v>27674.63</v>
      </c>
      <c r="I291" s="158"/>
      <c r="J291" s="103">
        <f t="shared" si="18"/>
        <v>15646.8123</v>
      </c>
      <c r="K291" s="103">
        <f t="shared" si="19"/>
        <v>2235.2589</v>
      </c>
      <c r="L291" s="103">
        <f t="shared" si="20"/>
        <v>3689.9506666666666</v>
      </c>
      <c r="M291" s="103">
        <f t="shared" si="21"/>
        <v>4612.4383333333335</v>
      </c>
      <c r="N291" s="103">
        <f t="shared" si="22"/>
        <v>42576.36</v>
      </c>
      <c r="O291" s="103">
        <f t="shared" si="24"/>
        <v>12772.9</v>
      </c>
      <c r="P291" s="103">
        <f t="shared" si="23"/>
        <v>68760.8202</v>
      </c>
    </row>
    <row r="292" spans="1:16" s="140" customFormat="1" ht="11.25">
      <c r="A292" s="183">
        <v>4114</v>
      </c>
      <c r="B292" s="123" t="s">
        <v>850</v>
      </c>
      <c r="C292" s="103">
        <v>2</v>
      </c>
      <c r="D292" s="103">
        <v>0</v>
      </c>
      <c r="E292" s="184">
        <v>0</v>
      </c>
      <c r="F292" s="103">
        <v>0.6</v>
      </c>
      <c r="G292" s="103">
        <v>0</v>
      </c>
      <c r="H292" s="103">
        <v>2.6</v>
      </c>
      <c r="I292" s="158"/>
      <c r="J292" s="103">
        <f t="shared" si="18"/>
        <v>1.47</v>
      </c>
      <c r="K292" s="103">
        <f t="shared" si="19"/>
        <v>0.21</v>
      </c>
      <c r="L292" s="103">
        <f t="shared" si="20"/>
        <v>0.3466666666666667</v>
      </c>
      <c r="M292" s="103">
        <f t="shared" si="21"/>
        <v>0.43333333333333335</v>
      </c>
      <c r="N292" s="103">
        <f t="shared" si="22"/>
        <v>4</v>
      </c>
      <c r="O292" s="103">
        <f t="shared" si="24"/>
        <v>1.2</v>
      </c>
      <c r="P292" s="103">
        <f t="shared" si="23"/>
        <v>6.46</v>
      </c>
    </row>
    <row r="293" spans="1:16" s="140" customFormat="1" ht="11.25">
      <c r="A293" s="183">
        <v>4117</v>
      </c>
      <c r="B293" s="123" t="s">
        <v>851</v>
      </c>
      <c r="C293" s="103">
        <v>28534.56</v>
      </c>
      <c r="D293" s="103">
        <v>0</v>
      </c>
      <c r="E293" s="184">
        <v>0</v>
      </c>
      <c r="F293" s="103">
        <v>8560.37</v>
      </c>
      <c r="G293" s="103">
        <v>0</v>
      </c>
      <c r="H293" s="103">
        <v>37094.93</v>
      </c>
      <c r="I293" s="158"/>
      <c r="J293" s="103">
        <f t="shared" si="18"/>
        <v>20972.9016</v>
      </c>
      <c r="K293" s="103">
        <f t="shared" si="19"/>
        <v>2996.1288</v>
      </c>
      <c r="L293" s="103">
        <f t="shared" si="20"/>
        <v>4945.990666666667</v>
      </c>
      <c r="M293" s="103">
        <f t="shared" si="21"/>
        <v>6182.488333333333</v>
      </c>
      <c r="N293" s="103">
        <f t="shared" si="22"/>
        <v>57069.12</v>
      </c>
      <c r="O293" s="103">
        <f t="shared" si="24"/>
        <v>17120.74</v>
      </c>
      <c r="P293" s="103">
        <f t="shared" si="23"/>
        <v>92166.6294</v>
      </c>
    </row>
    <row r="294" spans="1:16" s="140" customFormat="1" ht="11.25">
      <c r="A294" s="183">
        <v>4119</v>
      </c>
      <c r="B294" s="123" t="s">
        <v>852</v>
      </c>
      <c r="C294" s="103">
        <v>19708.8</v>
      </c>
      <c r="D294" s="103">
        <v>0</v>
      </c>
      <c r="E294" s="184">
        <v>0</v>
      </c>
      <c r="F294" s="103">
        <v>5912.64</v>
      </c>
      <c r="G294" s="103">
        <v>0</v>
      </c>
      <c r="H294" s="103">
        <v>25621.44</v>
      </c>
      <c r="I294" s="158"/>
      <c r="J294" s="103">
        <f t="shared" si="18"/>
        <v>14485.967999999999</v>
      </c>
      <c r="K294" s="103">
        <f t="shared" si="19"/>
        <v>2069.424</v>
      </c>
      <c r="L294" s="103">
        <f t="shared" si="20"/>
        <v>3416.192</v>
      </c>
      <c r="M294" s="103">
        <f t="shared" si="21"/>
        <v>4270.24</v>
      </c>
      <c r="N294" s="103">
        <f t="shared" si="22"/>
        <v>39417.6</v>
      </c>
      <c r="O294" s="103">
        <f t="shared" si="24"/>
        <v>11825.28</v>
      </c>
      <c r="P294" s="103">
        <f t="shared" si="23"/>
        <v>63659.424</v>
      </c>
    </row>
    <row r="295" spans="1:16" s="140" customFormat="1" ht="11.25">
      <c r="A295" s="183">
        <v>4123</v>
      </c>
      <c r="B295" s="123" t="s">
        <v>739</v>
      </c>
      <c r="C295" s="103">
        <v>22766.42</v>
      </c>
      <c r="D295" s="103">
        <v>0</v>
      </c>
      <c r="E295" s="184">
        <v>0</v>
      </c>
      <c r="F295" s="103">
        <v>6829.93</v>
      </c>
      <c r="G295" s="103">
        <v>0</v>
      </c>
      <c r="H295" s="103">
        <v>29596.35</v>
      </c>
      <c r="I295" s="158"/>
      <c r="J295" s="103">
        <f t="shared" si="18"/>
        <v>16733.3187</v>
      </c>
      <c r="K295" s="103">
        <f t="shared" si="19"/>
        <v>2390.4741</v>
      </c>
      <c r="L295" s="103">
        <f t="shared" si="20"/>
        <v>3946.18</v>
      </c>
      <c r="M295" s="103">
        <f t="shared" si="21"/>
        <v>4932.725</v>
      </c>
      <c r="N295" s="103">
        <f t="shared" si="22"/>
        <v>45532.84</v>
      </c>
      <c r="O295" s="103">
        <f t="shared" si="24"/>
        <v>13659.86</v>
      </c>
      <c r="P295" s="103">
        <f t="shared" si="23"/>
        <v>73535.53779999999</v>
      </c>
    </row>
    <row r="296" spans="1:16" s="140" customFormat="1" ht="11.25">
      <c r="A296" s="183">
        <v>4124</v>
      </c>
      <c r="B296" s="123" t="s">
        <v>617</v>
      </c>
      <c r="C296" s="103">
        <v>0</v>
      </c>
      <c r="D296" s="103">
        <v>0</v>
      </c>
      <c r="E296" s="184">
        <v>0</v>
      </c>
      <c r="F296" s="103">
        <v>0</v>
      </c>
      <c r="G296" s="103">
        <v>0</v>
      </c>
      <c r="H296" s="103">
        <v>0</v>
      </c>
      <c r="I296" s="158"/>
      <c r="J296" s="103">
        <f t="shared" si="18"/>
        <v>0</v>
      </c>
      <c r="K296" s="103">
        <f t="shared" si="19"/>
        <v>0</v>
      </c>
      <c r="L296" s="103">
        <f t="shared" si="20"/>
        <v>0</v>
      </c>
      <c r="M296" s="103">
        <f t="shared" si="21"/>
        <v>0</v>
      </c>
      <c r="N296" s="103">
        <f t="shared" si="22"/>
        <v>0</v>
      </c>
      <c r="O296" s="103">
        <f t="shared" si="24"/>
        <v>0</v>
      </c>
      <c r="P296" s="103">
        <f t="shared" si="23"/>
        <v>0</v>
      </c>
    </row>
    <row r="297" spans="1:16" s="140" customFormat="1" ht="11.25">
      <c r="A297" s="183">
        <v>4127</v>
      </c>
      <c r="B297" s="123" t="s">
        <v>853</v>
      </c>
      <c r="C297" s="103">
        <v>0</v>
      </c>
      <c r="D297" s="103">
        <v>0</v>
      </c>
      <c r="E297" s="184">
        <v>0</v>
      </c>
      <c r="F297" s="103">
        <v>0</v>
      </c>
      <c r="G297" s="103">
        <v>0</v>
      </c>
      <c r="H297" s="103">
        <v>0</v>
      </c>
      <c r="I297" s="158"/>
      <c r="J297" s="103">
        <f t="shared" si="18"/>
        <v>0</v>
      </c>
      <c r="K297" s="103">
        <f t="shared" si="19"/>
        <v>0</v>
      </c>
      <c r="L297" s="103">
        <f t="shared" si="20"/>
        <v>0</v>
      </c>
      <c r="M297" s="103">
        <f t="shared" si="21"/>
        <v>0</v>
      </c>
      <c r="N297" s="103">
        <f t="shared" si="22"/>
        <v>0</v>
      </c>
      <c r="O297" s="103">
        <f t="shared" si="24"/>
        <v>0</v>
      </c>
      <c r="P297" s="103">
        <f t="shared" si="23"/>
        <v>0</v>
      </c>
    </row>
    <row r="298" spans="1:16" s="140" customFormat="1" ht="11.25">
      <c r="A298" s="183">
        <v>4128</v>
      </c>
      <c r="B298" s="123" t="s">
        <v>854</v>
      </c>
      <c r="C298" s="103">
        <v>2</v>
      </c>
      <c r="D298" s="103">
        <v>0</v>
      </c>
      <c r="E298" s="184">
        <v>0</v>
      </c>
      <c r="F298" s="103">
        <v>0.6</v>
      </c>
      <c r="G298" s="103">
        <v>0</v>
      </c>
      <c r="H298" s="103">
        <v>2.6</v>
      </c>
      <c r="I298" s="158"/>
      <c r="J298" s="103">
        <f t="shared" si="18"/>
        <v>1.47</v>
      </c>
      <c r="K298" s="103">
        <f t="shared" si="19"/>
        <v>0.21</v>
      </c>
      <c r="L298" s="103">
        <f t="shared" si="20"/>
        <v>0.3466666666666667</v>
      </c>
      <c r="M298" s="103">
        <f t="shared" si="21"/>
        <v>0.43333333333333335</v>
      </c>
      <c r="N298" s="103">
        <f t="shared" si="22"/>
        <v>4</v>
      </c>
      <c r="O298" s="103">
        <f t="shared" si="24"/>
        <v>1.2</v>
      </c>
      <c r="P298" s="103">
        <f t="shared" si="23"/>
        <v>6.46</v>
      </c>
    </row>
    <row r="299" spans="1:16" s="140" customFormat="1" ht="11.25">
      <c r="A299" s="183">
        <v>4131</v>
      </c>
      <c r="B299" s="123" t="s">
        <v>855</v>
      </c>
      <c r="C299" s="103">
        <v>0</v>
      </c>
      <c r="D299" s="103">
        <v>0</v>
      </c>
      <c r="E299" s="184">
        <v>0</v>
      </c>
      <c r="F299" s="103">
        <v>0</v>
      </c>
      <c r="G299" s="103">
        <v>0</v>
      </c>
      <c r="H299" s="103">
        <v>0</v>
      </c>
      <c r="I299" s="158"/>
      <c r="J299" s="103">
        <f t="shared" si="18"/>
        <v>0</v>
      </c>
      <c r="K299" s="103">
        <f t="shared" si="19"/>
        <v>0</v>
      </c>
      <c r="L299" s="103">
        <f t="shared" si="20"/>
        <v>0</v>
      </c>
      <c r="M299" s="103">
        <f t="shared" si="21"/>
        <v>0</v>
      </c>
      <c r="N299" s="103">
        <f t="shared" si="22"/>
        <v>0</v>
      </c>
      <c r="O299" s="103">
        <f t="shared" si="24"/>
        <v>0</v>
      </c>
      <c r="P299" s="103">
        <f t="shared" si="23"/>
        <v>0</v>
      </c>
    </row>
    <row r="300" spans="1:16" s="140" customFormat="1" ht="11.25">
      <c r="A300" s="183">
        <v>4133</v>
      </c>
      <c r="B300" s="123" t="s">
        <v>856</v>
      </c>
      <c r="C300" s="103">
        <v>0</v>
      </c>
      <c r="D300" s="103">
        <v>0</v>
      </c>
      <c r="E300" s="184">
        <v>0</v>
      </c>
      <c r="F300" s="103">
        <v>0</v>
      </c>
      <c r="G300" s="103">
        <v>0</v>
      </c>
      <c r="H300" s="103">
        <v>0</v>
      </c>
      <c r="I300" s="158"/>
      <c r="J300" s="103">
        <f t="shared" si="18"/>
        <v>0</v>
      </c>
      <c r="K300" s="103">
        <f t="shared" si="19"/>
        <v>0</v>
      </c>
      <c r="L300" s="103">
        <f t="shared" si="20"/>
        <v>0</v>
      </c>
      <c r="M300" s="103">
        <f t="shared" si="21"/>
        <v>0</v>
      </c>
      <c r="N300" s="103">
        <f t="shared" si="22"/>
        <v>0</v>
      </c>
      <c r="O300" s="103">
        <f t="shared" si="24"/>
        <v>0</v>
      </c>
      <c r="P300" s="103">
        <f t="shared" si="23"/>
        <v>0</v>
      </c>
    </row>
    <row r="301" spans="1:16" s="140" customFormat="1" ht="11.25">
      <c r="A301" s="183">
        <v>4135</v>
      </c>
      <c r="B301" s="123" t="s">
        <v>857</v>
      </c>
      <c r="C301" s="103">
        <v>10</v>
      </c>
      <c r="D301" s="103">
        <v>0</v>
      </c>
      <c r="E301" s="184">
        <v>0</v>
      </c>
      <c r="F301" s="103">
        <v>3</v>
      </c>
      <c r="G301" s="103">
        <v>0</v>
      </c>
      <c r="H301" s="103">
        <v>13</v>
      </c>
      <c r="I301" s="158"/>
      <c r="J301" s="103">
        <f t="shared" si="18"/>
        <v>7.35</v>
      </c>
      <c r="K301" s="103">
        <f t="shared" si="19"/>
        <v>1.05</v>
      </c>
      <c r="L301" s="103">
        <f t="shared" si="20"/>
        <v>1.7333333333333334</v>
      </c>
      <c r="M301" s="103">
        <f t="shared" si="21"/>
        <v>2.1666666666666665</v>
      </c>
      <c r="N301" s="103">
        <f t="shared" si="22"/>
        <v>20</v>
      </c>
      <c r="O301" s="103">
        <f t="shared" si="24"/>
        <v>6</v>
      </c>
      <c r="P301" s="103">
        <f t="shared" si="23"/>
        <v>32.3</v>
      </c>
    </row>
    <row r="302" spans="1:16" s="140" customFormat="1" ht="11.25">
      <c r="A302" s="183">
        <v>4137</v>
      </c>
      <c r="B302" s="123" t="s">
        <v>858</v>
      </c>
      <c r="C302" s="103">
        <v>10</v>
      </c>
      <c r="D302" s="103">
        <v>0</v>
      </c>
      <c r="E302" s="184">
        <v>0</v>
      </c>
      <c r="F302" s="103">
        <v>3</v>
      </c>
      <c r="G302" s="103">
        <v>0</v>
      </c>
      <c r="H302" s="103">
        <v>13</v>
      </c>
      <c r="I302" s="158"/>
      <c r="J302" s="103">
        <f t="shared" si="18"/>
        <v>7.35</v>
      </c>
      <c r="K302" s="103">
        <f t="shared" si="19"/>
        <v>1.05</v>
      </c>
      <c r="L302" s="103">
        <f t="shared" si="20"/>
        <v>1.7333333333333334</v>
      </c>
      <c r="M302" s="103">
        <f t="shared" si="21"/>
        <v>2.1666666666666665</v>
      </c>
      <c r="N302" s="103">
        <f t="shared" si="22"/>
        <v>20</v>
      </c>
      <c r="O302" s="103">
        <f t="shared" si="24"/>
        <v>6</v>
      </c>
      <c r="P302" s="103">
        <f t="shared" si="23"/>
        <v>32.3</v>
      </c>
    </row>
    <row r="303" spans="1:16" s="140" customFormat="1" ht="11.25">
      <c r="A303" s="183">
        <v>4139</v>
      </c>
      <c r="B303" s="123" t="s">
        <v>859</v>
      </c>
      <c r="C303" s="103">
        <v>2</v>
      </c>
      <c r="D303" s="103">
        <v>0</v>
      </c>
      <c r="E303" s="184">
        <v>0</v>
      </c>
      <c r="F303" s="103">
        <v>0.6</v>
      </c>
      <c r="G303" s="103">
        <v>0</v>
      </c>
      <c r="H303" s="103">
        <v>2.6</v>
      </c>
      <c r="I303" s="158"/>
      <c r="J303" s="103">
        <f t="shared" si="18"/>
        <v>1.47</v>
      </c>
      <c r="K303" s="103">
        <f t="shared" si="19"/>
        <v>0.21</v>
      </c>
      <c r="L303" s="103">
        <f t="shared" si="20"/>
        <v>0.3466666666666667</v>
      </c>
      <c r="M303" s="103">
        <f t="shared" si="21"/>
        <v>0.43333333333333335</v>
      </c>
      <c r="N303" s="103">
        <f t="shared" si="22"/>
        <v>4</v>
      </c>
      <c r="O303" s="103">
        <f t="shared" si="24"/>
        <v>1.2</v>
      </c>
      <c r="P303" s="103">
        <f t="shared" si="23"/>
        <v>6.46</v>
      </c>
    </row>
    <row r="304" spans="1:16" s="140" customFormat="1" ht="11.25">
      <c r="A304" s="183">
        <v>4140</v>
      </c>
      <c r="B304" s="123" t="s">
        <v>860</v>
      </c>
      <c r="C304" s="103">
        <v>2</v>
      </c>
      <c r="D304" s="103">
        <v>0</v>
      </c>
      <c r="E304" s="184">
        <v>0</v>
      </c>
      <c r="F304" s="103">
        <v>0.6</v>
      </c>
      <c r="G304" s="103">
        <v>0</v>
      </c>
      <c r="H304" s="103">
        <v>2.6</v>
      </c>
      <c r="I304" s="158"/>
      <c r="J304" s="103">
        <f t="shared" si="18"/>
        <v>1.47</v>
      </c>
      <c r="K304" s="103">
        <f t="shared" si="19"/>
        <v>0.21</v>
      </c>
      <c r="L304" s="103">
        <f t="shared" si="20"/>
        <v>0.3466666666666667</v>
      </c>
      <c r="M304" s="103">
        <f t="shared" si="21"/>
        <v>0.43333333333333335</v>
      </c>
      <c r="N304" s="103">
        <f t="shared" si="22"/>
        <v>4</v>
      </c>
      <c r="O304" s="103">
        <f t="shared" si="24"/>
        <v>1.2</v>
      </c>
      <c r="P304" s="103">
        <f t="shared" si="23"/>
        <v>6.46</v>
      </c>
    </row>
    <row r="305" spans="1:16" s="140" customFormat="1" ht="11.25">
      <c r="A305" s="183">
        <v>4142</v>
      </c>
      <c r="B305" s="123" t="s">
        <v>861</v>
      </c>
      <c r="C305" s="103">
        <v>2</v>
      </c>
      <c r="D305" s="103">
        <v>0</v>
      </c>
      <c r="E305" s="184">
        <v>0</v>
      </c>
      <c r="F305" s="103">
        <v>0.6</v>
      </c>
      <c r="G305" s="103">
        <v>0</v>
      </c>
      <c r="H305" s="103">
        <v>2.6</v>
      </c>
      <c r="I305" s="158"/>
      <c r="J305" s="103">
        <f t="shared" si="18"/>
        <v>1.47</v>
      </c>
      <c r="K305" s="103">
        <f t="shared" si="19"/>
        <v>0.21</v>
      </c>
      <c r="L305" s="103">
        <f t="shared" si="20"/>
        <v>0.3466666666666667</v>
      </c>
      <c r="M305" s="103">
        <f t="shared" si="21"/>
        <v>0.43333333333333335</v>
      </c>
      <c r="N305" s="103">
        <f t="shared" si="22"/>
        <v>4</v>
      </c>
      <c r="O305" s="103">
        <f t="shared" si="24"/>
        <v>1.2</v>
      </c>
      <c r="P305" s="103">
        <f t="shared" si="23"/>
        <v>6.46</v>
      </c>
    </row>
    <row r="306" spans="1:16" s="140" customFormat="1" ht="11.25">
      <c r="A306" s="183">
        <v>4143</v>
      </c>
      <c r="B306" s="123" t="s">
        <v>862</v>
      </c>
      <c r="C306" s="103">
        <v>2</v>
      </c>
      <c r="D306" s="103">
        <v>0</v>
      </c>
      <c r="E306" s="184">
        <v>0</v>
      </c>
      <c r="F306" s="103">
        <v>0.6</v>
      </c>
      <c r="G306" s="103">
        <v>0</v>
      </c>
      <c r="H306" s="103">
        <v>2.6</v>
      </c>
      <c r="I306" s="158"/>
      <c r="J306" s="103">
        <f t="shared" si="18"/>
        <v>1.47</v>
      </c>
      <c r="K306" s="103">
        <f t="shared" si="19"/>
        <v>0.21</v>
      </c>
      <c r="L306" s="103">
        <f t="shared" si="20"/>
        <v>0.3466666666666667</v>
      </c>
      <c r="M306" s="103">
        <f t="shared" si="21"/>
        <v>0.43333333333333335</v>
      </c>
      <c r="N306" s="103">
        <f t="shared" si="22"/>
        <v>4</v>
      </c>
      <c r="O306" s="103">
        <f t="shared" si="24"/>
        <v>1.2</v>
      </c>
      <c r="P306" s="103">
        <f t="shared" si="23"/>
        <v>6.46</v>
      </c>
    </row>
    <row r="307" spans="1:16" s="140" customFormat="1" ht="11.25">
      <c r="A307" s="183">
        <v>4144</v>
      </c>
      <c r="B307" s="123" t="s">
        <v>863</v>
      </c>
      <c r="C307" s="103">
        <v>2</v>
      </c>
      <c r="D307" s="103">
        <v>0</v>
      </c>
      <c r="E307" s="184">
        <v>0</v>
      </c>
      <c r="F307" s="103">
        <v>0.6</v>
      </c>
      <c r="G307" s="103">
        <v>0</v>
      </c>
      <c r="H307" s="103">
        <v>2.6</v>
      </c>
      <c r="I307" s="158"/>
      <c r="J307" s="103">
        <f t="shared" si="18"/>
        <v>1.47</v>
      </c>
      <c r="K307" s="103">
        <f t="shared" si="19"/>
        <v>0.21</v>
      </c>
      <c r="L307" s="103">
        <f t="shared" si="20"/>
        <v>0.3466666666666667</v>
      </c>
      <c r="M307" s="103">
        <f t="shared" si="21"/>
        <v>0.43333333333333335</v>
      </c>
      <c r="N307" s="103">
        <f t="shared" si="22"/>
        <v>4</v>
      </c>
      <c r="O307" s="103">
        <f t="shared" si="24"/>
        <v>1.2</v>
      </c>
      <c r="P307" s="103">
        <f t="shared" si="23"/>
        <v>6.46</v>
      </c>
    </row>
    <row r="308" spans="1:16" s="140" customFormat="1" ht="11.25">
      <c r="A308" s="183">
        <v>4145</v>
      </c>
      <c r="B308" s="123" t="s">
        <v>864</v>
      </c>
      <c r="C308" s="103">
        <v>2</v>
      </c>
      <c r="D308" s="103">
        <v>0</v>
      </c>
      <c r="E308" s="184">
        <v>0</v>
      </c>
      <c r="F308" s="103">
        <v>0.6</v>
      </c>
      <c r="G308" s="103">
        <v>0</v>
      </c>
      <c r="H308" s="103">
        <v>2.6</v>
      </c>
      <c r="I308" s="158"/>
      <c r="J308" s="103">
        <f t="shared" si="18"/>
        <v>1.47</v>
      </c>
      <c r="K308" s="103">
        <f t="shared" si="19"/>
        <v>0.21</v>
      </c>
      <c r="L308" s="103">
        <f t="shared" si="20"/>
        <v>0.3466666666666667</v>
      </c>
      <c r="M308" s="103">
        <f t="shared" si="21"/>
        <v>0.43333333333333335</v>
      </c>
      <c r="N308" s="103">
        <f t="shared" si="22"/>
        <v>4</v>
      </c>
      <c r="O308" s="103">
        <f t="shared" si="24"/>
        <v>1.2</v>
      </c>
      <c r="P308" s="103">
        <f t="shared" si="23"/>
        <v>6.46</v>
      </c>
    </row>
    <row r="309" spans="1:16" s="140" customFormat="1" ht="11.25">
      <c r="A309" s="183">
        <v>4147</v>
      </c>
      <c r="B309" s="123" t="s">
        <v>865</v>
      </c>
      <c r="C309" s="103">
        <v>10</v>
      </c>
      <c r="D309" s="103">
        <v>0</v>
      </c>
      <c r="E309" s="184">
        <v>0</v>
      </c>
      <c r="F309" s="103">
        <v>3</v>
      </c>
      <c r="G309" s="103">
        <v>0</v>
      </c>
      <c r="H309" s="103">
        <v>13</v>
      </c>
      <c r="I309" s="158"/>
      <c r="J309" s="103">
        <f t="shared" si="18"/>
        <v>7.35</v>
      </c>
      <c r="K309" s="103">
        <f t="shared" si="19"/>
        <v>1.05</v>
      </c>
      <c r="L309" s="103">
        <f t="shared" si="20"/>
        <v>1.7333333333333334</v>
      </c>
      <c r="M309" s="103">
        <f t="shared" si="21"/>
        <v>2.1666666666666665</v>
      </c>
      <c r="N309" s="103">
        <f t="shared" si="22"/>
        <v>20</v>
      </c>
      <c r="O309" s="103">
        <f t="shared" si="24"/>
        <v>6</v>
      </c>
      <c r="P309" s="103">
        <f t="shared" si="23"/>
        <v>32.3</v>
      </c>
    </row>
    <row r="310" spans="1:16" s="140" customFormat="1" ht="11.25">
      <c r="A310" s="183">
        <v>4149</v>
      </c>
      <c r="B310" s="123" t="s">
        <v>866</v>
      </c>
      <c r="C310" s="103">
        <v>10</v>
      </c>
      <c r="D310" s="103">
        <v>0</v>
      </c>
      <c r="E310" s="184">
        <v>0</v>
      </c>
      <c r="F310" s="103">
        <v>3</v>
      </c>
      <c r="G310" s="103">
        <v>0</v>
      </c>
      <c r="H310" s="103">
        <v>13</v>
      </c>
      <c r="I310" s="158"/>
      <c r="J310" s="103">
        <f t="shared" si="18"/>
        <v>7.35</v>
      </c>
      <c r="K310" s="103">
        <f t="shared" si="19"/>
        <v>1.05</v>
      </c>
      <c r="L310" s="103">
        <f t="shared" si="20"/>
        <v>1.7333333333333334</v>
      </c>
      <c r="M310" s="103">
        <f t="shared" si="21"/>
        <v>2.1666666666666665</v>
      </c>
      <c r="N310" s="103">
        <f t="shared" si="22"/>
        <v>20</v>
      </c>
      <c r="O310" s="103">
        <f t="shared" si="24"/>
        <v>6</v>
      </c>
      <c r="P310" s="103">
        <f t="shared" si="23"/>
        <v>32.3</v>
      </c>
    </row>
    <row r="311" spans="1:16" s="140" customFormat="1" ht="11.25">
      <c r="A311" s="183">
        <v>4151</v>
      </c>
      <c r="B311" s="123" t="s">
        <v>867</v>
      </c>
      <c r="C311" s="103">
        <v>2</v>
      </c>
      <c r="D311" s="103">
        <v>0</v>
      </c>
      <c r="E311" s="184">
        <v>0</v>
      </c>
      <c r="F311" s="103">
        <v>0.6</v>
      </c>
      <c r="G311" s="103">
        <v>0</v>
      </c>
      <c r="H311" s="103">
        <v>2.6</v>
      </c>
      <c r="I311" s="158"/>
      <c r="J311" s="103">
        <f t="shared" si="18"/>
        <v>1.47</v>
      </c>
      <c r="K311" s="103">
        <f t="shared" si="19"/>
        <v>0.21</v>
      </c>
      <c r="L311" s="103">
        <f t="shared" si="20"/>
        <v>0.3466666666666667</v>
      </c>
      <c r="M311" s="103">
        <f t="shared" si="21"/>
        <v>0.43333333333333335</v>
      </c>
      <c r="N311" s="103">
        <f t="shared" si="22"/>
        <v>4</v>
      </c>
      <c r="O311" s="103">
        <f t="shared" si="24"/>
        <v>1.2</v>
      </c>
      <c r="P311" s="103">
        <f t="shared" si="23"/>
        <v>6.46</v>
      </c>
    </row>
    <row r="312" spans="1:16" s="140" customFormat="1" ht="11.25">
      <c r="A312" s="183">
        <v>5142</v>
      </c>
      <c r="B312" s="123" t="s">
        <v>796</v>
      </c>
      <c r="C312" s="103">
        <v>14078.4</v>
      </c>
      <c r="D312" s="103">
        <v>350</v>
      </c>
      <c r="E312" s="184">
        <v>940</v>
      </c>
      <c r="F312" s="103">
        <v>4223.52</v>
      </c>
      <c r="G312" s="103">
        <v>3848.89</v>
      </c>
      <c r="H312" s="103">
        <v>23440.809999999998</v>
      </c>
      <c r="I312" s="158"/>
      <c r="J312" s="103">
        <f t="shared" si="18"/>
        <v>10347.624000000002</v>
      </c>
      <c r="K312" s="103">
        <f t="shared" si="19"/>
        <v>1478.232</v>
      </c>
      <c r="L312" s="103">
        <f t="shared" si="20"/>
        <v>2440.256</v>
      </c>
      <c r="M312" s="103">
        <f t="shared" si="21"/>
        <v>3050.3199999999997</v>
      </c>
      <c r="N312" s="103">
        <f t="shared" si="22"/>
        <v>28156.8</v>
      </c>
      <c r="O312" s="103">
        <f t="shared" si="24"/>
        <v>8447.04</v>
      </c>
      <c r="P312" s="103">
        <f t="shared" si="23"/>
        <v>45473.232</v>
      </c>
    </row>
    <row r="313" spans="1:16" s="140" customFormat="1" ht="11.25">
      <c r="A313" s="183">
        <v>5144</v>
      </c>
      <c r="B313" s="123" t="s">
        <v>797</v>
      </c>
      <c r="C313" s="103">
        <v>33460.8</v>
      </c>
      <c r="D313" s="103">
        <v>350</v>
      </c>
      <c r="E313" s="184">
        <v>940</v>
      </c>
      <c r="F313" s="103">
        <v>10038.24</v>
      </c>
      <c r="G313" s="103">
        <v>7028.36</v>
      </c>
      <c r="H313" s="103">
        <v>51817.4</v>
      </c>
      <c r="I313" s="158"/>
      <c r="J313" s="103">
        <f t="shared" si="18"/>
        <v>24593.688000000006</v>
      </c>
      <c r="K313" s="103">
        <f t="shared" si="19"/>
        <v>3513.384</v>
      </c>
      <c r="L313" s="103">
        <f t="shared" si="20"/>
        <v>5799.872</v>
      </c>
      <c r="M313" s="103">
        <f t="shared" si="21"/>
        <v>7249.84</v>
      </c>
      <c r="N313" s="103">
        <f t="shared" si="22"/>
        <v>66921.6</v>
      </c>
      <c r="O313" s="103">
        <f t="shared" si="24"/>
        <v>20076.48</v>
      </c>
      <c r="P313" s="103">
        <f t="shared" si="23"/>
        <v>108078.38400000002</v>
      </c>
    </row>
    <row r="314" spans="1:16" s="140" customFormat="1" ht="11.25">
      <c r="A314" s="183">
        <v>5146</v>
      </c>
      <c r="B314" s="123" t="s">
        <v>754</v>
      </c>
      <c r="C314" s="103">
        <v>16701.3</v>
      </c>
      <c r="D314" s="103">
        <v>0</v>
      </c>
      <c r="E314" s="184">
        <v>0</v>
      </c>
      <c r="F314" s="103">
        <v>5010.39</v>
      </c>
      <c r="G314" s="103">
        <v>0</v>
      </c>
      <c r="H314" s="103">
        <v>21711.69</v>
      </c>
      <c r="I314" s="158"/>
      <c r="J314" s="103">
        <f t="shared" si="18"/>
        <v>12275.4555</v>
      </c>
      <c r="K314" s="103">
        <f t="shared" si="19"/>
        <v>1753.6364999999998</v>
      </c>
      <c r="L314" s="103">
        <f t="shared" si="20"/>
        <v>2894.892</v>
      </c>
      <c r="M314" s="103">
        <f t="shared" si="21"/>
        <v>3618.615</v>
      </c>
      <c r="N314" s="103">
        <f t="shared" si="22"/>
        <v>33402.6</v>
      </c>
      <c r="O314" s="103">
        <f t="shared" si="24"/>
        <v>10020.78</v>
      </c>
      <c r="P314" s="103">
        <f t="shared" si="23"/>
        <v>53945.199</v>
      </c>
    </row>
    <row r="315" spans="1:16" s="140" customFormat="1" ht="11.25">
      <c r="A315" s="183">
        <v>5155</v>
      </c>
      <c r="B315" s="123" t="s">
        <v>798</v>
      </c>
      <c r="C315" s="103">
        <v>13136</v>
      </c>
      <c r="D315" s="103">
        <v>350</v>
      </c>
      <c r="E315" s="184">
        <v>940</v>
      </c>
      <c r="F315" s="103">
        <v>3940.8</v>
      </c>
      <c r="G315" s="103">
        <v>4183.59</v>
      </c>
      <c r="H315" s="103">
        <v>22550.39</v>
      </c>
      <c r="I315" s="158"/>
      <c r="J315" s="103">
        <f t="shared" si="18"/>
        <v>9654.96</v>
      </c>
      <c r="K315" s="103">
        <f t="shared" si="19"/>
        <v>1379.28</v>
      </c>
      <c r="L315" s="103">
        <f t="shared" si="20"/>
        <v>2276.9066666666668</v>
      </c>
      <c r="M315" s="103">
        <f t="shared" si="21"/>
        <v>2846.133333333333</v>
      </c>
      <c r="N315" s="103">
        <f t="shared" si="22"/>
        <v>26272</v>
      </c>
      <c r="O315" s="103">
        <f t="shared" si="24"/>
        <v>7881.6</v>
      </c>
      <c r="P315" s="103">
        <f t="shared" si="23"/>
        <v>42429.28</v>
      </c>
    </row>
    <row r="316" spans="1:16" s="140" customFormat="1" ht="11.25">
      <c r="A316" s="183">
        <v>5156</v>
      </c>
      <c r="B316" s="123" t="s">
        <v>799</v>
      </c>
      <c r="C316" s="103">
        <v>16728</v>
      </c>
      <c r="D316" s="103">
        <v>350</v>
      </c>
      <c r="E316" s="184">
        <v>940</v>
      </c>
      <c r="F316" s="103">
        <v>5018.4</v>
      </c>
      <c r="G316" s="103">
        <v>5187.6</v>
      </c>
      <c r="H316" s="103">
        <v>28224</v>
      </c>
      <c r="I316" s="158"/>
      <c r="J316" s="103">
        <f t="shared" si="18"/>
        <v>12295.08</v>
      </c>
      <c r="K316" s="103">
        <f t="shared" si="19"/>
        <v>1756.4399999999998</v>
      </c>
      <c r="L316" s="103">
        <f t="shared" si="20"/>
        <v>2899.52</v>
      </c>
      <c r="M316" s="103">
        <f t="shared" si="21"/>
        <v>3624.4</v>
      </c>
      <c r="N316" s="103">
        <f t="shared" si="22"/>
        <v>33456</v>
      </c>
      <c r="O316" s="103">
        <f t="shared" si="24"/>
        <v>10036.8</v>
      </c>
      <c r="P316" s="103">
        <f t="shared" si="23"/>
        <v>54031.44</v>
      </c>
    </row>
    <row r="317" spans="1:16" s="140" customFormat="1" ht="11.25">
      <c r="A317" s="183">
        <v>5157</v>
      </c>
      <c r="B317" s="123" t="s">
        <v>800</v>
      </c>
      <c r="C317" s="103">
        <v>19867.2</v>
      </c>
      <c r="D317" s="103">
        <v>350</v>
      </c>
      <c r="E317" s="184">
        <v>940</v>
      </c>
      <c r="F317" s="103">
        <v>5960.16</v>
      </c>
      <c r="G317" s="103">
        <v>6526.32</v>
      </c>
      <c r="H317" s="103">
        <v>33643.68</v>
      </c>
      <c r="I317" s="158"/>
      <c r="J317" s="103">
        <f t="shared" si="18"/>
        <v>14602.392</v>
      </c>
      <c r="K317" s="103">
        <f t="shared" si="19"/>
        <v>2086.056</v>
      </c>
      <c r="L317" s="103">
        <f t="shared" si="20"/>
        <v>3443.648</v>
      </c>
      <c r="M317" s="103">
        <f t="shared" si="21"/>
        <v>4304.56</v>
      </c>
      <c r="N317" s="103">
        <f t="shared" si="22"/>
        <v>39734.4</v>
      </c>
      <c r="O317" s="103">
        <f t="shared" si="24"/>
        <v>11920.32</v>
      </c>
      <c r="P317" s="103">
        <f t="shared" si="23"/>
        <v>64171.056000000004</v>
      </c>
    </row>
    <row r="318" spans="1:16" s="140" customFormat="1" ht="11.25">
      <c r="A318" s="183">
        <v>5158</v>
      </c>
      <c r="B318" s="123" t="s">
        <v>801</v>
      </c>
      <c r="C318" s="103">
        <v>27633.6</v>
      </c>
      <c r="D318" s="103">
        <v>350</v>
      </c>
      <c r="E318" s="184">
        <v>940</v>
      </c>
      <c r="F318" s="103">
        <v>8290.08</v>
      </c>
      <c r="G318" s="103">
        <v>7028.36</v>
      </c>
      <c r="H318" s="103">
        <v>44242.04</v>
      </c>
      <c r="I318" s="158"/>
      <c r="J318" s="103">
        <f t="shared" si="18"/>
        <v>20310.696</v>
      </c>
      <c r="K318" s="103">
        <f t="shared" si="19"/>
        <v>2901.528</v>
      </c>
      <c r="L318" s="103">
        <f t="shared" si="20"/>
        <v>4789.824</v>
      </c>
      <c r="M318" s="103">
        <f t="shared" si="21"/>
        <v>5987.28</v>
      </c>
      <c r="N318" s="103">
        <f t="shared" si="22"/>
        <v>55267.2</v>
      </c>
      <c r="O318" s="103">
        <f t="shared" si="24"/>
        <v>16580.16</v>
      </c>
      <c r="P318" s="103">
        <f t="shared" si="23"/>
        <v>89256.52799999999</v>
      </c>
    </row>
    <row r="319" spans="1:16" s="140" customFormat="1" ht="11.25">
      <c r="A319" s="183">
        <v>5160</v>
      </c>
      <c r="B319" s="123" t="s">
        <v>868</v>
      </c>
      <c r="C319" s="103">
        <v>23756.8</v>
      </c>
      <c r="D319" s="103">
        <v>350</v>
      </c>
      <c r="E319" s="184">
        <v>940</v>
      </c>
      <c r="F319" s="103">
        <v>7127.04</v>
      </c>
      <c r="G319" s="103">
        <v>0</v>
      </c>
      <c r="H319" s="103">
        <v>32173.84</v>
      </c>
      <c r="I319" s="158"/>
      <c r="J319" s="103">
        <f t="shared" si="18"/>
        <v>17461.248</v>
      </c>
      <c r="K319" s="103">
        <f t="shared" si="19"/>
        <v>2494.464</v>
      </c>
      <c r="L319" s="103">
        <f t="shared" si="20"/>
        <v>4117.845333333334</v>
      </c>
      <c r="M319" s="103">
        <f t="shared" si="21"/>
        <v>5147.306666666667</v>
      </c>
      <c r="N319" s="103">
        <f t="shared" si="22"/>
        <v>47513.6</v>
      </c>
      <c r="O319" s="103">
        <f t="shared" si="24"/>
        <v>14254.08</v>
      </c>
      <c r="P319" s="103">
        <f t="shared" si="23"/>
        <v>76734.464</v>
      </c>
    </row>
    <row r="320" spans="1:16" s="140" customFormat="1" ht="11.25">
      <c r="A320" s="183">
        <v>5161</v>
      </c>
      <c r="B320" s="123" t="s">
        <v>802</v>
      </c>
      <c r="C320" s="103">
        <v>7923.2</v>
      </c>
      <c r="D320" s="103">
        <v>350</v>
      </c>
      <c r="E320" s="184">
        <v>940</v>
      </c>
      <c r="F320" s="103">
        <v>2376.96</v>
      </c>
      <c r="G320" s="103">
        <v>2467.5</v>
      </c>
      <c r="H320" s="103">
        <v>14057.66</v>
      </c>
      <c r="I320" s="158"/>
      <c r="J320" s="103">
        <f t="shared" si="18"/>
        <v>5823.552</v>
      </c>
      <c r="K320" s="103">
        <f t="shared" si="19"/>
        <v>831.9359999999999</v>
      </c>
      <c r="L320" s="103">
        <f t="shared" si="20"/>
        <v>1373.3546666666666</v>
      </c>
      <c r="M320" s="103">
        <f t="shared" si="21"/>
        <v>1716.6933333333334</v>
      </c>
      <c r="N320" s="103">
        <f t="shared" si="22"/>
        <v>15846.4</v>
      </c>
      <c r="O320" s="103">
        <f t="shared" si="24"/>
        <v>4753.92</v>
      </c>
      <c r="P320" s="103">
        <f t="shared" si="23"/>
        <v>25591.935999999998</v>
      </c>
    </row>
    <row r="321" spans="1:16" s="140" customFormat="1" ht="11.25">
      <c r="A321" s="183">
        <v>5162</v>
      </c>
      <c r="B321" s="123" t="s">
        <v>803</v>
      </c>
      <c r="C321" s="103">
        <v>9252.8</v>
      </c>
      <c r="D321" s="103">
        <v>350</v>
      </c>
      <c r="E321" s="184">
        <v>940</v>
      </c>
      <c r="F321" s="103">
        <v>2775.84</v>
      </c>
      <c r="G321" s="103">
        <v>3012.19</v>
      </c>
      <c r="H321" s="103">
        <v>16330.83</v>
      </c>
      <c r="I321" s="158"/>
      <c r="J321" s="103">
        <f t="shared" si="18"/>
        <v>6800.808</v>
      </c>
      <c r="K321" s="103">
        <f t="shared" si="19"/>
        <v>971.5439999999999</v>
      </c>
      <c r="L321" s="103">
        <f t="shared" si="20"/>
        <v>1603.8186666666666</v>
      </c>
      <c r="M321" s="103">
        <f t="shared" si="21"/>
        <v>2004.7733333333333</v>
      </c>
      <c r="N321" s="103">
        <f t="shared" si="22"/>
        <v>18505.6</v>
      </c>
      <c r="O321" s="103">
        <f t="shared" si="24"/>
        <v>5551.68</v>
      </c>
      <c r="P321" s="103">
        <f t="shared" si="23"/>
        <v>29886.543999999998</v>
      </c>
    </row>
    <row r="322" spans="1:16" s="140" customFormat="1" ht="11.25">
      <c r="A322" s="183">
        <v>5163</v>
      </c>
      <c r="B322" s="123" t="s">
        <v>804</v>
      </c>
      <c r="C322" s="103">
        <v>11273.6</v>
      </c>
      <c r="D322" s="103">
        <v>350</v>
      </c>
      <c r="E322" s="184">
        <v>940</v>
      </c>
      <c r="F322" s="103">
        <v>3382.08</v>
      </c>
      <c r="G322" s="103">
        <v>3848.89</v>
      </c>
      <c r="H322" s="103">
        <v>19794.57</v>
      </c>
      <c r="I322" s="158"/>
      <c r="J322" s="103">
        <f t="shared" si="18"/>
        <v>8286.096</v>
      </c>
      <c r="K322" s="103">
        <f t="shared" si="19"/>
        <v>1183.7279999999998</v>
      </c>
      <c r="L322" s="103">
        <f t="shared" si="20"/>
        <v>1954.0906666666667</v>
      </c>
      <c r="M322" s="103">
        <f t="shared" si="21"/>
        <v>2442.6133333333332</v>
      </c>
      <c r="N322" s="103">
        <f t="shared" si="22"/>
        <v>22547.2</v>
      </c>
      <c r="O322" s="103">
        <f t="shared" si="24"/>
        <v>6764.16</v>
      </c>
      <c r="P322" s="103">
        <f t="shared" si="23"/>
        <v>36413.728</v>
      </c>
    </row>
    <row r="323" spans="1:16" s="140" customFormat="1" ht="11.25">
      <c r="A323" s="183">
        <v>5164</v>
      </c>
      <c r="B323" s="123" t="s">
        <v>805</v>
      </c>
      <c r="C323" s="103">
        <v>12646.4</v>
      </c>
      <c r="D323" s="103">
        <v>350</v>
      </c>
      <c r="E323" s="184">
        <v>940</v>
      </c>
      <c r="F323" s="103">
        <v>3793.92</v>
      </c>
      <c r="G323" s="103">
        <v>3848.89</v>
      </c>
      <c r="H323" s="103">
        <v>21579.21</v>
      </c>
      <c r="I323" s="158"/>
      <c r="J323" s="103">
        <f t="shared" si="18"/>
        <v>9295.104</v>
      </c>
      <c r="K323" s="103">
        <f t="shared" si="19"/>
        <v>1327.8719999999998</v>
      </c>
      <c r="L323" s="103">
        <f t="shared" si="20"/>
        <v>2192.0426666666667</v>
      </c>
      <c r="M323" s="103">
        <f t="shared" si="21"/>
        <v>2740.0533333333337</v>
      </c>
      <c r="N323" s="103">
        <f t="shared" si="22"/>
        <v>25292.8</v>
      </c>
      <c r="O323" s="103">
        <f t="shared" si="24"/>
        <v>7587.84</v>
      </c>
      <c r="P323" s="103">
        <f t="shared" si="23"/>
        <v>40847.871999999996</v>
      </c>
    </row>
    <row r="324" spans="1:16" s="140" customFormat="1" ht="11.25">
      <c r="A324" s="183">
        <v>5170</v>
      </c>
      <c r="B324" s="123" t="s">
        <v>806</v>
      </c>
      <c r="C324" s="103">
        <v>29280</v>
      </c>
      <c r="D324" s="103">
        <v>350</v>
      </c>
      <c r="E324" s="184">
        <v>940</v>
      </c>
      <c r="F324" s="103">
        <v>8784</v>
      </c>
      <c r="G324" s="103">
        <v>7028.36</v>
      </c>
      <c r="H324" s="103">
        <v>46382.36</v>
      </c>
      <c r="I324" s="158"/>
      <c r="J324" s="103">
        <f t="shared" si="18"/>
        <v>21520.8</v>
      </c>
      <c r="K324" s="103">
        <f t="shared" si="19"/>
        <v>3074.4</v>
      </c>
      <c r="L324" s="103">
        <f t="shared" si="20"/>
        <v>5075.2</v>
      </c>
      <c r="M324" s="103">
        <f t="shared" si="21"/>
        <v>6344</v>
      </c>
      <c r="N324" s="103">
        <f t="shared" si="22"/>
        <v>58560</v>
      </c>
      <c r="O324" s="103">
        <f t="shared" si="24"/>
        <v>17568</v>
      </c>
      <c r="P324" s="103">
        <f t="shared" si="23"/>
        <v>94574.4</v>
      </c>
    </row>
    <row r="325" spans="1:16" s="140" customFormat="1" ht="11.25">
      <c r="A325" s="183">
        <v>5172</v>
      </c>
      <c r="B325" s="123" t="s">
        <v>807</v>
      </c>
      <c r="C325" s="103">
        <v>30796.8</v>
      </c>
      <c r="D325" s="103">
        <v>350</v>
      </c>
      <c r="E325" s="184">
        <v>940</v>
      </c>
      <c r="F325" s="103">
        <v>9239.04</v>
      </c>
      <c r="G325" s="103">
        <v>7028.36</v>
      </c>
      <c r="H325" s="103">
        <v>48354.2</v>
      </c>
      <c r="I325" s="158"/>
      <c r="J325" s="103">
        <f t="shared" si="18"/>
        <v>22635.648</v>
      </c>
      <c r="K325" s="103">
        <f t="shared" si="19"/>
        <v>3233.6639999999998</v>
      </c>
      <c r="L325" s="103">
        <f t="shared" si="20"/>
        <v>5338.111999999999</v>
      </c>
      <c r="M325" s="103">
        <f t="shared" si="21"/>
        <v>6672.639999999999</v>
      </c>
      <c r="N325" s="103">
        <f t="shared" si="22"/>
        <v>61593.6</v>
      </c>
      <c r="O325" s="103">
        <f t="shared" si="24"/>
        <v>18478.08</v>
      </c>
      <c r="P325" s="103">
        <f t="shared" si="23"/>
        <v>99473.66399999999</v>
      </c>
    </row>
    <row r="326" spans="1:16" s="140" customFormat="1" ht="11.25">
      <c r="A326" s="183">
        <v>5173</v>
      </c>
      <c r="B326" s="123" t="s">
        <v>808</v>
      </c>
      <c r="C326" s="103">
        <v>32286.4</v>
      </c>
      <c r="D326" s="103">
        <v>350</v>
      </c>
      <c r="E326" s="184">
        <v>940</v>
      </c>
      <c r="F326" s="103">
        <v>9685.92</v>
      </c>
      <c r="G326" s="103">
        <v>7028.36</v>
      </c>
      <c r="H326" s="103">
        <v>50290.68</v>
      </c>
      <c r="I326" s="158"/>
      <c r="J326" s="103">
        <f t="shared" si="18"/>
        <v>23730.504000000004</v>
      </c>
      <c r="K326" s="103">
        <f t="shared" si="19"/>
        <v>3390.072</v>
      </c>
      <c r="L326" s="103">
        <f t="shared" si="20"/>
        <v>5596.309333333334</v>
      </c>
      <c r="M326" s="103">
        <f t="shared" si="21"/>
        <v>6995.386666666667</v>
      </c>
      <c r="N326" s="103">
        <f t="shared" si="22"/>
        <v>64572.8</v>
      </c>
      <c r="O326" s="103">
        <f t="shared" si="24"/>
        <v>19371.84</v>
      </c>
      <c r="P326" s="103">
        <f t="shared" si="23"/>
        <v>104285.07200000001</v>
      </c>
    </row>
    <row r="327" spans="1:16" s="140" customFormat="1" ht="11.25">
      <c r="A327" s="183">
        <v>5174</v>
      </c>
      <c r="B327" s="123" t="s">
        <v>869</v>
      </c>
      <c r="C327" s="103">
        <v>38966.4</v>
      </c>
      <c r="D327" s="103">
        <v>350</v>
      </c>
      <c r="E327" s="184">
        <v>940</v>
      </c>
      <c r="F327" s="103">
        <v>11689.92</v>
      </c>
      <c r="G327" s="103">
        <v>7028.36</v>
      </c>
      <c r="H327" s="103">
        <v>58974.68</v>
      </c>
      <c r="I327" s="158"/>
      <c r="J327" s="103">
        <f t="shared" si="18"/>
        <v>28640.304000000004</v>
      </c>
      <c r="K327" s="103">
        <f t="shared" si="19"/>
        <v>4091.472</v>
      </c>
      <c r="L327" s="103">
        <f t="shared" si="20"/>
        <v>6754.176</v>
      </c>
      <c r="M327" s="103">
        <f t="shared" si="21"/>
        <v>8442.72</v>
      </c>
      <c r="N327" s="103">
        <f t="shared" si="22"/>
        <v>77932.8</v>
      </c>
      <c r="O327" s="103">
        <f t="shared" si="24"/>
        <v>23379.84</v>
      </c>
      <c r="P327" s="103">
        <f t="shared" si="23"/>
        <v>125861.47200000001</v>
      </c>
    </row>
    <row r="328" spans="1:16" s="140" customFormat="1" ht="11.25">
      <c r="A328" s="183">
        <v>5176</v>
      </c>
      <c r="B328" s="123" t="s">
        <v>809</v>
      </c>
      <c r="C328" s="103">
        <v>12907.2</v>
      </c>
      <c r="D328" s="103">
        <v>350</v>
      </c>
      <c r="E328" s="184">
        <v>940</v>
      </c>
      <c r="F328" s="103">
        <v>3872.16</v>
      </c>
      <c r="G328" s="103">
        <v>3848.89</v>
      </c>
      <c r="H328" s="103">
        <v>21918.25</v>
      </c>
      <c r="I328" s="158"/>
      <c r="J328" s="103">
        <f t="shared" si="18"/>
        <v>9486.792</v>
      </c>
      <c r="K328" s="103">
        <f t="shared" si="19"/>
        <v>1355.256</v>
      </c>
      <c r="L328" s="103">
        <f t="shared" si="20"/>
        <v>2237.248</v>
      </c>
      <c r="M328" s="103">
        <f t="shared" si="21"/>
        <v>2796.56</v>
      </c>
      <c r="N328" s="103">
        <f t="shared" si="22"/>
        <v>25814.4</v>
      </c>
      <c r="O328" s="103">
        <f t="shared" si="24"/>
        <v>7744.32</v>
      </c>
      <c r="P328" s="103">
        <f t="shared" si="23"/>
        <v>41690.256</v>
      </c>
    </row>
    <row r="329" spans="1:16" s="140" customFormat="1" ht="11.25">
      <c r="A329" s="183">
        <v>5177</v>
      </c>
      <c r="B329" s="123" t="s">
        <v>810</v>
      </c>
      <c r="C329" s="103">
        <v>14078.4</v>
      </c>
      <c r="D329" s="103">
        <v>350</v>
      </c>
      <c r="E329" s="184">
        <v>940</v>
      </c>
      <c r="F329" s="103">
        <v>4223.52</v>
      </c>
      <c r="G329" s="103">
        <v>4518.26</v>
      </c>
      <c r="H329" s="103">
        <v>24110.18</v>
      </c>
      <c r="I329" s="158"/>
      <c r="J329" s="103">
        <f t="shared" si="18"/>
        <v>10347.624000000002</v>
      </c>
      <c r="K329" s="103">
        <f t="shared" si="19"/>
        <v>1478.232</v>
      </c>
      <c r="L329" s="103">
        <f t="shared" si="20"/>
        <v>2440.256</v>
      </c>
      <c r="M329" s="103">
        <f t="shared" si="21"/>
        <v>3050.3199999999997</v>
      </c>
      <c r="N329" s="103">
        <f t="shared" si="22"/>
        <v>28156.8</v>
      </c>
      <c r="O329" s="103">
        <f t="shared" si="24"/>
        <v>8447.04</v>
      </c>
      <c r="P329" s="103">
        <f t="shared" si="23"/>
        <v>45473.232</v>
      </c>
    </row>
    <row r="330" spans="1:16" s="140" customFormat="1" ht="11.25">
      <c r="A330" s="183">
        <v>5178</v>
      </c>
      <c r="B330" s="123" t="s">
        <v>870</v>
      </c>
      <c r="C330" s="103">
        <v>15275.2</v>
      </c>
      <c r="D330" s="103">
        <v>350</v>
      </c>
      <c r="E330" s="184">
        <v>940</v>
      </c>
      <c r="F330" s="103">
        <v>4582.56</v>
      </c>
      <c r="G330" s="103">
        <v>5187.6</v>
      </c>
      <c r="H330" s="103">
        <v>26335.36</v>
      </c>
      <c r="I330" s="158"/>
      <c r="J330" s="103">
        <f t="shared" si="18"/>
        <v>11227.272</v>
      </c>
      <c r="K330" s="103">
        <f t="shared" si="19"/>
        <v>1603.896</v>
      </c>
      <c r="L330" s="103">
        <f t="shared" si="20"/>
        <v>2647.7013333333334</v>
      </c>
      <c r="M330" s="103">
        <f t="shared" si="21"/>
        <v>3309.6266666666675</v>
      </c>
      <c r="N330" s="103">
        <f t="shared" si="22"/>
        <v>30550.4</v>
      </c>
      <c r="O330" s="103">
        <f t="shared" si="24"/>
        <v>9165.12</v>
      </c>
      <c r="P330" s="103">
        <f t="shared" si="23"/>
        <v>49338.89600000001</v>
      </c>
    </row>
    <row r="331" spans="1:16" s="140" customFormat="1" ht="11.25">
      <c r="A331" s="183">
        <v>5179</v>
      </c>
      <c r="B331" s="123" t="s">
        <v>811</v>
      </c>
      <c r="C331" s="103">
        <v>16811.2</v>
      </c>
      <c r="D331" s="103">
        <v>350</v>
      </c>
      <c r="E331" s="184">
        <v>940</v>
      </c>
      <c r="F331" s="103">
        <v>5043.36</v>
      </c>
      <c r="G331" s="103">
        <v>5961.3</v>
      </c>
      <c r="H331" s="103">
        <v>29105.86</v>
      </c>
      <c r="I331" s="158"/>
      <c r="J331" s="103">
        <f t="shared" si="18"/>
        <v>12356.232</v>
      </c>
      <c r="K331" s="103">
        <f t="shared" si="19"/>
        <v>1765.176</v>
      </c>
      <c r="L331" s="103">
        <f t="shared" si="20"/>
        <v>2913.9413333333337</v>
      </c>
      <c r="M331" s="103">
        <f t="shared" si="21"/>
        <v>3642.4266666666667</v>
      </c>
      <c r="N331" s="103">
        <f t="shared" si="22"/>
        <v>33622.4</v>
      </c>
      <c r="O331" s="103">
        <f t="shared" si="24"/>
        <v>10086.72</v>
      </c>
      <c r="P331" s="103">
        <f t="shared" si="23"/>
        <v>54300.176</v>
      </c>
    </row>
    <row r="332" spans="1:16" s="140" customFormat="1" ht="11.25">
      <c r="A332" s="183">
        <v>5185</v>
      </c>
      <c r="B332" s="123" t="s">
        <v>812</v>
      </c>
      <c r="C332" s="103">
        <v>12907.2</v>
      </c>
      <c r="D332" s="103">
        <v>350</v>
      </c>
      <c r="E332" s="184">
        <v>940</v>
      </c>
      <c r="F332" s="103">
        <v>3872.16</v>
      </c>
      <c r="G332" s="103">
        <v>3848.89</v>
      </c>
      <c r="H332" s="103">
        <v>21918.25</v>
      </c>
      <c r="I332" s="158"/>
      <c r="J332" s="103">
        <f t="shared" si="18"/>
        <v>9486.792</v>
      </c>
      <c r="K332" s="103">
        <f t="shared" si="19"/>
        <v>1355.256</v>
      </c>
      <c r="L332" s="103">
        <f t="shared" si="20"/>
        <v>2237.248</v>
      </c>
      <c r="M332" s="103">
        <f t="shared" si="21"/>
        <v>2796.56</v>
      </c>
      <c r="N332" s="103">
        <f t="shared" si="22"/>
        <v>25814.4</v>
      </c>
      <c r="O332" s="103">
        <f t="shared" si="24"/>
        <v>7744.32</v>
      </c>
      <c r="P332" s="103">
        <f t="shared" si="23"/>
        <v>41690.256</v>
      </c>
    </row>
    <row r="333" spans="1:16" s="140" customFormat="1" ht="11.25">
      <c r="A333" s="183">
        <v>5186</v>
      </c>
      <c r="B333" s="123" t="s">
        <v>871</v>
      </c>
      <c r="C333" s="103">
        <v>14078.4</v>
      </c>
      <c r="D333" s="103">
        <v>350</v>
      </c>
      <c r="E333" s="184">
        <v>940</v>
      </c>
      <c r="F333" s="103">
        <v>4223.52</v>
      </c>
      <c r="G333" s="103">
        <v>4518.26</v>
      </c>
      <c r="H333" s="103">
        <v>24110.18</v>
      </c>
      <c r="I333" s="158"/>
      <c r="J333" s="103">
        <f aca="true" t="shared" si="25" ref="J333:J359">C333*22.05/30</f>
        <v>10347.624000000002</v>
      </c>
      <c r="K333" s="103">
        <f aca="true" t="shared" si="26" ref="K333:K359">C333*3.15/30</f>
        <v>1478.232</v>
      </c>
      <c r="L333" s="103">
        <f aca="true" t="shared" si="27" ref="L333:L359">(C333+F333)*4/30</f>
        <v>2440.256</v>
      </c>
      <c r="M333" s="103">
        <f aca="true" t="shared" si="28" ref="M333:M359">(C333+F333)*5/30</f>
        <v>3050.3199999999997</v>
      </c>
      <c r="N333" s="103">
        <f aca="true" t="shared" si="29" ref="N333:N359">C333*2</f>
        <v>28156.8</v>
      </c>
      <c r="O333" s="103">
        <f t="shared" si="24"/>
        <v>8447.04</v>
      </c>
      <c r="P333" s="103">
        <f aca="true" t="shared" si="30" ref="P333:P359">SUM(J333:N333)</f>
        <v>45473.232</v>
      </c>
    </row>
    <row r="334" spans="1:16" s="140" customFormat="1" ht="11.25">
      <c r="A334" s="183">
        <v>5187</v>
      </c>
      <c r="B334" s="123" t="s">
        <v>872</v>
      </c>
      <c r="C334" s="103">
        <v>15275.2</v>
      </c>
      <c r="D334" s="103">
        <v>350</v>
      </c>
      <c r="E334" s="184">
        <v>940</v>
      </c>
      <c r="F334" s="103">
        <v>4582.56</v>
      </c>
      <c r="G334" s="103">
        <v>5187.6</v>
      </c>
      <c r="H334" s="103">
        <v>26335.36</v>
      </c>
      <c r="I334" s="158"/>
      <c r="J334" s="103">
        <f t="shared" si="25"/>
        <v>11227.272</v>
      </c>
      <c r="K334" s="103">
        <f t="shared" si="26"/>
        <v>1603.896</v>
      </c>
      <c r="L334" s="103">
        <f t="shared" si="27"/>
        <v>2647.7013333333334</v>
      </c>
      <c r="M334" s="103">
        <f t="shared" si="28"/>
        <v>3309.6266666666675</v>
      </c>
      <c r="N334" s="103">
        <f t="shared" si="29"/>
        <v>30550.4</v>
      </c>
      <c r="O334" s="103">
        <f aca="true" t="shared" si="31" ref="O334:O359">F334*2</f>
        <v>9165.12</v>
      </c>
      <c r="P334" s="103">
        <f t="shared" si="30"/>
        <v>49338.89600000001</v>
      </c>
    </row>
    <row r="335" spans="1:16" s="140" customFormat="1" ht="11.25">
      <c r="A335" s="183">
        <v>5188</v>
      </c>
      <c r="B335" s="123" t="s">
        <v>873</v>
      </c>
      <c r="C335" s="103">
        <v>16811.2</v>
      </c>
      <c r="D335" s="103">
        <v>350</v>
      </c>
      <c r="E335" s="184">
        <v>940</v>
      </c>
      <c r="F335" s="103">
        <v>5043.36</v>
      </c>
      <c r="G335" s="103">
        <v>5961.3</v>
      </c>
      <c r="H335" s="103">
        <v>29105.86</v>
      </c>
      <c r="I335" s="158"/>
      <c r="J335" s="103">
        <f t="shared" si="25"/>
        <v>12356.232</v>
      </c>
      <c r="K335" s="103">
        <f t="shared" si="26"/>
        <v>1765.176</v>
      </c>
      <c r="L335" s="103">
        <f t="shared" si="27"/>
        <v>2913.9413333333337</v>
      </c>
      <c r="M335" s="103">
        <f t="shared" si="28"/>
        <v>3642.4266666666667</v>
      </c>
      <c r="N335" s="103">
        <f t="shared" si="29"/>
        <v>33622.4</v>
      </c>
      <c r="O335" s="103">
        <f t="shared" si="31"/>
        <v>10086.72</v>
      </c>
      <c r="P335" s="103">
        <f t="shared" si="30"/>
        <v>54300.176</v>
      </c>
    </row>
    <row r="336" spans="1:16" s="140" customFormat="1" ht="11.25">
      <c r="A336" s="183">
        <v>5223</v>
      </c>
      <c r="B336" s="123" t="s">
        <v>874</v>
      </c>
      <c r="C336" s="103">
        <v>7923.2</v>
      </c>
      <c r="D336" s="103">
        <v>350</v>
      </c>
      <c r="E336" s="184">
        <v>940</v>
      </c>
      <c r="F336" s="103">
        <v>2376.96</v>
      </c>
      <c r="G336" s="103">
        <v>2467.5</v>
      </c>
      <c r="H336" s="103">
        <v>14057.66</v>
      </c>
      <c r="I336" s="158"/>
      <c r="J336" s="103">
        <f t="shared" si="25"/>
        <v>5823.552</v>
      </c>
      <c r="K336" s="103">
        <f t="shared" si="26"/>
        <v>831.9359999999999</v>
      </c>
      <c r="L336" s="103">
        <f t="shared" si="27"/>
        <v>1373.3546666666666</v>
      </c>
      <c r="M336" s="103">
        <f t="shared" si="28"/>
        <v>1716.6933333333334</v>
      </c>
      <c r="N336" s="103">
        <f t="shared" si="29"/>
        <v>15846.4</v>
      </c>
      <c r="O336" s="103">
        <f t="shared" si="31"/>
        <v>4753.92</v>
      </c>
      <c r="P336" s="103">
        <f t="shared" si="30"/>
        <v>25591.935999999998</v>
      </c>
    </row>
    <row r="337" spans="1:16" s="140" customFormat="1" ht="11.25">
      <c r="A337" s="183">
        <v>5224</v>
      </c>
      <c r="B337" s="123" t="s">
        <v>875</v>
      </c>
      <c r="C337" s="103">
        <v>9252.8</v>
      </c>
      <c r="D337" s="103">
        <v>350</v>
      </c>
      <c r="E337" s="184">
        <v>940</v>
      </c>
      <c r="F337" s="103">
        <v>2775.84</v>
      </c>
      <c r="G337" s="103">
        <v>2467.5</v>
      </c>
      <c r="H337" s="103">
        <v>15786.14</v>
      </c>
      <c r="I337" s="158"/>
      <c r="J337" s="103">
        <f t="shared" si="25"/>
        <v>6800.808</v>
      </c>
      <c r="K337" s="103">
        <f t="shared" si="26"/>
        <v>971.5439999999999</v>
      </c>
      <c r="L337" s="103">
        <f t="shared" si="27"/>
        <v>1603.8186666666666</v>
      </c>
      <c r="M337" s="103">
        <f t="shared" si="28"/>
        <v>2004.7733333333333</v>
      </c>
      <c r="N337" s="103">
        <f t="shared" si="29"/>
        <v>18505.6</v>
      </c>
      <c r="O337" s="103">
        <f t="shared" si="31"/>
        <v>5551.68</v>
      </c>
      <c r="P337" s="103">
        <f t="shared" si="30"/>
        <v>29886.543999999998</v>
      </c>
    </row>
    <row r="338" spans="1:16" s="140" customFormat="1" ht="11.25">
      <c r="A338" s="183">
        <v>5226</v>
      </c>
      <c r="B338" s="123" t="s">
        <v>876</v>
      </c>
      <c r="C338" s="103">
        <v>11273.6</v>
      </c>
      <c r="D338" s="103">
        <v>350</v>
      </c>
      <c r="E338" s="184">
        <v>940</v>
      </c>
      <c r="F338" s="103">
        <v>3382.08</v>
      </c>
      <c r="G338" s="103">
        <v>2467.5</v>
      </c>
      <c r="H338" s="103">
        <v>18413.18</v>
      </c>
      <c r="I338" s="158"/>
      <c r="J338" s="103">
        <f t="shared" si="25"/>
        <v>8286.096</v>
      </c>
      <c r="K338" s="103">
        <f t="shared" si="26"/>
        <v>1183.7279999999998</v>
      </c>
      <c r="L338" s="103">
        <f t="shared" si="27"/>
        <v>1954.0906666666667</v>
      </c>
      <c r="M338" s="103">
        <f t="shared" si="28"/>
        <v>2442.6133333333332</v>
      </c>
      <c r="N338" s="103">
        <f t="shared" si="29"/>
        <v>22547.2</v>
      </c>
      <c r="O338" s="103">
        <f t="shared" si="31"/>
        <v>6764.16</v>
      </c>
      <c r="P338" s="103">
        <f t="shared" si="30"/>
        <v>36413.728</v>
      </c>
    </row>
    <row r="339" spans="1:16" s="140" customFormat="1" ht="11.25">
      <c r="A339" s="183">
        <v>5227</v>
      </c>
      <c r="B339" s="123" t="s">
        <v>877</v>
      </c>
      <c r="C339" s="103">
        <v>12646.4</v>
      </c>
      <c r="D339" s="103">
        <v>350</v>
      </c>
      <c r="E339" s="184">
        <v>940</v>
      </c>
      <c r="F339" s="103">
        <v>3793.92</v>
      </c>
      <c r="G339" s="103">
        <v>2467.5</v>
      </c>
      <c r="H339" s="103">
        <v>20197.82</v>
      </c>
      <c r="I339" s="158"/>
      <c r="J339" s="103">
        <f t="shared" si="25"/>
        <v>9295.104</v>
      </c>
      <c r="K339" s="103">
        <f t="shared" si="26"/>
        <v>1327.8719999999998</v>
      </c>
      <c r="L339" s="103">
        <f t="shared" si="27"/>
        <v>2192.0426666666667</v>
      </c>
      <c r="M339" s="103">
        <f t="shared" si="28"/>
        <v>2740.0533333333337</v>
      </c>
      <c r="N339" s="103">
        <f t="shared" si="29"/>
        <v>25292.8</v>
      </c>
      <c r="O339" s="103">
        <f t="shared" si="31"/>
        <v>7587.84</v>
      </c>
      <c r="P339" s="103">
        <f t="shared" si="30"/>
        <v>40847.871999999996</v>
      </c>
    </row>
    <row r="340" spans="1:16" s="140" customFormat="1" ht="11.25">
      <c r="A340" s="183">
        <v>5229</v>
      </c>
      <c r="B340" s="123" t="s">
        <v>813</v>
      </c>
      <c r="C340" s="103">
        <v>12907.2</v>
      </c>
      <c r="D340" s="103">
        <v>350</v>
      </c>
      <c r="E340" s="184">
        <v>940</v>
      </c>
      <c r="F340" s="103">
        <v>3872.16</v>
      </c>
      <c r="G340" s="103">
        <v>2467.5</v>
      </c>
      <c r="H340" s="103">
        <v>20536.86</v>
      </c>
      <c r="I340" s="158"/>
      <c r="J340" s="103">
        <f t="shared" si="25"/>
        <v>9486.792</v>
      </c>
      <c r="K340" s="103">
        <f t="shared" si="26"/>
        <v>1355.256</v>
      </c>
      <c r="L340" s="103">
        <f t="shared" si="27"/>
        <v>2237.248</v>
      </c>
      <c r="M340" s="103">
        <f t="shared" si="28"/>
        <v>2796.56</v>
      </c>
      <c r="N340" s="103">
        <f t="shared" si="29"/>
        <v>25814.4</v>
      </c>
      <c r="O340" s="103">
        <f t="shared" si="31"/>
        <v>7744.32</v>
      </c>
      <c r="P340" s="103">
        <f t="shared" si="30"/>
        <v>41690.256</v>
      </c>
    </row>
    <row r="341" spans="1:16" s="140" customFormat="1" ht="11.25">
      <c r="A341" s="183">
        <v>5230</v>
      </c>
      <c r="B341" s="123" t="s">
        <v>878</v>
      </c>
      <c r="C341" s="103">
        <v>14078.4</v>
      </c>
      <c r="D341" s="103">
        <v>350</v>
      </c>
      <c r="E341" s="184">
        <v>940</v>
      </c>
      <c r="F341" s="103">
        <v>4223.52</v>
      </c>
      <c r="G341" s="103">
        <v>2467.5</v>
      </c>
      <c r="H341" s="103">
        <v>22059.42</v>
      </c>
      <c r="I341" s="158"/>
      <c r="J341" s="103">
        <f t="shared" si="25"/>
        <v>10347.624000000002</v>
      </c>
      <c r="K341" s="103">
        <f t="shared" si="26"/>
        <v>1478.232</v>
      </c>
      <c r="L341" s="103">
        <f t="shared" si="27"/>
        <v>2440.256</v>
      </c>
      <c r="M341" s="103">
        <f t="shared" si="28"/>
        <v>3050.3199999999997</v>
      </c>
      <c r="N341" s="103">
        <f t="shared" si="29"/>
        <v>28156.8</v>
      </c>
      <c r="O341" s="103">
        <f t="shared" si="31"/>
        <v>8447.04</v>
      </c>
      <c r="P341" s="103">
        <f t="shared" si="30"/>
        <v>45473.232</v>
      </c>
    </row>
    <row r="342" spans="1:16" s="140" customFormat="1" ht="11.25">
      <c r="A342" s="183">
        <v>5231</v>
      </c>
      <c r="B342" s="123" t="s">
        <v>879</v>
      </c>
      <c r="C342" s="103">
        <v>15275.2</v>
      </c>
      <c r="D342" s="103">
        <v>350</v>
      </c>
      <c r="E342" s="184">
        <v>940</v>
      </c>
      <c r="F342" s="103">
        <v>4582.56</v>
      </c>
      <c r="G342" s="103">
        <v>2467.5</v>
      </c>
      <c r="H342" s="103">
        <v>23615.260000000002</v>
      </c>
      <c r="I342" s="158"/>
      <c r="J342" s="103">
        <f t="shared" si="25"/>
        <v>11227.272</v>
      </c>
      <c r="K342" s="103">
        <f t="shared" si="26"/>
        <v>1603.896</v>
      </c>
      <c r="L342" s="103">
        <f t="shared" si="27"/>
        <v>2647.7013333333334</v>
      </c>
      <c r="M342" s="103">
        <f t="shared" si="28"/>
        <v>3309.6266666666675</v>
      </c>
      <c r="N342" s="103">
        <f t="shared" si="29"/>
        <v>30550.4</v>
      </c>
      <c r="O342" s="103">
        <f t="shared" si="31"/>
        <v>9165.12</v>
      </c>
      <c r="P342" s="103">
        <f t="shared" si="30"/>
        <v>49338.89600000001</v>
      </c>
    </row>
    <row r="343" spans="1:16" s="140" customFormat="1" ht="11.25">
      <c r="A343" s="183">
        <v>5232</v>
      </c>
      <c r="B343" s="123" t="s">
        <v>880</v>
      </c>
      <c r="C343" s="103">
        <v>16811.2</v>
      </c>
      <c r="D343" s="103">
        <v>350</v>
      </c>
      <c r="E343" s="184">
        <v>940</v>
      </c>
      <c r="F343" s="103">
        <v>5043.36</v>
      </c>
      <c r="G343" s="103">
        <v>2467.5</v>
      </c>
      <c r="H343" s="103">
        <v>25612.06</v>
      </c>
      <c r="I343" s="158"/>
      <c r="J343" s="103">
        <f t="shared" si="25"/>
        <v>12356.232</v>
      </c>
      <c r="K343" s="103">
        <f t="shared" si="26"/>
        <v>1765.176</v>
      </c>
      <c r="L343" s="103">
        <f t="shared" si="27"/>
        <v>2913.9413333333337</v>
      </c>
      <c r="M343" s="103">
        <f t="shared" si="28"/>
        <v>3642.4266666666667</v>
      </c>
      <c r="N343" s="103">
        <f t="shared" si="29"/>
        <v>33622.4</v>
      </c>
      <c r="O343" s="103">
        <f t="shared" si="31"/>
        <v>10086.72</v>
      </c>
      <c r="P343" s="103">
        <f t="shared" si="30"/>
        <v>54300.176</v>
      </c>
    </row>
    <row r="344" spans="1:16" s="140" customFormat="1" ht="11.25">
      <c r="A344" s="183">
        <v>7120</v>
      </c>
      <c r="B344" s="123" t="s">
        <v>814</v>
      </c>
      <c r="C344" s="103">
        <v>12907.2</v>
      </c>
      <c r="D344" s="103">
        <v>350</v>
      </c>
      <c r="E344" s="184">
        <v>940</v>
      </c>
      <c r="F344" s="103">
        <v>3872.16</v>
      </c>
      <c r="G344" s="103">
        <v>3848.89</v>
      </c>
      <c r="H344" s="103">
        <v>21918.25</v>
      </c>
      <c r="I344" s="158"/>
      <c r="J344" s="103">
        <f t="shared" si="25"/>
        <v>9486.792</v>
      </c>
      <c r="K344" s="103">
        <f t="shared" si="26"/>
        <v>1355.256</v>
      </c>
      <c r="L344" s="103">
        <f t="shared" si="27"/>
        <v>2237.248</v>
      </c>
      <c r="M344" s="103">
        <f t="shared" si="28"/>
        <v>2796.56</v>
      </c>
      <c r="N344" s="103">
        <f t="shared" si="29"/>
        <v>25814.4</v>
      </c>
      <c r="O344" s="103">
        <f t="shared" si="31"/>
        <v>7744.32</v>
      </c>
      <c r="P344" s="103">
        <f t="shared" si="30"/>
        <v>41690.256</v>
      </c>
    </row>
    <row r="345" spans="1:16" s="140" customFormat="1" ht="11.25">
      <c r="A345" s="183">
        <v>7121</v>
      </c>
      <c r="B345" s="123" t="s">
        <v>815</v>
      </c>
      <c r="C345" s="103">
        <v>14078.4</v>
      </c>
      <c r="D345" s="103">
        <v>350</v>
      </c>
      <c r="E345" s="184">
        <v>940</v>
      </c>
      <c r="F345" s="103">
        <v>4223.52</v>
      </c>
      <c r="G345" s="103">
        <v>4518.26</v>
      </c>
      <c r="H345" s="103">
        <v>24110.18</v>
      </c>
      <c r="I345" s="158"/>
      <c r="J345" s="103">
        <f t="shared" si="25"/>
        <v>10347.624000000002</v>
      </c>
      <c r="K345" s="103">
        <f t="shared" si="26"/>
        <v>1478.232</v>
      </c>
      <c r="L345" s="103">
        <f t="shared" si="27"/>
        <v>2440.256</v>
      </c>
      <c r="M345" s="103">
        <f t="shared" si="28"/>
        <v>3050.3199999999997</v>
      </c>
      <c r="N345" s="103">
        <f t="shared" si="29"/>
        <v>28156.8</v>
      </c>
      <c r="O345" s="103">
        <f t="shared" si="31"/>
        <v>8447.04</v>
      </c>
      <c r="P345" s="103">
        <f t="shared" si="30"/>
        <v>45473.232</v>
      </c>
    </row>
    <row r="346" spans="1:16" s="140" customFormat="1" ht="11.25">
      <c r="A346" s="183">
        <v>7122</v>
      </c>
      <c r="B346" s="123" t="s">
        <v>816</v>
      </c>
      <c r="C346" s="103">
        <v>15275.2</v>
      </c>
      <c r="D346" s="103">
        <v>350</v>
      </c>
      <c r="E346" s="184">
        <v>940</v>
      </c>
      <c r="F346" s="103">
        <v>4582.56</v>
      </c>
      <c r="G346" s="103">
        <v>5187.6</v>
      </c>
      <c r="H346" s="103">
        <v>26335.36</v>
      </c>
      <c r="I346" s="158"/>
      <c r="J346" s="103">
        <f t="shared" si="25"/>
        <v>11227.272</v>
      </c>
      <c r="K346" s="103">
        <f t="shared" si="26"/>
        <v>1603.896</v>
      </c>
      <c r="L346" s="103">
        <f t="shared" si="27"/>
        <v>2647.7013333333334</v>
      </c>
      <c r="M346" s="103">
        <f t="shared" si="28"/>
        <v>3309.6266666666675</v>
      </c>
      <c r="N346" s="103">
        <f t="shared" si="29"/>
        <v>30550.4</v>
      </c>
      <c r="O346" s="103">
        <f t="shared" si="31"/>
        <v>9165.12</v>
      </c>
      <c r="P346" s="103">
        <f t="shared" si="30"/>
        <v>49338.89600000001</v>
      </c>
    </row>
    <row r="347" spans="1:16" s="140" customFormat="1" ht="11.25">
      <c r="A347" s="183">
        <v>7123</v>
      </c>
      <c r="B347" s="123" t="s">
        <v>817</v>
      </c>
      <c r="C347" s="103">
        <v>16811.2</v>
      </c>
      <c r="D347" s="103">
        <v>350</v>
      </c>
      <c r="E347" s="184">
        <v>940</v>
      </c>
      <c r="F347" s="103">
        <v>5043.36</v>
      </c>
      <c r="G347" s="103">
        <v>5961.3</v>
      </c>
      <c r="H347" s="103">
        <v>29105.86</v>
      </c>
      <c r="I347" s="158"/>
      <c r="J347" s="103">
        <f t="shared" si="25"/>
        <v>12356.232</v>
      </c>
      <c r="K347" s="103">
        <f t="shared" si="26"/>
        <v>1765.176</v>
      </c>
      <c r="L347" s="103">
        <f t="shared" si="27"/>
        <v>2913.9413333333337</v>
      </c>
      <c r="M347" s="103">
        <f t="shared" si="28"/>
        <v>3642.4266666666667</v>
      </c>
      <c r="N347" s="103">
        <f t="shared" si="29"/>
        <v>33622.4</v>
      </c>
      <c r="O347" s="103">
        <f t="shared" si="31"/>
        <v>10086.72</v>
      </c>
      <c r="P347" s="103">
        <f t="shared" si="30"/>
        <v>54300.176</v>
      </c>
    </row>
    <row r="348" spans="1:16" s="140" customFormat="1" ht="11.25">
      <c r="A348" s="183">
        <v>7125</v>
      </c>
      <c r="B348" s="123" t="s">
        <v>818</v>
      </c>
      <c r="C348" s="103">
        <v>12907.2</v>
      </c>
      <c r="D348" s="103">
        <v>350</v>
      </c>
      <c r="E348" s="184">
        <v>940</v>
      </c>
      <c r="F348" s="103">
        <v>3872.16</v>
      </c>
      <c r="G348" s="103">
        <v>3848.89</v>
      </c>
      <c r="H348" s="103">
        <v>21918.25</v>
      </c>
      <c r="I348" s="158"/>
      <c r="J348" s="103">
        <f t="shared" si="25"/>
        <v>9486.792</v>
      </c>
      <c r="K348" s="103">
        <f t="shared" si="26"/>
        <v>1355.256</v>
      </c>
      <c r="L348" s="103">
        <f t="shared" si="27"/>
        <v>2237.248</v>
      </c>
      <c r="M348" s="103">
        <f t="shared" si="28"/>
        <v>2796.56</v>
      </c>
      <c r="N348" s="103">
        <f t="shared" si="29"/>
        <v>25814.4</v>
      </c>
      <c r="O348" s="103">
        <f t="shared" si="31"/>
        <v>7744.32</v>
      </c>
      <c r="P348" s="103">
        <f t="shared" si="30"/>
        <v>41690.256</v>
      </c>
    </row>
    <row r="349" spans="1:16" s="140" customFormat="1" ht="11.25">
      <c r="A349" s="183">
        <v>7126</v>
      </c>
      <c r="B349" s="123" t="s">
        <v>819</v>
      </c>
      <c r="C349" s="103">
        <v>14078.4</v>
      </c>
      <c r="D349" s="103">
        <v>350</v>
      </c>
      <c r="E349" s="184">
        <v>940</v>
      </c>
      <c r="F349" s="103">
        <v>4223.52</v>
      </c>
      <c r="G349" s="103">
        <v>4518.26</v>
      </c>
      <c r="H349" s="103">
        <v>24110.18</v>
      </c>
      <c r="I349" s="158"/>
      <c r="J349" s="103">
        <f t="shared" si="25"/>
        <v>10347.624000000002</v>
      </c>
      <c r="K349" s="103">
        <f t="shared" si="26"/>
        <v>1478.232</v>
      </c>
      <c r="L349" s="103">
        <f t="shared" si="27"/>
        <v>2440.256</v>
      </c>
      <c r="M349" s="103">
        <f t="shared" si="28"/>
        <v>3050.3199999999997</v>
      </c>
      <c r="N349" s="103">
        <f t="shared" si="29"/>
        <v>28156.8</v>
      </c>
      <c r="O349" s="103">
        <f t="shared" si="31"/>
        <v>8447.04</v>
      </c>
      <c r="P349" s="103">
        <f t="shared" si="30"/>
        <v>45473.232</v>
      </c>
    </row>
    <row r="350" spans="1:16" s="140" customFormat="1" ht="11.25">
      <c r="A350" s="183">
        <v>7127</v>
      </c>
      <c r="B350" s="123" t="s">
        <v>820</v>
      </c>
      <c r="C350" s="103">
        <v>15275.2</v>
      </c>
      <c r="D350" s="103">
        <v>350</v>
      </c>
      <c r="E350" s="184">
        <v>940</v>
      </c>
      <c r="F350" s="103">
        <v>4582.56</v>
      </c>
      <c r="G350" s="103">
        <v>5187.6</v>
      </c>
      <c r="H350" s="103">
        <v>26335.36</v>
      </c>
      <c r="I350" s="158"/>
      <c r="J350" s="103">
        <f t="shared" si="25"/>
        <v>11227.272</v>
      </c>
      <c r="K350" s="103">
        <f t="shared" si="26"/>
        <v>1603.896</v>
      </c>
      <c r="L350" s="103">
        <f t="shared" si="27"/>
        <v>2647.7013333333334</v>
      </c>
      <c r="M350" s="103">
        <f t="shared" si="28"/>
        <v>3309.6266666666675</v>
      </c>
      <c r="N350" s="103">
        <f t="shared" si="29"/>
        <v>30550.4</v>
      </c>
      <c r="O350" s="103">
        <f t="shared" si="31"/>
        <v>9165.12</v>
      </c>
      <c r="P350" s="103">
        <f t="shared" si="30"/>
        <v>49338.89600000001</v>
      </c>
    </row>
    <row r="351" spans="1:16" s="140" customFormat="1" ht="11.25">
      <c r="A351" s="183">
        <v>7128</v>
      </c>
      <c r="B351" s="123" t="s">
        <v>821</v>
      </c>
      <c r="C351" s="103">
        <v>16811.2</v>
      </c>
      <c r="D351" s="103">
        <v>350</v>
      </c>
      <c r="E351" s="184">
        <v>940</v>
      </c>
      <c r="F351" s="103">
        <v>5043.36</v>
      </c>
      <c r="G351" s="103">
        <v>5961.3</v>
      </c>
      <c r="H351" s="103">
        <v>29105.86</v>
      </c>
      <c r="I351" s="158"/>
      <c r="J351" s="103">
        <f t="shared" si="25"/>
        <v>12356.232</v>
      </c>
      <c r="K351" s="103">
        <f t="shared" si="26"/>
        <v>1765.176</v>
      </c>
      <c r="L351" s="103">
        <f t="shared" si="27"/>
        <v>2913.9413333333337</v>
      </c>
      <c r="M351" s="103">
        <f t="shared" si="28"/>
        <v>3642.4266666666667</v>
      </c>
      <c r="N351" s="103">
        <f t="shared" si="29"/>
        <v>33622.4</v>
      </c>
      <c r="O351" s="103">
        <f t="shared" si="31"/>
        <v>10086.72</v>
      </c>
      <c r="P351" s="103">
        <f t="shared" si="30"/>
        <v>54300.176</v>
      </c>
    </row>
    <row r="352" spans="1:16" s="140" customFormat="1" ht="11.25">
      <c r="A352" s="183">
        <v>7135</v>
      </c>
      <c r="B352" s="123" t="s">
        <v>881</v>
      </c>
      <c r="C352" s="103">
        <v>12907.2</v>
      </c>
      <c r="D352" s="103">
        <v>350</v>
      </c>
      <c r="E352" s="184">
        <v>940</v>
      </c>
      <c r="F352" s="103">
        <v>3872.16</v>
      </c>
      <c r="G352" s="103">
        <v>3848.89</v>
      </c>
      <c r="H352" s="103">
        <v>21918.25</v>
      </c>
      <c r="I352" s="158"/>
      <c r="J352" s="103">
        <f t="shared" si="25"/>
        <v>9486.792</v>
      </c>
      <c r="K352" s="103">
        <f t="shared" si="26"/>
        <v>1355.256</v>
      </c>
      <c r="L352" s="103">
        <f t="shared" si="27"/>
        <v>2237.248</v>
      </c>
      <c r="M352" s="103">
        <f t="shared" si="28"/>
        <v>2796.56</v>
      </c>
      <c r="N352" s="103">
        <f t="shared" si="29"/>
        <v>25814.4</v>
      </c>
      <c r="O352" s="103">
        <f t="shared" si="31"/>
        <v>7744.32</v>
      </c>
      <c r="P352" s="103">
        <f t="shared" si="30"/>
        <v>41690.256</v>
      </c>
    </row>
    <row r="353" spans="1:16" s="140" customFormat="1" ht="11.25">
      <c r="A353" s="183">
        <v>7136</v>
      </c>
      <c r="B353" s="123" t="s">
        <v>882</v>
      </c>
      <c r="C353" s="103">
        <v>14078.4</v>
      </c>
      <c r="D353" s="103">
        <v>350</v>
      </c>
      <c r="E353" s="184">
        <v>940</v>
      </c>
      <c r="F353" s="103">
        <v>4223.52</v>
      </c>
      <c r="G353" s="103">
        <v>4518.26</v>
      </c>
      <c r="H353" s="103">
        <v>24110.18</v>
      </c>
      <c r="I353" s="158"/>
      <c r="J353" s="103">
        <f t="shared" si="25"/>
        <v>10347.624000000002</v>
      </c>
      <c r="K353" s="103">
        <f t="shared" si="26"/>
        <v>1478.232</v>
      </c>
      <c r="L353" s="103">
        <f t="shared" si="27"/>
        <v>2440.256</v>
      </c>
      <c r="M353" s="103">
        <f t="shared" si="28"/>
        <v>3050.3199999999997</v>
      </c>
      <c r="N353" s="103">
        <f t="shared" si="29"/>
        <v>28156.8</v>
      </c>
      <c r="O353" s="103">
        <f t="shared" si="31"/>
        <v>8447.04</v>
      </c>
      <c r="P353" s="103">
        <f t="shared" si="30"/>
        <v>45473.232</v>
      </c>
    </row>
    <row r="354" spans="1:16" s="140" customFormat="1" ht="11.25">
      <c r="A354" s="183">
        <v>7137</v>
      </c>
      <c r="B354" s="123" t="s">
        <v>883</v>
      </c>
      <c r="C354" s="103">
        <v>15275.2</v>
      </c>
      <c r="D354" s="103">
        <v>350</v>
      </c>
      <c r="E354" s="184">
        <v>940</v>
      </c>
      <c r="F354" s="103">
        <v>4582.56</v>
      </c>
      <c r="G354" s="103">
        <v>5187.6</v>
      </c>
      <c r="H354" s="103">
        <v>26335.36</v>
      </c>
      <c r="I354" s="158"/>
      <c r="J354" s="103">
        <f t="shared" si="25"/>
        <v>11227.272</v>
      </c>
      <c r="K354" s="103">
        <f t="shared" si="26"/>
        <v>1603.896</v>
      </c>
      <c r="L354" s="103">
        <f t="shared" si="27"/>
        <v>2647.7013333333334</v>
      </c>
      <c r="M354" s="103">
        <f t="shared" si="28"/>
        <v>3309.6266666666675</v>
      </c>
      <c r="N354" s="103">
        <f t="shared" si="29"/>
        <v>30550.4</v>
      </c>
      <c r="O354" s="103">
        <f t="shared" si="31"/>
        <v>9165.12</v>
      </c>
      <c r="P354" s="103">
        <f t="shared" si="30"/>
        <v>49338.89600000001</v>
      </c>
    </row>
    <row r="355" spans="1:16" s="140" customFormat="1" ht="11.25">
      <c r="A355" s="183">
        <v>7138</v>
      </c>
      <c r="B355" s="123" t="s">
        <v>884</v>
      </c>
      <c r="C355" s="103">
        <v>16811.2</v>
      </c>
      <c r="D355" s="103">
        <v>350</v>
      </c>
      <c r="E355" s="184">
        <v>940</v>
      </c>
      <c r="F355" s="103">
        <v>5043.36</v>
      </c>
      <c r="G355" s="103">
        <v>5961.3</v>
      </c>
      <c r="H355" s="103">
        <v>29105.86</v>
      </c>
      <c r="I355" s="158"/>
      <c r="J355" s="103">
        <f t="shared" si="25"/>
        <v>12356.232</v>
      </c>
      <c r="K355" s="103">
        <f t="shared" si="26"/>
        <v>1765.176</v>
      </c>
      <c r="L355" s="103">
        <f t="shared" si="27"/>
        <v>2913.9413333333337</v>
      </c>
      <c r="M355" s="103">
        <f t="shared" si="28"/>
        <v>3642.4266666666667</v>
      </c>
      <c r="N355" s="103">
        <f t="shared" si="29"/>
        <v>33622.4</v>
      </c>
      <c r="O355" s="103">
        <f t="shared" si="31"/>
        <v>10086.72</v>
      </c>
      <c r="P355" s="103">
        <f t="shared" si="30"/>
        <v>54300.176</v>
      </c>
    </row>
    <row r="356" spans="1:16" s="140" customFormat="1" ht="11.25">
      <c r="A356" s="183">
        <v>7156</v>
      </c>
      <c r="B356" s="123" t="s">
        <v>885</v>
      </c>
      <c r="C356" s="103">
        <v>12907.2</v>
      </c>
      <c r="D356" s="103">
        <v>350</v>
      </c>
      <c r="E356" s="184">
        <v>940</v>
      </c>
      <c r="F356" s="103">
        <v>3872.16</v>
      </c>
      <c r="G356" s="103">
        <v>3848.89</v>
      </c>
      <c r="H356" s="103">
        <v>21918.25</v>
      </c>
      <c r="I356" s="158"/>
      <c r="J356" s="103">
        <f t="shared" si="25"/>
        <v>9486.792</v>
      </c>
      <c r="K356" s="103">
        <f t="shared" si="26"/>
        <v>1355.256</v>
      </c>
      <c r="L356" s="103">
        <f t="shared" si="27"/>
        <v>2237.248</v>
      </c>
      <c r="M356" s="103">
        <f t="shared" si="28"/>
        <v>2796.56</v>
      </c>
      <c r="N356" s="103">
        <f t="shared" si="29"/>
        <v>25814.4</v>
      </c>
      <c r="O356" s="103">
        <f t="shared" si="31"/>
        <v>7744.32</v>
      </c>
      <c r="P356" s="103">
        <f t="shared" si="30"/>
        <v>41690.256</v>
      </c>
    </row>
    <row r="357" spans="1:16" s="140" customFormat="1" ht="11.25">
      <c r="A357" s="183">
        <v>7157</v>
      </c>
      <c r="B357" s="123" t="s">
        <v>822</v>
      </c>
      <c r="C357" s="103">
        <v>14078.4</v>
      </c>
      <c r="D357" s="103">
        <v>350</v>
      </c>
      <c r="E357" s="184">
        <v>940</v>
      </c>
      <c r="F357" s="103">
        <v>4223.52</v>
      </c>
      <c r="G357" s="103">
        <v>4518.26</v>
      </c>
      <c r="H357" s="103">
        <v>24110.18</v>
      </c>
      <c r="I357" s="158"/>
      <c r="J357" s="103">
        <f t="shared" si="25"/>
        <v>10347.624000000002</v>
      </c>
      <c r="K357" s="103">
        <f t="shared" si="26"/>
        <v>1478.232</v>
      </c>
      <c r="L357" s="103">
        <f t="shared" si="27"/>
        <v>2440.256</v>
      </c>
      <c r="M357" s="103">
        <f t="shared" si="28"/>
        <v>3050.3199999999997</v>
      </c>
      <c r="N357" s="103">
        <f t="shared" si="29"/>
        <v>28156.8</v>
      </c>
      <c r="O357" s="103">
        <f t="shared" si="31"/>
        <v>8447.04</v>
      </c>
      <c r="P357" s="103">
        <f t="shared" si="30"/>
        <v>45473.232</v>
      </c>
    </row>
    <row r="358" spans="1:16" s="140" customFormat="1" ht="11.25">
      <c r="A358" s="183">
        <v>7158</v>
      </c>
      <c r="B358" s="123" t="s">
        <v>886</v>
      </c>
      <c r="C358" s="103">
        <v>15275.2</v>
      </c>
      <c r="D358" s="103">
        <v>350</v>
      </c>
      <c r="E358" s="184">
        <v>940</v>
      </c>
      <c r="F358" s="103">
        <v>4582.56</v>
      </c>
      <c r="G358" s="103">
        <v>5187.6</v>
      </c>
      <c r="H358" s="103">
        <v>26335.36</v>
      </c>
      <c r="I358" s="158"/>
      <c r="J358" s="103">
        <f t="shared" si="25"/>
        <v>11227.272</v>
      </c>
      <c r="K358" s="103">
        <f t="shared" si="26"/>
        <v>1603.896</v>
      </c>
      <c r="L358" s="103">
        <f t="shared" si="27"/>
        <v>2647.7013333333334</v>
      </c>
      <c r="M358" s="103">
        <f t="shared" si="28"/>
        <v>3309.6266666666675</v>
      </c>
      <c r="N358" s="103">
        <f t="shared" si="29"/>
        <v>30550.4</v>
      </c>
      <c r="O358" s="103">
        <f t="shared" si="31"/>
        <v>9165.12</v>
      </c>
      <c r="P358" s="103">
        <f t="shared" si="30"/>
        <v>49338.89600000001</v>
      </c>
    </row>
    <row r="359" spans="1:16" s="140" customFormat="1" ht="11.25">
      <c r="A359" s="183">
        <v>7159</v>
      </c>
      <c r="B359" s="123" t="s">
        <v>887</v>
      </c>
      <c r="C359" s="103">
        <v>16811.2</v>
      </c>
      <c r="D359" s="103">
        <v>350</v>
      </c>
      <c r="E359" s="184">
        <v>940</v>
      </c>
      <c r="F359" s="103">
        <v>5043.36</v>
      </c>
      <c r="G359" s="103">
        <v>5961.3</v>
      </c>
      <c r="H359" s="103">
        <v>29105.86</v>
      </c>
      <c r="I359" s="158"/>
      <c r="J359" s="103">
        <f t="shared" si="25"/>
        <v>12356.232</v>
      </c>
      <c r="K359" s="103">
        <f t="shared" si="26"/>
        <v>1765.176</v>
      </c>
      <c r="L359" s="103">
        <f t="shared" si="27"/>
        <v>2913.9413333333337</v>
      </c>
      <c r="M359" s="103">
        <f t="shared" si="28"/>
        <v>3642.4266666666667</v>
      </c>
      <c r="N359" s="103">
        <f t="shared" si="29"/>
        <v>33622.4</v>
      </c>
      <c r="O359" s="103">
        <f t="shared" si="31"/>
        <v>10086.72</v>
      </c>
      <c r="P359" s="103">
        <f t="shared" si="30"/>
        <v>54300.176</v>
      </c>
    </row>
    <row r="360" ht="15">
      <c r="H360" s="94"/>
    </row>
    <row r="361" ht="15">
      <c r="H361" s="94"/>
    </row>
    <row r="362" spans="1:19" ht="15">
      <c r="A362" s="235" t="s">
        <v>655</v>
      </c>
      <c r="B362" s="235"/>
      <c r="C362" s="235"/>
      <c r="D362" s="235"/>
      <c r="E362" s="235"/>
      <c r="F362" s="235"/>
      <c r="G362" s="235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</row>
    <row r="363" spans="1:19" ht="15">
      <c r="A363" s="235" t="s">
        <v>176</v>
      </c>
      <c r="B363" s="235"/>
      <c r="C363" s="235"/>
      <c r="D363" s="235"/>
      <c r="E363" s="235"/>
      <c r="F363" s="235"/>
      <c r="G363" s="235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</row>
    <row r="364" spans="1:19" ht="15">
      <c r="A364" s="235" t="s">
        <v>217</v>
      </c>
      <c r="B364" s="235"/>
      <c r="C364" s="235"/>
      <c r="D364" s="235"/>
      <c r="E364" s="235"/>
      <c r="F364" s="235"/>
      <c r="G364" s="235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  <c r="S364" s="235"/>
    </row>
    <row r="365" spans="1:19" ht="15">
      <c r="A365" s="235" t="s">
        <v>218</v>
      </c>
      <c r="B365" s="235"/>
      <c r="C365" s="235"/>
      <c r="D365" s="235"/>
      <c r="E365" s="235"/>
      <c r="F365" s="235"/>
      <c r="G365" s="235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</row>
    <row r="366" spans="1:19" ht="15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</row>
    <row r="367" spans="1:19" ht="15">
      <c r="A367" s="223" t="s">
        <v>219</v>
      </c>
      <c r="B367" s="22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1:19" ht="15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</row>
    <row r="369" spans="1:17" ht="15">
      <c r="A369" s="287" t="s">
        <v>178</v>
      </c>
      <c r="B369" s="287" t="s">
        <v>220</v>
      </c>
      <c r="C369" s="185" t="s">
        <v>221</v>
      </c>
      <c r="D369" s="186"/>
      <c r="E369" s="186"/>
      <c r="F369" s="186"/>
      <c r="G369" s="186"/>
      <c r="H369" s="186"/>
      <c r="I369" s="186"/>
      <c r="J369" s="96"/>
      <c r="K369" s="185" t="s">
        <v>222</v>
      </c>
      <c r="L369" s="186"/>
      <c r="M369" s="186"/>
      <c r="N369" s="186"/>
      <c r="O369" s="186"/>
      <c r="P369" s="186"/>
      <c r="Q369" s="186"/>
    </row>
    <row r="370" spans="1:17" ht="75">
      <c r="A370" s="288"/>
      <c r="B370" s="288"/>
      <c r="C370" s="187" t="s">
        <v>223</v>
      </c>
      <c r="D370" s="187" t="s">
        <v>888</v>
      </c>
      <c r="E370" s="187" t="s">
        <v>829</v>
      </c>
      <c r="F370" s="188" t="s">
        <v>830</v>
      </c>
      <c r="G370" s="188" t="s">
        <v>831</v>
      </c>
      <c r="H370" s="187" t="s">
        <v>224</v>
      </c>
      <c r="I370" s="187" t="s">
        <v>22</v>
      </c>
      <c r="J370" s="96"/>
      <c r="K370" s="187" t="s">
        <v>225</v>
      </c>
      <c r="L370" s="187" t="s">
        <v>889</v>
      </c>
      <c r="M370" s="187" t="s">
        <v>890</v>
      </c>
      <c r="N370" s="187" t="s">
        <v>227</v>
      </c>
      <c r="O370" s="187" t="s">
        <v>228</v>
      </c>
      <c r="P370" s="187" t="s">
        <v>834</v>
      </c>
      <c r="Q370" s="187" t="s">
        <v>22</v>
      </c>
    </row>
    <row r="371" spans="1:17" ht="15">
      <c r="A371" s="189">
        <v>1200</v>
      </c>
      <c r="B371" s="173" t="s">
        <v>656</v>
      </c>
      <c r="C371" s="176">
        <v>18321.6</v>
      </c>
      <c r="D371" s="176">
        <v>685</v>
      </c>
      <c r="E371" s="176">
        <v>475</v>
      </c>
      <c r="F371" s="190">
        <v>830</v>
      </c>
      <c r="G371" s="176">
        <v>5496.48</v>
      </c>
      <c r="H371" s="176">
        <v>1980</v>
      </c>
      <c r="I371" s="176">
        <f aca="true" t="shared" si="32" ref="I371:I434">SUM(C371:H371)</f>
        <v>27788.079999999998</v>
      </c>
      <c r="J371" s="111"/>
      <c r="K371" s="176">
        <f aca="true" t="shared" si="33" ref="K371:K434">C371*22.05/30</f>
        <v>13466.375999999998</v>
      </c>
      <c r="L371" s="176">
        <f aca="true" t="shared" si="34" ref="L371:L434">C371*3.15/30</f>
        <v>1923.7679999999998</v>
      </c>
      <c r="M371" s="176">
        <f aca="true" t="shared" si="35" ref="M371:M434">(C371+G371)*4/30</f>
        <v>3175.7439999999997</v>
      </c>
      <c r="N371" s="176">
        <f aca="true" t="shared" si="36" ref="N371:N434">(C371+G371)*5/30</f>
        <v>3969.68</v>
      </c>
      <c r="O371" s="176">
        <f aca="true" t="shared" si="37" ref="O371:O434">C371*2</f>
        <v>36643.2</v>
      </c>
      <c r="P371" s="176">
        <f>H371*2</f>
        <v>3960</v>
      </c>
      <c r="Q371" s="176">
        <f aca="true" t="shared" si="38" ref="Q371:Q434">SUM(K371:P371)</f>
        <v>63138.768</v>
      </c>
    </row>
    <row r="372" spans="1:17" ht="15">
      <c r="A372" s="189">
        <v>1201</v>
      </c>
      <c r="B372" s="173" t="s">
        <v>657</v>
      </c>
      <c r="C372" s="176">
        <v>16201.6</v>
      </c>
      <c r="D372" s="176">
        <v>685</v>
      </c>
      <c r="E372" s="176">
        <v>475</v>
      </c>
      <c r="F372" s="190">
        <v>830</v>
      </c>
      <c r="G372" s="176">
        <v>4860.48</v>
      </c>
      <c r="H372" s="176">
        <v>1980</v>
      </c>
      <c r="I372" s="176">
        <f t="shared" si="32"/>
        <v>25032.079999999998</v>
      </c>
      <c r="J372" s="111"/>
      <c r="K372" s="176">
        <f t="shared" si="33"/>
        <v>11908.176000000001</v>
      </c>
      <c r="L372" s="176">
        <f t="shared" si="34"/>
        <v>1701.1680000000001</v>
      </c>
      <c r="M372" s="176">
        <f t="shared" si="35"/>
        <v>2808.2773333333334</v>
      </c>
      <c r="N372" s="176">
        <f t="shared" si="36"/>
        <v>3510.346666666667</v>
      </c>
      <c r="O372" s="176">
        <f t="shared" si="37"/>
        <v>32403.2</v>
      </c>
      <c r="P372" s="176">
        <f aca="true" t="shared" si="39" ref="P372:P435">H372*2</f>
        <v>3960</v>
      </c>
      <c r="Q372" s="176">
        <f t="shared" si="38"/>
        <v>56291.168000000005</v>
      </c>
    </row>
    <row r="373" spans="1:17" ht="15">
      <c r="A373" s="189">
        <v>1203</v>
      </c>
      <c r="B373" s="173" t="s">
        <v>658</v>
      </c>
      <c r="C373" s="176">
        <v>20457.6</v>
      </c>
      <c r="D373" s="176">
        <v>685</v>
      </c>
      <c r="E373" s="176">
        <v>475</v>
      </c>
      <c r="F373" s="190">
        <v>830</v>
      </c>
      <c r="G373" s="176">
        <v>6137.28</v>
      </c>
      <c r="H373" s="176">
        <v>1980</v>
      </c>
      <c r="I373" s="176">
        <f t="shared" si="32"/>
        <v>30564.879999999997</v>
      </c>
      <c r="J373" s="111"/>
      <c r="K373" s="176">
        <f t="shared" si="33"/>
        <v>15036.336</v>
      </c>
      <c r="L373" s="176">
        <f t="shared" si="34"/>
        <v>2148.048</v>
      </c>
      <c r="M373" s="176">
        <f t="shared" si="35"/>
        <v>3545.9839999999995</v>
      </c>
      <c r="N373" s="176">
        <f t="shared" si="36"/>
        <v>4432.48</v>
      </c>
      <c r="O373" s="176">
        <f t="shared" si="37"/>
        <v>40915.2</v>
      </c>
      <c r="P373" s="176">
        <f t="shared" si="39"/>
        <v>3960</v>
      </c>
      <c r="Q373" s="176">
        <f t="shared" si="38"/>
        <v>70038.048</v>
      </c>
    </row>
    <row r="374" spans="1:17" ht="15">
      <c r="A374" s="189">
        <v>1204</v>
      </c>
      <c r="B374" s="173" t="s">
        <v>659</v>
      </c>
      <c r="C374" s="176">
        <v>22104</v>
      </c>
      <c r="D374" s="176">
        <v>685</v>
      </c>
      <c r="E374" s="176">
        <v>475</v>
      </c>
      <c r="F374" s="190">
        <v>830</v>
      </c>
      <c r="G374" s="176">
        <v>6631.2</v>
      </c>
      <c r="H374" s="176">
        <v>1980</v>
      </c>
      <c r="I374" s="176">
        <f t="shared" si="32"/>
        <v>32705.2</v>
      </c>
      <c r="J374" s="111"/>
      <c r="K374" s="176">
        <f t="shared" si="33"/>
        <v>16246.44</v>
      </c>
      <c r="L374" s="176">
        <f t="shared" si="34"/>
        <v>2320.9199999999996</v>
      </c>
      <c r="M374" s="176">
        <f t="shared" si="35"/>
        <v>3831.36</v>
      </c>
      <c r="N374" s="176">
        <f t="shared" si="36"/>
        <v>4789.2</v>
      </c>
      <c r="O374" s="176">
        <f t="shared" si="37"/>
        <v>44208</v>
      </c>
      <c r="P374" s="176">
        <f t="shared" si="39"/>
        <v>3960</v>
      </c>
      <c r="Q374" s="176">
        <f t="shared" si="38"/>
        <v>75355.92</v>
      </c>
    </row>
    <row r="375" spans="1:17" ht="15">
      <c r="A375" s="189">
        <v>1210</v>
      </c>
      <c r="B375" s="173" t="s">
        <v>660</v>
      </c>
      <c r="C375" s="176">
        <v>24460.8</v>
      </c>
      <c r="D375" s="176">
        <v>685</v>
      </c>
      <c r="E375" s="176">
        <v>475</v>
      </c>
      <c r="F375" s="190">
        <v>830</v>
      </c>
      <c r="G375" s="176">
        <v>7338.24</v>
      </c>
      <c r="H375" s="176">
        <v>1980</v>
      </c>
      <c r="I375" s="176">
        <f t="shared" si="32"/>
        <v>35769.04</v>
      </c>
      <c r="J375" s="111"/>
      <c r="K375" s="176">
        <f t="shared" si="33"/>
        <v>17978.688000000002</v>
      </c>
      <c r="L375" s="176">
        <f t="shared" si="34"/>
        <v>2568.3839999999996</v>
      </c>
      <c r="M375" s="176">
        <f t="shared" si="35"/>
        <v>4239.872</v>
      </c>
      <c r="N375" s="176">
        <f t="shared" si="36"/>
        <v>5299.84</v>
      </c>
      <c r="O375" s="176">
        <f t="shared" si="37"/>
        <v>48921.6</v>
      </c>
      <c r="P375" s="176">
        <f t="shared" si="39"/>
        <v>3960</v>
      </c>
      <c r="Q375" s="176">
        <f t="shared" si="38"/>
        <v>82968.38399999999</v>
      </c>
    </row>
    <row r="376" spans="1:17" ht="15">
      <c r="A376" s="189">
        <v>1211</v>
      </c>
      <c r="B376" s="173" t="s">
        <v>661</v>
      </c>
      <c r="C376" s="176">
        <v>27969.6</v>
      </c>
      <c r="D376" s="176">
        <v>685</v>
      </c>
      <c r="E376" s="176">
        <v>475</v>
      </c>
      <c r="F376" s="190">
        <v>830</v>
      </c>
      <c r="G376" s="176">
        <v>8390.88</v>
      </c>
      <c r="H376" s="176">
        <v>1980</v>
      </c>
      <c r="I376" s="176">
        <f t="shared" si="32"/>
        <v>40330.479999999996</v>
      </c>
      <c r="J376" s="111"/>
      <c r="K376" s="176">
        <f t="shared" si="33"/>
        <v>20557.656</v>
      </c>
      <c r="L376" s="176">
        <f t="shared" si="34"/>
        <v>2936.8079999999995</v>
      </c>
      <c r="M376" s="176">
        <f t="shared" si="35"/>
        <v>4848.063999999999</v>
      </c>
      <c r="N376" s="176">
        <f t="shared" si="36"/>
        <v>6060.079999999999</v>
      </c>
      <c r="O376" s="176">
        <f t="shared" si="37"/>
        <v>55939.2</v>
      </c>
      <c r="P376" s="176">
        <f t="shared" si="39"/>
        <v>3960</v>
      </c>
      <c r="Q376" s="176">
        <f t="shared" si="38"/>
        <v>94301.80799999999</v>
      </c>
    </row>
    <row r="377" spans="1:17" ht="15">
      <c r="A377" s="189">
        <v>1212</v>
      </c>
      <c r="B377" s="173" t="s">
        <v>662</v>
      </c>
      <c r="C377" s="176">
        <v>32286.4</v>
      </c>
      <c r="D377" s="176">
        <v>685</v>
      </c>
      <c r="E377" s="176">
        <v>475</v>
      </c>
      <c r="F377" s="190">
        <v>830</v>
      </c>
      <c r="G377" s="176">
        <v>9685.92</v>
      </c>
      <c r="H377" s="176">
        <v>1980</v>
      </c>
      <c r="I377" s="176">
        <f t="shared" si="32"/>
        <v>45942.32</v>
      </c>
      <c r="J377" s="111"/>
      <c r="K377" s="176">
        <f t="shared" si="33"/>
        <v>23730.504000000004</v>
      </c>
      <c r="L377" s="176">
        <f t="shared" si="34"/>
        <v>3390.072</v>
      </c>
      <c r="M377" s="176">
        <f t="shared" si="35"/>
        <v>5596.309333333334</v>
      </c>
      <c r="N377" s="176">
        <f t="shared" si="36"/>
        <v>6995.386666666667</v>
      </c>
      <c r="O377" s="176">
        <f t="shared" si="37"/>
        <v>64572.8</v>
      </c>
      <c r="P377" s="176">
        <f t="shared" si="39"/>
        <v>3960</v>
      </c>
      <c r="Q377" s="176">
        <f t="shared" si="38"/>
        <v>108245.07200000001</v>
      </c>
    </row>
    <row r="378" spans="1:17" ht="15">
      <c r="A378" s="189">
        <v>1220</v>
      </c>
      <c r="B378" s="173" t="s">
        <v>891</v>
      </c>
      <c r="C378" s="176">
        <v>16201.6</v>
      </c>
      <c r="D378" s="176">
        <v>685</v>
      </c>
      <c r="E378" s="176">
        <v>475</v>
      </c>
      <c r="F378" s="190">
        <v>830</v>
      </c>
      <c r="G378" s="176">
        <v>4860.48</v>
      </c>
      <c r="H378" s="176">
        <v>1980</v>
      </c>
      <c r="I378" s="176">
        <f t="shared" si="32"/>
        <v>25032.079999999998</v>
      </c>
      <c r="J378" s="111"/>
      <c r="K378" s="176">
        <f t="shared" si="33"/>
        <v>11908.176000000001</v>
      </c>
      <c r="L378" s="176">
        <f t="shared" si="34"/>
        <v>1701.1680000000001</v>
      </c>
      <c r="M378" s="176">
        <f t="shared" si="35"/>
        <v>2808.2773333333334</v>
      </c>
      <c r="N378" s="176">
        <f t="shared" si="36"/>
        <v>3510.346666666667</v>
      </c>
      <c r="O378" s="176">
        <f t="shared" si="37"/>
        <v>32403.2</v>
      </c>
      <c r="P378" s="176">
        <f t="shared" si="39"/>
        <v>3960</v>
      </c>
      <c r="Q378" s="176">
        <f t="shared" si="38"/>
        <v>56291.168000000005</v>
      </c>
    </row>
    <row r="379" spans="1:17" ht="15">
      <c r="A379" s="189">
        <v>1222</v>
      </c>
      <c r="B379" s="173" t="s">
        <v>892</v>
      </c>
      <c r="C379" s="176">
        <v>18321.6</v>
      </c>
      <c r="D379" s="176">
        <v>685</v>
      </c>
      <c r="E379" s="176">
        <v>475</v>
      </c>
      <c r="F379" s="190">
        <v>830</v>
      </c>
      <c r="G379" s="176">
        <v>5496.48</v>
      </c>
      <c r="H379" s="176">
        <v>1980</v>
      </c>
      <c r="I379" s="176">
        <f t="shared" si="32"/>
        <v>27788.079999999998</v>
      </c>
      <c r="J379" s="111"/>
      <c r="K379" s="176">
        <f t="shared" si="33"/>
        <v>13466.375999999998</v>
      </c>
      <c r="L379" s="176">
        <f t="shared" si="34"/>
        <v>1923.7679999999998</v>
      </c>
      <c r="M379" s="176">
        <f t="shared" si="35"/>
        <v>3175.7439999999997</v>
      </c>
      <c r="N379" s="176">
        <f t="shared" si="36"/>
        <v>3969.68</v>
      </c>
      <c r="O379" s="176">
        <f t="shared" si="37"/>
        <v>36643.2</v>
      </c>
      <c r="P379" s="176">
        <f t="shared" si="39"/>
        <v>3960</v>
      </c>
      <c r="Q379" s="176">
        <f t="shared" si="38"/>
        <v>63138.768</v>
      </c>
    </row>
    <row r="380" spans="1:17" ht="15">
      <c r="A380" s="189">
        <v>1224</v>
      </c>
      <c r="B380" s="173" t="s">
        <v>663</v>
      </c>
      <c r="C380" s="176">
        <v>20457.6</v>
      </c>
      <c r="D380" s="176">
        <v>685</v>
      </c>
      <c r="E380" s="176">
        <v>475</v>
      </c>
      <c r="F380" s="190">
        <v>830</v>
      </c>
      <c r="G380" s="176">
        <v>6137.28</v>
      </c>
      <c r="H380" s="176">
        <v>1980</v>
      </c>
      <c r="I380" s="176">
        <f t="shared" si="32"/>
        <v>30564.879999999997</v>
      </c>
      <c r="J380" s="111"/>
      <c r="K380" s="176">
        <f t="shared" si="33"/>
        <v>15036.336</v>
      </c>
      <c r="L380" s="176">
        <f t="shared" si="34"/>
        <v>2148.048</v>
      </c>
      <c r="M380" s="176">
        <f t="shared" si="35"/>
        <v>3545.9839999999995</v>
      </c>
      <c r="N380" s="176">
        <f t="shared" si="36"/>
        <v>4432.48</v>
      </c>
      <c r="O380" s="176">
        <f t="shared" si="37"/>
        <v>40915.2</v>
      </c>
      <c r="P380" s="176">
        <f t="shared" si="39"/>
        <v>3960</v>
      </c>
      <c r="Q380" s="176">
        <f t="shared" si="38"/>
        <v>70038.048</v>
      </c>
    </row>
    <row r="381" spans="1:17" ht="15">
      <c r="A381" s="189">
        <v>1226</v>
      </c>
      <c r="B381" s="173" t="s">
        <v>893</v>
      </c>
      <c r="C381" s="176">
        <v>22104</v>
      </c>
      <c r="D381" s="176">
        <v>685</v>
      </c>
      <c r="E381" s="176">
        <v>475</v>
      </c>
      <c r="F381" s="190">
        <v>830</v>
      </c>
      <c r="G381" s="176">
        <v>6631.2</v>
      </c>
      <c r="H381" s="176">
        <v>1980</v>
      </c>
      <c r="I381" s="176">
        <f t="shared" si="32"/>
        <v>32705.2</v>
      </c>
      <c r="J381" s="111"/>
      <c r="K381" s="176">
        <f t="shared" si="33"/>
        <v>16246.44</v>
      </c>
      <c r="L381" s="176">
        <f t="shared" si="34"/>
        <v>2320.9199999999996</v>
      </c>
      <c r="M381" s="176">
        <f t="shared" si="35"/>
        <v>3831.36</v>
      </c>
      <c r="N381" s="176">
        <f t="shared" si="36"/>
        <v>4789.2</v>
      </c>
      <c r="O381" s="176">
        <f t="shared" si="37"/>
        <v>44208</v>
      </c>
      <c r="P381" s="176">
        <f t="shared" si="39"/>
        <v>3960</v>
      </c>
      <c r="Q381" s="176">
        <f t="shared" si="38"/>
        <v>75355.92</v>
      </c>
    </row>
    <row r="382" spans="1:17" ht="15">
      <c r="A382" s="189">
        <v>1230</v>
      </c>
      <c r="B382" s="173" t="s">
        <v>823</v>
      </c>
      <c r="C382" s="176">
        <v>16201.6</v>
      </c>
      <c r="D382" s="176">
        <v>685</v>
      </c>
      <c r="E382" s="176">
        <v>475</v>
      </c>
      <c r="F382" s="190">
        <v>830</v>
      </c>
      <c r="G382" s="176">
        <v>4860.48</v>
      </c>
      <c r="H382" s="176">
        <v>1980</v>
      </c>
      <c r="I382" s="176">
        <f t="shared" si="32"/>
        <v>25032.079999999998</v>
      </c>
      <c r="J382" s="111"/>
      <c r="K382" s="176">
        <f t="shared" si="33"/>
        <v>11908.176000000001</v>
      </c>
      <c r="L382" s="176">
        <f t="shared" si="34"/>
        <v>1701.1680000000001</v>
      </c>
      <c r="M382" s="176">
        <f t="shared" si="35"/>
        <v>2808.2773333333334</v>
      </c>
      <c r="N382" s="176">
        <f t="shared" si="36"/>
        <v>3510.346666666667</v>
      </c>
      <c r="O382" s="176">
        <f t="shared" si="37"/>
        <v>32403.2</v>
      </c>
      <c r="P382" s="176">
        <f t="shared" si="39"/>
        <v>3960</v>
      </c>
      <c r="Q382" s="176">
        <f t="shared" si="38"/>
        <v>56291.168000000005</v>
      </c>
    </row>
    <row r="383" spans="1:17" ht="15">
      <c r="A383" s="189">
        <v>1232</v>
      </c>
      <c r="B383" s="173" t="s">
        <v>824</v>
      </c>
      <c r="C383" s="176">
        <v>18321.6</v>
      </c>
      <c r="D383" s="176">
        <v>685</v>
      </c>
      <c r="E383" s="176">
        <v>475</v>
      </c>
      <c r="F383" s="190">
        <v>830</v>
      </c>
      <c r="G383" s="176">
        <v>5496.48</v>
      </c>
      <c r="H383" s="176">
        <v>1980</v>
      </c>
      <c r="I383" s="176">
        <f t="shared" si="32"/>
        <v>27788.079999999998</v>
      </c>
      <c r="J383" s="191"/>
      <c r="K383" s="176">
        <f t="shared" si="33"/>
        <v>13466.375999999998</v>
      </c>
      <c r="L383" s="176">
        <f t="shared" si="34"/>
        <v>1923.7679999999998</v>
      </c>
      <c r="M383" s="176">
        <f t="shared" si="35"/>
        <v>3175.7439999999997</v>
      </c>
      <c r="N383" s="176">
        <f t="shared" si="36"/>
        <v>3969.68</v>
      </c>
      <c r="O383" s="176">
        <f t="shared" si="37"/>
        <v>36643.2</v>
      </c>
      <c r="P383" s="176">
        <f t="shared" si="39"/>
        <v>3960</v>
      </c>
      <c r="Q383" s="176">
        <f t="shared" si="38"/>
        <v>63138.768</v>
      </c>
    </row>
    <row r="384" spans="1:17" ht="15">
      <c r="A384" s="189">
        <v>1234</v>
      </c>
      <c r="B384" s="173" t="s">
        <v>894</v>
      </c>
      <c r="C384" s="176">
        <v>20457.6</v>
      </c>
      <c r="D384" s="176">
        <v>685</v>
      </c>
      <c r="E384" s="176">
        <v>475</v>
      </c>
      <c r="F384" s="190">
        <v>830</v>
      </c>
      <c r="G384" s="176">
        <v>6137.28</v>
      </c>
      <c r="H384" s="176">
        <v>1980</v>
      </c>
      <c r="I384" s="176">
        <f t="shared" si="32"/>
        <v>30564.879999999997</v>
      </c>
      <c r="J384" s="191"/>
      <c r="K384" s="176">
        <f t="shared" si="33"/>
        <v>15036.336</v>
      </c>
      <c r="L384" s="176">
        <f t="shared" si="34"/>
        <v>2148.048</v>
      </c>
      <c r="M384" s="176">
        <f t="shared" si="35"/>
        <v>3545.9839999999995</v>
      </c>
      <c r="N384" s="176">
        <f t="shared" si="36"/>
        <v>4432.48</v>
      </c>
      <c r="O384" s="176">
        <f t="shared" si="37"/>
        <v>40915.2</v>
      </c>
      <c r="P384" s="176">
        <f t="shared" si="39"/>
        <v>3960</v>
      </c>
      <c r="Q384" s="176">
        <f t="shared" si="38"/>
        <v>70038.048</v>
      </c>
    </row>
    <row r="385" spans="1:17" ht="15">
      <c r="A385" s="189">
        <v>1236</v>
      </c>
      <c r="B385" s="173" t="s">
        <v>895</v>
      </c>
      <c r="C385" s="176">
        <v>22104</v>
      </c>
      <c r="D385" s="176">
        <v>685</v>
      </c>
      <c r="E385" s="176">
        <v>475</v>
      </c>
      <c r="F385" s="190">
        <v>830</v>
      </c>
      <c r="G385" s="176">
        <v>6631.2</v>
      </c>
      <c r="H385" s="176">
        <v>1980</v>
      </c>
      <c r="I385" s="176">
        <f t="shared" si="32"/>
        <v>32705.2</v>
      </c>
      <c r="J385" s="191"/>
      <c r="K385" s="176">
        <f t="shared" si="33"/>
        <v>16246.44</v>
      </c>
      <c r="L385" s="176">
        <f t="shared" si="34"/>
        <v>2320.9199999999996</v>
      </c>
      <c r="M385" s="176">
        <f t="shared" si="35"/>
        <v>3831.36</v>
      </c>
      <c r="N385" s="176">
        <f t="shared" si="36"/>
        <v>4789.2</v>
      </c>
      <c r="O385" s="176">
        <f t="shared" si="37"/>
        <v>44208</v>
      </c>
      <c r="P385" s="176">
        <f t="shared" si="39"/>
        <v>3960</v>
      </c>
      <c r="Q385" s="176">
        <f t="shared" si="38"/>
        <v>75355.92</v>
      </c>
    </row>
    <row r="386" spans="1:17" ht="15">
      <c r="A386" s="189">
        <v>1300</v>
      </c>
      <c r="B386" s="173" t="s">
        <v>664</v>
      </c>
      <c r="C386" s="176">
        <v>9160.8</v>
      </c>
      <c r="D386" s="176">
        <v>342.5</v>
      </c>
      <c r="E386" s="176">
        <v>237.5</v>
      </c>
      <c r="F386" s="190">
        <v>415</v>
      </c>
      <c r="G386" s="176">
        <v>2748.24</v>
      </c>
      <c r="H386" s="176">
        <v>1025</v>
      </c>
      <c r="I386" s="176">
        <f t="shared" si="32"/>
        <v>13929.039999999999</v>
      </c>
      <c r="J386" s="191"/>
      <c r="K386" s="176">
        <f t="shared" si="33"/>
        <v>6733.187999999999</v>
      </c>
      <c r="L386" s="176">
        <f t="shared" si="34"/>
        <v>961.8839999999999</v>
      </c>
      <c r="M386" s="176">
        <f t="shared" si="35"/>
        <v>1587.8719999999998</v>
      </c>
      <c r="N386" s="176">
        <f t="shared" si="36"/>
        <v>1984.84</v>
      </c>
      <c r="O386" s="176">
        <f t="shared" si="37"/>
        <v>18321.6</v>
      </c>
      <c r="P386" s="176">
        <f t="shared" si="39"/>
        <v>2050</v>
      </c>
      <c r="Q386" s="176">
        <f t="shared" si="38"/>
        <v>31639.384</v>
      </c>
    </row>
    <row r="387" spans="1:17" ht="15">
      <c r="A387" s="189">
        <v>1301</v>
      </c>
      <c r="B387" s="173" t="s">
        <v>825</v>
      </c>
      <c r="C387" s="176">
        <v>8100.8</v>
      </c>
      <c r="D387" s="176">
        <v>342.5</v>
      </c>
      <c r="E387" s="176">
        <v>237.5</v>
      </c>
      <c r="F387" s="190">
        <v>415</v>
      </c>
      <c r="G387" s="176">
        <v>2430.24</v>
      </c>
      <c r="H387" s="176">
        <v>1025</v>
      </c>
      <c r="I387" s="176">
        <f t="shared" si="32"/>
        <v>12551.039999999999</v>
      </c>
      <c r="J387" s="191"/>
      <c r="K387" s="176">
        <f t="shared" si="33"/>
        <v>5954.088000000001</v>
      </c>
      <c r="L387" s="176">
        <f t="shared" si="34"/>
        <v>850.5840000000001</v>
      </c>
      <c r="M387" s="176">
        <f t="shared" si="35"/>
        <v>1404.1386666666667</v>
      </c>
      <c r="N387" s="176">
        <f t="shared" si="36"/>
        <v>1755.1733333333334</v>
      </c>
      <c r="O387" s="176">
        <f t="shared" si="37"/>
        <v>16201.6</v>
      </c>
      <c r="P387" s="176">
        <f t="shared" si="39"/>
        <v>2050</v>
      </c>
      <c r="Q387" s="176">
        <f t="shared" si="38"/>
        <v>28215.584000000003</v>
      </c>
    </row>
    <row r="388" spans="1:17" ht="15">
      <c r="A388" s="189">
        <v>1303</v>
      </c>
      <c r="B388" s="173" t="s">
        <v>665</v>
      </c>
      <c r="C388" s="176">
        <v>10228.8</v>
      </c>
      <c r="D388" s="176">
        <v>342.5</v>
      </c>
      <c r="E388" s="176">
        <v>237.5</v>
      </c>
      <c r="F388" s="190">
        <v>415</v>
      </c>
      <c r="G388" s="176">
        <v>3068.64</v>
      </c>
      <c r="H388" s="176">
        <v>1025</v>
      </c>
      <c r="I388" s="176">
        <f t="shared" si="32"/>
        <v>15317.439999999999</v>
      </c>
      <c r="J388" s="191"/>
      <c r="K388" s="176">
        <f t="shared" si="33"/>
        <v>7518.168</v>
      </c>
      <c r="L388" s="176">
        <f t="shared" si="34"/>
        <v>1074.024</v>
      </c>
      <c r="M388" s="176">
        <f t="shared" si="35"/>
        <v>1772.9919999999997</v>
      </c>
      <c r="N388" s="176">
        <f t="shared" si="36"/>
        <v>2216.24</v>
      </c>
      <c r="O388" s="176">
        <f t="shared" si="37"/>
        <v>20457.6</v>
      </c>
      <c r="P388" s="176">
        <f t="shared" si="39"/>
        <v>2050</v>
      </c>
      <c r="Q388" s="176">
        <f t="shared" si="38"/>
        <v>35089.024</v>
      </c>
    </row>
    <row r="389" spans="1:17" ht="15">
      <c r="A389" s="189">
        <v>1304</v>
      </c>
      <c r="B389" s="173" t="s">
        <v>666</v>
      </c>
      <c r="C389" s="176">
        <v>11052</v>
      </c>
      <c r="D389" s="176">
        <v>342.5</v>
      </c>
      <c r="E389" s="176">
        <v>237.5</v>
      </c>
      <c r="F389" s="190">
        <v>415</v>
      </c>
      <c r="G389" s="176">
        <v>3315.6</v>
      </c>
      <c r="H389" s="176">
        <v>1025</v>
      </c>
      <c r="I389" s="176">
        <f t="shared" si="32"/>
        <v>16387.6</v>
      </c>
      <c r="J389" s="191"/>
      <c r="K389" s="176">
        <f t="shared" si="33"/>
        <v>8123.22</v>
      </c>
      <c r="L389" s="176">
        <f t="shared" si="34"/>
        <v>1160.4599999999998</v>
      </c>
      <c r="M389" s="176">
        <f t="shared" si="35"/>
        <v>1915.68</v>
      </c>
      <c r="N389" s="176">
        <f t="shared" si="36"/>
        <v>2394.6</v>
      </c>
      <c r="O389" s="176">
        <f t="shared" si="37"/>
        <v>22104</v>
      </c>
      <c r="P389" s="176">
        <f t="shared" si="39"/>
        <v>2050</v>
      </c>
      <c r="Q389" s="176">
        <f t="shared" si="38"/>
        <v>37747.96</v>
      </c>
    </row>
    <row r="390" spans="1:17" ht="15">
      <c r="A390" s="189">
        <v>1310</v>
      </c>
      <c r="B390" s="173" t="s">
        <v>667</v>
      </c>
      <c r="C390" s="176">
        <v>12230.4</v>
      </c>
      <c r="D390" s="176">
        <v>342.5</v>
      </c>
      <c r="E390" s="176">
        <v>237.5</v>
      </c>
      <c r="F390" s="190">
        <v>415</v>
      </c>
      <c r="G390" s="176">
        <v>3669.12</v>
      </c>
      <c r="H390" s="176">
        <v>1025</v>
      </c>
      <c r="I390" s="176">
        <f t="shared" si="32"/>
        <v>17919.52</v>
      </c>
      <c r="J390" s="191"/>
      <c r="K390" s="176">
        <f t="shared" si="33"/>
        <v>8989.344000000001</v>
      </c>
      <c r="L390" s="176">
        <f t="shared" si="34"/>
        <v>1284.1919999999998</v>
      </c>
      <c r="M390" s="176">
        <f t="shared" si="35"/>
        <v>2119.936</v>
      </c>
      <c r="N390" s="176">
        <f t="shared" si="36"/>
        <v>2649.92</v>
      </c>
      <c r="O390" s="176">
        <f t="shared" si="37"/>
        <v>24460.8</v>
      </c>
      <c r="P390" s="176">
        <f t="shared" si="39"/>
        <v>2050</v>
      </c>
      <c r="Q390" s="176">
        <f t="shared" si="38"/>
        <v>41554.191999999995</v>
      </c>
    </row>
    <row r="391" spans="1:17" ht="15">
      <c r="A391" s="189">
        <v>1311</v>
      </c>
      <c r="B391" s="173" t="s">
        <v>668</v>
      </c>
      <c r="C391" s="176">
        <v>13984.8</v>
      </c>
      <c r="D391" s="176">
        <v>342.5</v>
      </c>
      <c r="E391" s="176">
        <v>237.5</v>
      </c>
      <c r="F391" s="190">
        <v>415</v>
      </c>
      <c r="G391" s="176">
        <v>4195.44</v>
      </c>
      <c r="H391" s="176">
        <v>1025</v>
      </c>
      <c r="I391" s="176">
        <f t="shared" si="32"/>
        <v>20200.239999999998</v>
      </c>
      <c r="J391" s="191"/>
      <c r="K391" s="176">
        <f t="shared" si="33"/>
        <v>10278.828</v>
      </c>
      <c r="L391" s="176">
        <f t="shared" si="34"/>
        <v>1468.4039999999998</v>
      </c>
      <c r="M391" s="176">
        <f t="shared" si="35"/>
        <v>2424.0319999999997</v>
      </c>
      <c r="N391" s="176">
        <f t="shared" si="36"/>
        <v>3030.0399999999995</v>
      </c>
      <c r="O391" s="176">
        <f t="shared" si="37"/>
        <v>27969.6</v>
      </c>
      <c r="P391" s="176">
        <f t="shared" si="39"/>
        <v>2050</v>
      </c>
      <c r="Q391" s="176">
        <f t="shared" si="38"/>
        <v>47220.903999999995</v>
      </c>
    </row>
    <row r="392" spans="1:17" ht="15">
      <c r="A392" s="189">
        <v>1312</v>
      </c>
      <c r="B392" s="173" t="s">
        <v>669</v>
      </c>
      <c r="C392" s="176">
        <v>16143.2</v>
      </c>
      <c r="D392" s="176">
        <v>342.5</v>
      </c>
      <c r="E392" s="176">
        <v>237.5</v>
      </c>
      <c r="F392" s="190">
        <v>415</v>
      </c>
      <c r="G392" s="176">
        <v>4842.96</v>
      </c>
      <c r="H392" s="176">
        <v>1025</v>
      </c>
      <c r="I392" s="176">
        <f t="shared" si="32"/>
        <v>23006.16</v>
      </c>
      <c r="J392" s="191"/>
      <c r="K392" s="176">
        <f t="shared" si="33"/>
        <v>11865.252000000002</v>
      </c>
      <c r="L392" s="176">
        <f t="shared" si="34"/>
        <v>1695.036</v>
      </c>
      <c r="M392" s="176">
        <f t="shared" si="35"/>
        <v>2798.154666666667</v>
      </c>
      <c r="N392" s="176">
        <f t="shared" si="36"/>
        <v>3497.6933333333336</v>
      </c>
      <c r="O392" s="176">
        <f t="shared" si="37"/>
        <v>32286.4</v>
      </c>
      <c r="P392" s="176">
        <f t="shared" si="39"/>
        <v>2050</v>
      </c>
      <c r="Q392" s="176">
        <f t="shared" si="38"/>
        <v>54192.53600000001</v>
      </c>
    </row>
    <row r="393" spans="1:17" ht="15">
      <c r="A393" s="189">
        <v>1320</v>
      </c>
      <c r="B393" s="173" t="s">
        <v>896</v>
      </c>
      <c r="C393" s="176">
        <v>8100.8</v>
      </c>
      <c r="D393" s="176">
        <v>342.5</v>
      </c>
      <c r="E393" s="176">
        <v>237.5</v>
      </c>
      <c r="F393" s="190">
        <v>415</v>
      </c>
      <c r="G393" s="176">
        <v>2430.24</v>
      </c>
      <c r="H393" s="176">
        <v>1025</v>
      </c>
      <c r="I393" s="176">
        <f t="shared" si="32"/>
        <v>12551.039999999999</v>
      </c>
      <c r="J393" s="191"/>
      <c r="K393" s="176">
        <f t="shared" si="33"/>
        <v>5954.088000000001</v>
      </c>
      <c r="L393" s="176">
        <f t="shared" si="34"/>
        <v>850.5840000000001</v>
      </c>
      <c r="M393" s="176">
        <f t="shared" si="35"/>
        <v>1404.1386666666667</v>
      </c>
      <c r="N393" s="176">
        <f t="shared" si="36"/>
        <v>1755.1733333333334</v>
      </c>
      <c r="O393" s="176">
        <f t="shared" si="37"/>
        <v>16201.6</v>
      </c>
      <c r="P393" s="176">
        <f t="shared" si="39"/>
        <v>2050</v>
      </c>
      <c r="Q393" s="176">
        <f t="shared" si="38"/>
        <v>28215.584000000003</v>
      </c>
    </row>
    <row r="394" spans="1:17" ht="15">
      <c r="A394" s="189">
        <v>1322</v>
      </c>
      <c r="B394" s="173" t="s">
        <v>897</v>
      </c>
      <c r="C394" s="176">
        <v>9160.8</v>
      </c>
      <c r="D394" s="176">
        <v>342.5</v>
      </c>
      <c r="E394" s="176">
        <v>237.5</v>
      </c>
      <c r="F394" s="190">
        <v>415</v>
      </c>
      <c r="G394" s="176">
        <v>2748.24</v>
      </c>
      <c r="H394" s="176">
        <v>1025</v>
      </c>
      <c r="I394" s="176">
        <f t="shared" si="32"/>
        <v>13929.039999999999</v>
      </c>
      <c r="J394" s="191"/>
      <c r="K394" s="176">
        <f t="shared" si="33"/>
        <v>6733.187999999999</v>
      </c>
      <c r="L394" s="176">
        <f t="shared" si="34"/>
        <v>961.8839999999999</v>
      </c>
      <c r="M394" s="176">
        <f t="shared" si="35"/>
        <v>1587.8719999999998</v>
      </c>
      <c r="N394" s="176">
        <f t="shared" si="36"/>
        <v>1984.84</v>
      </c>
      <c r="O394" s="176">
        <f t="shared" si="37"/>
        <v>18321.6</v>
      </c>
      <c r="P394" s="176">
        <f t="shared" si="39"/>
        <v>2050</v>
      </c>
      <c r="Q394" s="176">
        <f t="shared" si="38"/>
        <v>31639.384</v>
      </c>
    </row>
    <row r="395" spans="1:17" ht="15">
      <c r="A395" s="189">
        <v>1324</v>
      </c>
      <c r="B395" s="173" t="s">
        <v>898</v>
      </c>
      <c r="C395" s="176">
        <v>10228.8</v>
      </c>
      <c r="D395" s="176">
        <v>342.5</v>
      </c>
      <c r="E395" s="176">
        <v>237.5</v>
      </c>
      <c r="F395" s="190">
        <v>415</v>
      </c>
      <c r="G395" s="176">
        <v>3068.64</v>
      </c>
      <c r="H395" s="176">
        <v>1025</v>
      </c>
      <c r="I395" s="176">
        <f t="shared" si="32"/>
        <v>15317.439999999999</v>
      </c>
      <c r="J395" s="191"/>
      <c r="K395" s="176">
        <f t="shared" si="33"/>
        <v>7518.168</v>
      </c>
      <c r="L395" s="176">
        <f t="shared" si="34"/>
        <v>1074.024</v>
      </c>
      <c r="M395" s="176">
        <f t="shared" si="35"/>
        <v>1772.9919999999997</v>
      </c>
      <c r="N395" s="176">
        <f t="shared" si="36"/>
        <v>2216.24</v>
      </c>
      <c r="O395" s="176">
        <f t="shared" si="37"/>
        <v>20457.6</v>
      </c>
      <c r="P395" s="176">
        <f t="shared" si="39"/>
        <v>2050</v>
      </c>
      <c r="Q395" s="176">
        <f t="shared" si="38"/>
        <v>35089.024</v>
      </c>
    </row>
    <row r="396" spans="1:17" ht="15">
      <c r="A396" s="189">
        <v>1326</v>
      </c>
      <c r="B396" s="173" t="s">
        <v>899</v>
      </c>
      <c r="C396" s="176">
        <v>11052</v>
      </c>
      <c r="D396" s="176">
        <v>342.5</v>
      </c>
      <c r="E396" s="176">
        <v>237.5</v>
      </c>
      <c r="F396" s="190">
        <v>415</v>
      </c>
      <c r="G396" s="176">
        <v>3315.6</v>
      </c>
      <c r="H396" s="176">
        <v>1025</v>
      </c>
      <c r="I396" s="176">
        <f t="shared" si="32"/>
        <v>16387.6</v>
      </c>
      <c r="J396" s="191"/>
      <c r="K396" s="176">
        <f t="shared" si="33"/>
        <v>8123.22</v>
      </c>
      <c r="L396" s="176">
        <f t="shared" si="34"/>
        <v>1160.4599999999998</v>
      </c>
      <c r="M396" s="176">
        <f t="shared" si="35"/>
        <v>1915.68</v>
      </c>
      <c r="N396" s="176">
        <f t="shared" si="36"/>
        <v>2394.6</v>
      </c>
      <c r="O396" s="176">
        <f t="shared" si="37"/>
        <v>22104</v>
      </c>
      <c r="P396" s="176">
        <f t="shared" si="39"/>
        <v>2050</v>
      </c>
      <c r="Q396" s="176">
        <f t="shared" si="38"/>
        <v>37747.96</v>
      </c>
    </row>
    <row r="397" spans="1:17" ht="15">
      <c r="A397" s="189">
        <v>1330</v>
      </c>
      <c r="B397" s="173" t="s">
        <v>900</v>
      </c>
      <c r="C397" s="176">
        <v>8100.8</v>
      </c>
      <c r="D397" s="176">
        <v>342.5</v>
      </c>
      <c r="E397" s="176">
        <v>237.5</v>
      </c>
      <c r="F397" s="190">
        <v>415</v>
      </c>
      <c r="G397" s="176">
        <v>2430.24</v>
      </c>
      <c r="H397" s="176">
        <v>1025</v>
      </c>
      <c r="I397" s="176">
        <f t="shared" si="32"/>
        <v>12551.039999999999</v>
      </c>
      <c r="J397" s="191"/>
      <c r="K397" s="176">
        <f t="shared" si="33"/>
        <v>5954.088000000001</v>
      </c>
      <c r="L397" s="176">
        <f t="shared" si="34"/>
        <v>850.5840000000001</v>
      </c>
      <c r="M397" s="176">
        <f t="shared" si="35"/>
        <v>1404.1386666666667</v>
      </c>
      <c r="N397" s="176">
        <f t="shared" si="36"/>
        <v>1755.1733333333334</v>
      </c>
      <c r="O397" s="176">
        <f t="shared" si="37"/>
        <v>16201.6</v>
      </c>
      <c r="P397" s="176">
        <f t="shared" si="39"/>
        <v>2050</v>
      </c>
      <c r="Q397" s="176">
        <f t="shared" si="38"/>
        <v>28215.584000000003</v>
      </c>
    </row>
    <row r="398" spans="1:17" ht="15">
      <c r="A398" s="189">
        <v>1332</v>
      </c>
      <c r="B398" s="173" t="s">
        <v>901</v>
      </c>
      <c r="C398" s="176">
        <v>9160.8</v>
      </c>
      <c r="D398" s="176">
        <v>342.5</v>
      </c>
      <c r="E398" s="176">
        <v>237.5</v>
      </c>
      <c r="F398" s="190">
        <v>415</v>
      </c>
      <c r="G398" s="176">
        <v>2748.24</v>
      </c>
      <c r="H398" s="176">
        <v>1025</v>
      </c>
      <c r="I398" s="176">
        <f t="shared" si="32"/>
        <v>13929.039999999999</v>
      </c>
      <c r="J398" s="191"/>
      <c r="K398" s="176">
        <f t="shared" si="33"/>
        <v>6733.187999999999</v>
      </c>
      <c r="L398" s="176">
        <f t="shared" si="34"/>
        <v>961.8839999999999</v>
      </c>
      <c r="M398" s="176">
        <f t="shared" si="35"/>
        <v>1587.8719999999998</v>
      </c>
      <c r="N398" s="176">
        <f t="shared" si="36"/>
        <v>1984.84</v>
      </c>
      <c r="O398" s="176">
        <f t="shared" si="37"/>
        <v>18321.6</v>
      </c>
      <c r="P398" s="176">
        <f t="shared" si="39"/>
        <v>2050</v>
      </c>
      <c r="Q398" s="176">
        <f t="shared" si="38"/>
        <v>31639.384</v>
      </c>
    </row>
    <row r="399" spans="1:17" ht="15">
      <c r="A399" s="189">
        <v>1334</v>
      </c>
      <c r="B399" s="173" t="s">
        <v>902</v>
      </c>
      <c r="C399" s="176">
        <v>10228.8</v>
      </c>
      <c r="D399" s="176">
        <v>342.5</v>
      </c>
      <c r="E399" s="176">
        <v>237.5</v>
      </c>
      <c r="F399" s="190">
        <v>415</v>
      </c>
      <c r="G399" s="176">
        <v>3068.64</v>
      </c>
      <c r="H399" s="176">
        <v>1025</v>
      </c>
      <c r="I399" s="176">
        <f t="shared" si="32"/>
        <v>15317.439999999999</v>
      </c>
      <c r="J399" s="191"/>
      <c r="K399" s="176">
        <f t="shared" si="33"/>
        <v>7518.168</v>
      </c>
      <c r="L399" s="176">
        <f t="shared" si="34"/>
        <v>1074.024</v>
      </c>
      <c r="M399" s="176">
        <f t="shared" si="35"/>
        <v>1772.9919999999997</v>
      </c>
      <c r="N399" s="176">
        <f t="shared" si="36"/>
        <v>2216.24</v>
      </c>
      <c r="O399" s="176">
        <f t="shared" si="37"/>
        <v>20457.6</v>
      </c>
      <c r="P399" s="176">
        <f t="shared" si="39"/>
        <v>2050</v>
      </c>
      <c r="Q399" s="176">
        <f t="shared" si="38"/>
        <v>35089.024</v>
      </c>
    </row>
    <row r="400" spans="1:17" ht="15">
      <c r="A400" s="189">
        <v>1336</v>
      </c>
      <c r="B400" s="173" t="s">
        <v>903</v>
      </c>
      <c r="C400" s="176">
        <v>11052</v>
      </c>
      <c r="D400" s="176">
        <v>342.5</v>
      </c>
      <c r="E400" s="176">
        <v>237.5</v>
      </c>
      <c r="F400" s="190">
        <v>415</v>
      </c>
      <c r="G400" s="176">
        <v>3315.6</v>
      </c>
      <c r="H400" s="176">
        <v>1025</v>
      </c>
      <c r="I400" s="176">
        <f t="shared" si="32"/>
        <v>16387.6</v>
      </c>
      <c r="J400" s="191"/>
      <c r="K400" s="176">
        <f t="shared" si="33"/>
        <v>8123.22</v>
      </c>
      <c r="L400" s="176">
        <f t="shared" si="34"/>
        <v>1160.4599999999998</v>
      </c>
      <c r="M400" s="176">
        <f t="shared" si="35"/>
        <v>1915.68</v>
      </c>
      <c r="N400" s="176">
        <f t="shared" si="36"/>
        <v>2394.6</v>
      </c>
      <c r="O400" s="176">
        <f t="shared" si="37"/>
        <v>22104</v>
      </c>
      <c r="P400" s="176">
        <f t="shared" si="39"/>
        <v>2050</v>
      </c>
      <c r="Q400" s="176">
        <f t="shared" si="38"/>
        <v>37747.96</v>
      </c>
    </row>
    <row r="401" spans="1:17" ht="15">
      <c r="A401" s="189">
        <v>1404</v>
      </c>
      <c r="B401" s="173" t="s">
        <v>670</v>
      </c>
      <c r="C401" s="176">
        <v>13497.6</v>
      </c>
      <c r="D401" s="176">
        <v>685</v>
      </c>
      <c r="E401" s="176">
        <v>475</v>
      </c>
      <c r="F401" s="190">
        <v>830</v>
      </c>
      <c r="G401" s="176">
        <v>4049.28</v>
      </c>
      <c r="H401" s="176">
        <v>1980</v>
      </c>
      <c r="I401" s="176">
        <f t="shared" si="32"/>
        <v>21516.88</v>
      </c>
      <c r="J401" s="191"/>
      <c r="K401" s="176">
        <f t="shared" si="33"/>
        <v>9920.736</v>
      </c>
      <c r="L401" s="176">
        <f t="shared" si="34"/>
        <v>1417.248</v>
      </c>
      <c r="M401" s="176">
        <f t="shared" si="35"/>
        <v>2339.5840000000003</v>
      </c>
      <c r="N401" s="176">
        <f t="shared" si="36"/>
        <v>2924.4800000000005</v>
      </c>
      <c r="O401" s="176">
        <f t="shared" si="37"/>
        <v>26995.2</v>
      </c>
      <c r="P401" s="176">
        <f t="shared" si="39"/>
        <v>3960</v>
      </c>
      <c r="Q401" s="176">
        <f t="shared" si="38"/>
        <v>47557.24800000001</v>
      </c>
    </row>
    <row r="402" spans="1:17" ht="15">
      <c r="A402" s="189">
        <v>1408</v>
      </c>
      <c r="B402" s="173" t="s">
        <v>671</v>
      </c>
      <c r="C402" s="176">
        <v>14795.2</v>
      </c>
      <c r="D402" s="176">
        <v>685</v>
      </c>
      <c r="E402" s="176">
        <v>475</v>
      </c>
      <c r="F402" s="190">
        <v>830</v>
      </c>
      <c r="G402" s="176">
        <v>4438.56</v>
      </c>
      <c r="H402" s="176">
        <v>1980</v>
      </c>
      <c r="I402" s="176">
        <f t="shared" si="32"/>
        <v>23203.760000000002</v>
      </c>
      <c r="J402" s="191"/>
      <c r="K402" s="176">
        <f t="shared" si="33"/>
        <v>10874.472000000002</v>
      </c>
      <c r="L402" s="176">
        <f t="shared" si="34"/>
        <v>1553.4959999999999</v>
      </c>
      <c r="M402" s="176">
        <f t="shared" si="35"/>
        <v>2564.5013333333336</v>
      </c>
      <c r="N402" s="176">
        <f t="shared" si="36"/>
        <v>3205.6266666666675</v>
      </c>
      <c r="O402" s="176">
        <f t="shared" si="37"/>
        <v>29590.4</v>
      </c>
      <c r="P402" s="176">
        <f t="shared" si="39"/>
        <v>3960</v>
      </c>
      <c r="Q402" s="176">
        <f t="shared" si="38"/>
        <v>51748.496</v>
      </c>
    </row>
    <row r="403" spans="1:17" ht="15">
      <c r="A403" s="189">
        <v>1412</v>
      </c>
      <c r="B403" s="173" t="s">
        <v>672</v>
      </c>
      <c r="C403" s="176">
        <v>17520</v>
      </c>
      <c r="D403" s="176">
        <v>685</v>
      </c>
      <c r="E403" s="176">
        <v>475</v>
      </c>
      <c r="F403" s="190">
        <v>830</v>
      </c>
      <c r="G403" s="176">
        <v>5256</v>
      </c>
      <c r="H403" s="176">
        <v>1980</v>
      </c>
      <c r="I403" s="176">
        <f t="shared" si="32"/>
        <v>26746</v>
      </c>
      <c r="J403" s="191"/>
      <c r="K403" s="176">
        <f t="shared" si="33"/>
        <v>12877.2</v>
      </c>
      <c r="L403" s="176">
        <f t="shared" si="34"/>
        <v>1839.6</v>
      </c>
      <c r="M403" s="176">
        <f t="shared" si="35"/>
        <v>3036.8</v>
      </c>
      <c r="N403" s="176">
        <f t="shared" si="36"/>
        <v>3796</v>
      </c>
      <c r="O403" s="176">
        <f t="shared" si="37"/>
        <v>35040</v>
      </c>
      <c r="P403" s="176">
        <f t="shared" si="39"/>
        <v>3960</v>
      </c>
      <c r="Q403" s="176">
        <f t="shared" si="38"/>
        <v>60549.600000000006</v>
      </c>
    </row>
    <row r="404" spans="1:17" ht="15">
      <c r="A404" s="189">
        <v>1428</v>
      </c>
      <c r="B404" s="173" t="s">
        <v>673</v>
      </c>
      <c r="C404" s="176">
        <v>16664</v>
      </c>
      <c r="D404" s="176">
        <v>685</v>
      </c>
      <c r="E404" s="176">
        <v>475</v>
      </c>
      <c r="F404" s="190">
        <v>830</v>
      </c>
      <c r="G404" s="176">
        <v>4999.2</v>
      </c>
      <c r="H404" s="176">
        <v>1980</v>
      </c>
      <c r="I404" s="176">
        <f t="shared" si="32"/>
        <v>25633.2</v>
      </c>
      <c r="J404" s="191"/>
      <c r="K404" s="176">
        <f t="shared" si="33"/>
        <v>12248.04</v>
      </c>
      <c r="L404" s="176">
        <f t="shared" si="34"/>
        <v>1749.72</v>
      </c>
      <c r="M404" s="176">
        <f t="shared" si="35"/>
        <v>2888.4266666666667</v>
      </c>
      <c r="N404" s="176">
        <f t="shared" si="36"/>
        <v>3610.5333333333333</v>
      </c>
      <c r="O404" s="176">
        <f t="shared" si="37"/>
        <v>33328</v>
      </c>
      <c r="P404" s="176">
        <f t="shared" si="39"/>
        <v>3960</v>
      </c>
      <c r="Q404" s="176">
        <f t="shared" si="38"/>
        <v>57784.72</v>
      </c>
    </row>
    <row r="405" spans="1:17" ht="15">
      <c r="A405" s="189">
        <v>1432</v>
      </c>
      <c r="B405" s="173" t="s">
        <v>674</v>
      </c>
      <c r="C405" s="176">
        <v>17520</v>
      </c>
      <c r="D405" s="176">
        <v>685</v>
      </c>
      <c r="E405" s="176">
        <v>475</v>
      </c>
      <c r="F405" s="190">
        <v>830</v>
      </c>
      <c r="G405" s="176">
        <v>5256</v>
      </c>
      <c r="H405" s="176">
        <v>1980</v>
      </c>
      <c r="I405" s="176">
        <f t="shared" si="32"/>
        <v>26746</v>
      </c>
      <c r="J405" s="191"/>
      <c r="K405" s="176">
        <f t="shared" si="33"/>
        <v>12877.2</v>
      </c>
      <c r="L405" s="176">
        <f t="shared" si="34"/>
        <v>1839.6</v>
      </c>
      <c r="M405" s="176">
        <f t="shared" si="35"/>
        <v>3036.8</v>
      </c>
      <c r="N405" s="176">
        <f t="shared" si="36"/>
        <v>3796</v>
      </c>
      <c r="O405" s="176">
        <f t="shared" si="37"/>
        <v>35040</v>
      </c>
      <c r="P405" s="176">
        <f t="shared" si="39"/>
        <v>3960</v>
      </c>
      <c r="Q405" s="176">
        <f t="shared" si="38"/>
        <v>60549.600000000006</v>
      </c>
    </row>
    <row r="406" spans="1:17" ht="15">
      <c r="A406" s="189">
        <v>1521</v>
      </c>
      <c r="B406" s="173" t="s">
        <v>675</v>
      </c>
      <c r="C406" s="176">
        <v>12969.6</v>
      </c>
      <c r="D406" s="176">
        <v>685</v>
      </c>
      <c r="E406" s="176">
        <v>475</v>
      </c>
      <c r="F406" s="190">
        <v>830</v>
      </c>
      <c r="G406" s="176">
        <v>3890.88</v>
      </c>
      <c r="H406" s="176">
        <v>1980</v>
      </c>
      <c r="I406" s="176">
        <f t="shared" si="32"/>
        <v>20830.48</v>
      </c>
      <c r="J406" s="191"/>
      <c r="K406" s="176">
        <f t="shared" si="33"/>
        <v>9532.655999999999</v>
      </c>
      <c r="L406" s="176">
        <f t="shared" si="34"/>
        <v>1361.808</v>
      </c>
      <c r="M406" s="176">
        <f t="shared" si="35"/>
        <v>2248.064</v>
      </c>
      <c r="N406" s="176">
        <f t="shared" si="36"/>
        <v>2810.08</v>
      </c>
      <c r="O406" s="176">
        <f t="shared" si="37"/>
        <v>25939.2</v>
      </c>
      <c r="P406" s="176">
        <f t="shared" si="39"/>
        <v>3960</v>
      </c>
      <c r="Q406" s="176">
        <f t="shared" si="38"/>
        <v>45851.808000000005</v>
      </c>
    </row>
    <row r="407" spans="1:17" ht="15">
      <c r="A407" s="189">
        <v>1522</v>
      </c>
      <c r="B407" s="173" t="s">
        <v>676</v>
      </c>
      <c r="C407" s="176">
        <v>15627.2</v>
      </c>
      <c r="D407" s="176">
        <v>685</v>
      </c>
      <c r="E407" s="176">
        <v>475</v>
      </c>
      <c r="F407" s="190">
        <v>830</v>
      </c>
      <c r="G407" s="176">
        <v>4688.16</v>
      </c>
      <c r="H407" s="176">
        <v>1980</v>
      </c>
      <c r="I407" s="176">
        <f t="shared" si="32"/>
        <v>24285.36</v>
      </c>
      <c r="J407" s="191"/>
      <c r="K407" s="176">
        <f t="shared" si="33"/>
        <v>11485.992</v>
      </c>
      <c r="L407" s="176">
        <f t="shared" si="34"/>
        <v>1640.856</v>
      </c>
      <c r="M407" s="176">
        <f t="shared" si="35"/>
        <v>2708.7146666666667</v>
      </c>
      <c r="N407" s="176">
        <f t="shared" si="36"/>
        <v>3385.8933333333334</v>
      </c>
      <c r="O407" s="176">
        <f t="shared" si="37"/>
        <v>31254.4</v>
      </c>
      <c r="P407" s="176">
        <f t="shared" si="39"/>
        <v>3960</v>
      </c>
      <c r="Q407" s="176">
        <f t="shared" si="38"/>
        <v>54435.856</v>
      </c>
    </row>
    <row r="408" spans="1:17" ht="15">
      <c r="A408" s="189">
        <v>1523</v>
      </c>
      <c r="B408" s="173" t="s">
        <v>677</v>
      </c>
      <c r="C408" s="176">
        <v>16710.4</v>
      </c>
      <c r="D408" s="176">
        <v>685</v>
      </c>
      <c r="E408" s="176">
        <v>475</v>
      </c>
      <c r="F408" s="190">
        <v>830</v>
      </c>
      <c r="G408" s="176">
        <v>5013.12</v>
      </c>
      <c r="H408" s="176">
        <v>1980</v>
      </c>
      <c r="I408" s="176">
        <f t="shared" si="32"/>
        <v>25693.52</v>
      </c>
      <c r="J408" s="191"/>
      <c r="K408" s="176">
        <f t="shared" si="33"/>
        <v>12282.144000000002</v>
      </c>
      <c r="L408" s="176">
        <f t="shared" si="34"/>
        <v>1754.592</v>
      </c>
      <c r="M408" s="176">
        <f t="shared" si="35"/>
        <v>2896.4693333333335</v>
      </c>
      <c r="N408" s="176">
        <f t="shared" si="36"/>
        <v>3620.586666666667</v>
      </c>
      <c r="O408" s="176">
        <f t="shared" si="37"/>
        <v>33420.8</v>
      </c>
      <c r="P408" s="176">
        <f t="shared" si="39"/>
        <v>3960</v>
      </c>
      <c r="Q408" s="176">
        <f t="shared" si="38"/>
        <v>57934.592000000004</v>
      </c>
    </row>
    <row r="409" spans="1:17" ht="15">
      <c r="A409" s="189">
        <v>1531</v>
      </c>
      <c r="B409" s="173" t="s">
        <v>678</v>
      </c>
      <c r="C409" s="176">
        <v>18076.8</v>
      </c>
      <c r="D409" s="176">
        <v>685</v>
      </c>
      <c r="E409" s="176">
        <v>475</v>
      </c>
      <c r="F409" s="190">
        <v>830</v>
      </c>
      <c r="G409" s="176">
        <v>5423.04</v>
      </c>
      <c r="H409" s="176">
        <v>1980</v>
      </c>
      <c r="I409" s="176">
        <f t="shared" si="32"/>
        <v>27469.84</v>
      </c>
      <c r="J409" s="191"/>
      <c r="K409" s="176">
        <f t="shared" si="33"/>
        <v>13286.448</v>
      </c>
      <c r="L409" s="176">
        <f t="shared" si="34"/>
        <v>1898.0639999999999</v>
      </c>
      <c r="M409" s="176">
        <f t="shared" si="35"/>
        <v>3133.312</v>
      </c>
      <c r="N409" s="176">
        <f t="shared" si="36"/>
        <v>3916.64</v>
      </c>
      <c r="O409" s="176">
        <f t="shared" si="37"/>
        <v>36153.6</v>
      </c>
      <c r="P409" s="176">
        <f t="shared" si="39"/>
        <v>3960</v>
      </c>
      <c r="Q409" s="176">
        <f t="shared" si="38"/>
        <v>62348.064</v>
      </c>
    </row>
    <row r="410" spans="1:17" ht="15">
      <c r="A410" s="189">
        <v>1532</v>
      </c>
      <c r="B410" s="173" t="s">
        <v>679</v>
      </c>
      <c r="C410" s="176">
        <v>19475.2</v>
      </c>
      <c r="D410" s="176">
        <v>685</v>
      </c>
      <c r="E410" s="176">
        <v>475</v>
      </c>
      <c r="F410" s="190">
        <v>830</v>
      </c>
      <c r="G410" s="176">
        <v>5842.56</v>
      </c>
      <c r="H410" s="176">
        <v>1980</v>
      </c>
      <c r="I410" s="176">
        <f t="shared" si="32"/>
        <v>29287.760000000002</v>
      </c>
      <c r="J410" s="191"/>
      <c r="K410" s="176">
        <f t="shared" si="33"/>
        <v>14314.272</v>
      </c>
      <c r="L410" s="176">
        <f t="shared" si="34"/>
        <v>2044.896</v>
      </c>
      <c r="M410" s="176">
        <f t="shared" si="35"/>
        <v>3375.7013333333334</v>
      </c>
      <c r="N410" s="176">
        <f t="shared" si="36"/>
        <v>4219.626666666667</v>
      </c>
      <c r="O410" s="176">
        <f t="shared" si="37"/>
        <v>38950.4</v>
      </c>
      <c r="P410" s="176">
        <f t="shared" si="39"/>
        <v>3960</v>
      </c>
      <c r="Q410" s="176">
        <f t="shared" si="38"/>
        <v>66864.89600000001</v>
      </c>
    </row>
    <row r="411" spans="1:17" ht="15">
      <c r="A411" s="189">
        <v>2200</v>
      </c>
      <c r="B411" s="173" t="s">
        <v>685</v>
      </c>
      <c r="C411" s="176">
        <v>18321.6</v>
      </c>
      <c r="D411" s="176">
        <v>685</v>
      </c>
      <c r="E411" s="176">
        <v>475</v>
      </c>
      <c r="F411" s="190">
        <v>830</v>
      </c>
      <c r="G411" s="176">
        <v>5496.48</v>
      </c>
      <c r="H411" s="176">
        <v>0</v>
      </c>
      <c r="I411" s="176">
        <f t="shared" si="32"/>
        <v>25808.079999999998</v>
      </c>
      <c r="J411" s="191"/>
      <c r="K411" s="176">
        <f t="shared" si="33"/>
        <v>13466.375999999998</v>
      </c>
      <c r="L411" s="176">
        <f t="shared" si="34"/>
        <v>1923.7679999999998</v>
      </c>
      <c r="M411" s="176">
        <f t="shared" si="35"/>
        <v>3175.7439999999997</v>
      </c>
      <c r="N411" s="176">
        <f t="shared" si="36"/>
        <v>3969.68</v>
      </c>
      <c r="O411" s="176">
        <f t="shared" si="37"/>
        <v>36643.2</v>
      </c>
      <c r="P411" s="176">
        <f t="shared" si="39"/>
        <v>0</v>
      </c>
      <c r="Q411" s="176">
        <f t="shared" si="38"/>
        <v>59178.768</v>
      </c>
    </row>
    <row r="412" spans="1:17" ht="15">
      <c r="A412" s="189">
        <v>2201</v>
      </c>
      <c r="B412" s="173" t="s">
        <v>826</v>
      </c>
      <c r="C412" s="176">
        <v>16201.6</v>
      </c>
      <c r="D412" s="176">
        <v>685</v>
      </c>
      <c r="E412" s="176">
        <v>475</v>
      </c>
      <c r="F412" s="190">
        <v>830</v>
      </c>
      <c r="G412" s="176">
        <v>4860.48</v>
      </c>
      <c r="H412" s="176">
        <v>1980</v>
      </c>
      <c r="I412" s="176">
        <f t="shared" si="32"/>
        <v>25032.079999999998</v>
      </c>
      <c r="J412" s="191"/>
      <c r="K412" s="176">
        <f t="shared" si="33"/>
        <v>11908.176000000001</v>
      </c>
      <c r="L412" s="176">
        <f t="shared" si="34"/>
        <v>1701.1680000000001</v>
      </c>
      <c r="M412" s="176">
        <f t="shared" si="35"/>
        <v>2808.2773333333334</v>
      </c>
      <c r="N412" s="176">
        <f t="shared" si="36"/>
        <v>3510.346666666667</v>
      </c>
      <c r="O412" s="176">
        <f t="shared" si="37"/>
        <v>32403.2</v>
      </c>
      <c r="P412" s="176">
        <f t="shared" si="39"/>
        <v>3960</v>
      </c>
      <c r="Q412" s="176">
        <f t="shared" si="38"/>
        <v>56291.168000000005</v>
      </c>
    </row>
    <row r="413" spans="1:17" ht="15">
      <c r="A413" s="189">
        <v>2203</v>
      </c>
      <c r="B413" s="173" t="s">
        <v>686</v>
      </c>
      <c r="C413" s="176">
        <v>20457.6</v>
      </c>
      <c r="D413" s="176">
        <v>685</v>
      </c>
      <c r="E413" s="176">
        <v>475</v>
      </c>
      <c r="F413" s="190">
        <v>830</v>
      </c>
      <c r="G413" s="176">
        <v>6137.28</v>
      </c>
      <c r="H413" s="176">
        <v>1980</v>
      </c>
      <c r="I413" s="176">
        <f t="shared" si="32"/>
        <v>30564.879999999997</v>
      </c>
      <c r="J413" s="191"/>
      <c r="K413" s="176">
        <f t="shared" si="33"/>
        <v>15036.336</v>
      </c>
      <c r="L413" s="176">
        <f t="shared" si="34"/>
        <v>2148.048</v>
      </c>
      <c r="M413" s="176">
        <f t="shared" si="35"/>
        <v>3545.9839999999995</v>
      </c>
      <c r="N413" s="176">
        <f t="shared" si="36"/>
        <v>4432.48</v>
      </c>
      <c r="O413" s="176">
        <f t="shared" si="37"/>
        <v>40915.2</v>
      </c>
      <c r="P413" s="176">
        <f t="shared" si="39"/>
        <v>3960</v>
      </c>
      <c r="Q413" s="176">
        <f t="shared" si="38"/>
        <v>70038.048</v>
      </c>
    </row>
    <row r="414" spans="1:17" ht="15">
      <c r="A414" s="189">
        <v>2204</v>
      </c>
      <c r="B414" s="173" t="s">
        <v>687</v>
      </c>
      <c r="C414" s="176">
        <v>22104</v>
      </c>
      <c r="D414" s="176">
        <v>685</v>
      </c>
      <c r="E414" s="176">
        <v>475</v>
      </c>
      <c r="F414" s="190">
        <v>830</v>
      </c>
      <c r="G414" s="176">
        <v>6631.2</v>
      </c>
      <c r="H414" s="176">
        <v>1980</v>
      </c>
      <c r="I414" s="176">
        <f t="shared" si="32"/>
        <v>32705.2</v>
      </c>
      <c r="J414" s="191"/>
      <c r="K414" s="176">
        <f t="shared" si="33"/>
        <v>16246.44</v>
      </c>
      <c r="L414" s="176">
        <f t="shared" si="34"/>
        <v>2320.9199999999996</v>
      </c>
      <c r="M414" s="176">
        <f t="shared" si="35"/>
        <v>3831.36</v>
      </c>
      <c r="N414" s="176">
        <f t="shared" si="36"/>
        <v>4789.2</v>
      </c>
      <c r="O414" s="176">
        <f t="shared" si="37"/>
        <v>44208</v>
      </c>
      <c r="P414" s="176">
        <f t="shared" si="39"/>
        <v>3960</v>
      </c>
      <c r="Q414" s="176">
        <f t="shared" si="38"/>
        <v>75355.92</v>
      </c>
    </row>
    <row r="415" spans="1:17" ht="15">
      <c r="A415" s="189">
        <v>2210</v>
      </c>
      <c r="B415" s="173" t="s">
        <v>688</v>
      </c>
      <c r="C415" s="176">
        <v>24460.8</v>
      </c>
      <c r="D415" s="176">
        <v>685</v>
      </c>
      <c r="E415" s="176">
        <v>475</v>
      </c>
      <c r="F415" s="190">
        <v>830</v>
      </c>
      <c r="G415" s="176">
        <v>7338.24</v>
      </c>
      <c r="H415" s="176">
        <v>1980</v>
      </c>
      <c r="I415" s="176">
        <f t="shared" si="32"/>
        <v>35769.04</v>
      </c>
      <c r="J415" s="191"/>
      <c r="K415" s="176">
        <f t="shared" si="33"/>
        <v>17978.688000000002</v>
      </c>
      <c r="L415" s="176">
        <f t="shared" si="34"/>
        <v>2568.3839999999996</v>
      </c>
      <c r="M415" s="176">
        <f t="shared" si="35"/>
        <v>4239.872</v>
      </c>
      <c r="N415" s="176">
        <f t="shared" si="36"/>
        <v>5299.84</v>
      </c>
      <c r="O415" s="176">
        <f t="shared" si="37"/>
        <v>48921.6</v>
      </c>
      <c r="P415" s="176">
        <f t="shared" si="39"/>
        <v>3960</v>
      </c>
      <c r="Q415" s="176">
        <f t="shared" si="38"/>
        <v>82968.38399999999</v>
      </c>
    </row>
    <row r="416" spans="1:17" ht="15">
      <c r="A416" s="189">
        <v>2211</v>
      </c>
      <c r="B416" s="173" t="s">
        <v>689</v>
      </c>
      <c r="C416" s="176">
        <v>27969.6</v>
      </c>
      <c r="D416" s="176">
        <v>685</v>
      </c>
      <c r="E416" s="176">
        <v>475</v>
      </c>
      <c r="F416" s="190">
        <v>830</v>
      </c>
      <c r="G416" s="176">
        <v>8390.88</v>
      </c>
      <c r="H416" s="176">
        <v>1980</v>
      </c>
      <c r="I416" s="176">
        <f t="shared" si="32"/>
        <v>40330.479999999996</v>
      </c>
      <c r="J416" s="191"/>
      <c r="K416" s="176">
        <f t="shared" si="33"/>
        <v>20557.656</v>
      </c>
      <c r="L416" s="176">
        <f t="shared" si="34"/>
        <v>2936.8079999999995</v>
      </c>
      <c r="M416" s="176">
        <f t="shared" si="35"/>
        <v>4848.063999999999</v>
      </c>
      <c r="N416" s="176">
        <f t="shared" si="36"/>
        <v>6060.079999999999</v>
      </c>
      <c r="O416" s="176">
        <f t="shared" si="37"/>
        <v>55939.2</v>
      </c>
      <c r="P416" s="176">
        <f t="shared" si="39"/>
        <v>3960</v>
      </c>
      <c r="Q416" s="176">
        <f t="shared" si="38"/>
        <v>94301.80799999999</v>
      </c>
    </row>
    <row r="417" spans="1:17" ht="15">
      <c r="A417" s="189">
        <v>2213</v>
      </c>
      <c r="B417" s="173" t="s">
        <v>690</v>
      </c>
      <c r="C417" s="176">
        <v>32286.4</v>
      </c>
      <c r="D417" s="176">
        <v>685</v>
      </c>
      <c r="E417" s="176">
        <v>475</v>
      </c>
      <c r="F417" s="190">
        <v>830</v>
      </c>
      <c r="G417" s="176">
        <v>9685.92</v>
      </c>
      <c r="H417" s="176">
        <v>1980</v>
      </c>
      <c r="I417" s="176">
        <f t="shared" si="32"/>
        <v>45942.32</v>
      </c>
      <c r="J417" s="191"/>
      <c r="K417" s="176">
        <f t="shared" si="33"/>
        <v>23730.504000000004</v>
      </c>
      <c r="L417" s="176">
        <f t="shared" si="34"/>
        <v>3390.072</v>
      </c>
      <c r="M417" s="176">
        <f t="shared" si="35"/>
        <v>5596.309333333334</v>
      </c>
      <c r="N417" s="176">
        <f t="shared" si="36"/>
        <v>6995.386666666667</v>
      </c>
      <c r="O417" s="176">
        <f t="shared" si="37"/>
        <v>64572.8</v>
      </c>
      <c r="P417" s="176">
        <f t="shared" si="39"/>
        <v>3960</v>
      </c>
      <c r="Q417" s="176">
        <f t="shared" si="38"/>
        <v>108245.07200000001</v>
      </c>
    </row>
    <row r="418" spans="1:17" ht="15">
      <c r="A418" s="189">
        <v>3101</v>
      </c>
      <c r="B418" s="173" t="s">
        <v>904</v>
      </c>
      <c r="C418" s="176">
        <v>7033.6</v>
      </c>
      <c r="D418" s="176">
        <v>0</v>
      </c>
      <c r="E418" s="176">
        <v>350</v>
      </c>
      <c r="F418" s="190">
        <v>940</v>
      </c>
      <c r="G418" s="176">
        <v>2110.08</v>
      </c>
      <c r="H418" s="176">
        <v>2467.5</v>
      </c>
      <c r="I418" s="176">
        <f t="shared" si="32"/>
        <v>12901.18</v>
      </c>
      <c r="J418" s="191"/>
      <c r="K418" s="176">
        <f t="shared" si="33"/>
        <v>5169.696</v>
      </c>
      <c r="L418" s="176">
        <f t="shared" si="34"/>
        <v>738.528</v>
      </c>
      <c r="M418" s="176">
        <f t="shared" si="35"/>
        <v>1219.1573333333333</v>
      </c>
      <c r="N418" s="176">
        <f t="shared" si="36"/>
        <v>1523.9466666666667</v>
      </c>
      <c r="O418" s="176">
        <f t="shared" si="37"/>
        <v>14067.2</v>
      </c>
      <c r="P418" s="176">
        <f t="shared" si="39"/>
        <v>4935</v>
      </c>
      <c r="Q418" s="176">
        <f t="shared" si="38"/>
        <v>27653.528000000002</v>
      </c>
    </row>
    <row r="419" spans="1:17" ht="15">
      <c r="A419" s="189">
        <v>3105</v>
      </c>
      <c r="B419" s="173" t="s">
        <v>691</v>
      </c>
      <c r="C419" s="176">
        <v>5017.6</v>
      </c>
      <c r="D419" s="176">
        <v>0</v>
      </c>
      <c r="E419" s="176">
        <v>350</v>
      </c>
      <c r="F419" s="190">
        <v>940</v>
      </c>
      <c r="G419" s="176">
        <v>1505.28</v>
      </c>
      <c r="H419" s="176">
        <v>2467.5</v>
      </c>
      <c r="I419" s="176">
        <f t="shared" si="32"/>
        <v>10280.380000000001</v>
      </c>
      <c r="J419" s="191"/>
      <c r="K419" s="176">
        <f t="shared" si="33"/>
        <v>3687.9360000000006</v>
      </c>
      <c r="L419" s="176">
        <f t="shared" si="34"/>
        <v>526.8480000000001</v>
      </c>
      <c r="M419" s="176">
        <f t="shared" si="35"/>
        <v>869.7173333333334</v>
      </c>
      <c r="N419" s="176">
        <f t="shared" si="36"/>
        <v>1087.1466666666668</v>
      </c>
      <c r="O419" s="176">
        <f t="shared" si="37"/>
        <v>10035.2</v>
      </c>
      <c r="P419" s="176">
        <f t="shared" si="39"/>
        <v>4935</v>
      </c>
      <c r="Q419" s="176">
        <f t="shared" si="38"/>
        <v>21141.848</v>
      </c>
    </row>
    <row r="420" spans="1:17" ht="15">
      <c r="A420" s="189">
        <v>3107</v>
      </c>
      <c r="B420" s="173" t="s">
        <v>905</v>
      </c>
      <c r="C420" s="176">
        <v>4745.6</v>
      </c>
      <c r="D420" s="176">
        <v>0</v>
      </c>
      <c r="E420" s="176">
        <v>350</v>
      </c>
      <c r="F420" s="190">
        <v>940</v>
      </c>
      <c r="G420" s="176">
        <v>1423.68</v>
      </c>
      <c r="H420" s="176">
        <v>2467.5</v>
      </c>
      <c r="I420" s="176">
        <f t="shared" si="32"/>
        <v>9926.78</v>
      </c>
      <c r="J420" s="191"/>
      <c r="K420" s="176">
        <f t="shared" si="33"/>
        <v>3488.0160000000005</v>
      </c>
      <c r="L420" s="176">
        <f t="shared" si="34"/>
        <v>498.28800000000007</v>
      </c>
      <c r="M420" s="176">
        <f t="shared" si="35"/>
        <v>822.5706666666667</v>
      </c>
      <c r="N420" s="176">
        <f t="shared" si="36"/>
        <v>1028.2133333333334</v>
      </c>
      <c r="O420" s="176">
        <f t="shared" si="37"/>
        <v>9491.2</v>
      </c>
      <c r="P420" s="176">
        <f t="shared" si="39"/>
        <v>4935</v>
      </c>
      <c r="Q420" s="176">
        <f t="shared" si="38"/>
        <v>20263.288</v>
      </c>
    </row>
    <row r="421" spans="1:17" ht="15">
      <c r="A421" s="189">
        <v>3108</v>
      </c>
      <c r="B421" s="173" t="s">
        <v>692</v>
      </c>
      <c r="C421" s="176">
        <v>4766.4</v>
      </c>
      <c r="D421" s="176">
        <v>0</v>
      </c>
      <c r="E421" s="176">
        <v>350</v>
      </c>
      <c r="F421" s="190">
        <v>940</v>
      </c>
      <c r="G421" s="176">
        <v>1429.92</v>
      </c>
      <c r="H421" s="176">
        <v>2467.5</v>
      </c>
      <c r="I421" s="176">
        <f t="shared" si="32"/>
        <v>9953.82</v>
      </c>
      <c r="J421" s="191"/>
      <c r="K421" s="176">
        <f t="shared" si="33"/>
        <v>3503.3039999999996</v>
      </c>
      <c r="L421" s="176">
        <f t="shared" si="34"/>
        <v>500.4719999999999</v>
      </c>
      <c r="M421" s="176">
        <f t="shared" si="35"/>
        <v>826.1759999999999</v>
      </c>
      <c r="N421" s="176">
        <f t="shared" si="36"/>
        <v>1032.72</v>
      </c>
      <c r="O421" s="176">
        <f t="shared" si="37"/>
        <v>9532.8</v>
      </c>
      <c r="P421" s="176">
        <f t="shared" si="39"/>
        <v>4935</v>
      </c>
      <c r="Q421" s="176">
        <f t="shared" si="38"/>
        <v>20330.471999999998</v>
      </c>
    </row>
    <row r="422" spans="1:17" ht="15">
      <c r="A422" s="189">
        <v>3109</v>
      </c>
      <c r="B422" s="173" t="s">
        <v>693</v>
      </c>
      <c r="C422" s="176">
        <v>4745.6</v>
      </c>
      <c r="D422" s="176">
        <v>0</v>
      </c>
      <c r="E422" s="176">
        <v>350</v>
      </c>
      <c r="F422" s="190">
        <v>940</v>
      </c>
      <c r="G422" s="176">
        <v>1423.68</v>
      </c>
      <c r="H422" s="176">
        <v>2467.5</v>
      </c>
      <c r="I422" s="176">
        <f t="shared" si="32"/>
        <v>9926.78</v>
      </c>
      <c r="J422" s="191"/>
      <c r="K422" s="176">
        <f t="shared" si="33"/>
        <v>3488.0160000000005</v>
      </c>
      <c r="L422" s="176">
        <f t="shared" si="34"/>
        <v>498.28800000000007</v>
      </c>
      <c r="M422" s="176">
        <f t="shared" si="35"/>
        <v>822.5706666666667</v>
      </c>
      <c r="N422" s="176">
        <f t="shared" si="36"/>
        <v>1028.2133333333334</v>
      </c>
      <c r="O422" s="176">
        <f t="shared" si="37"/>
        <v>9491.2</v>
      </c>
      <c r="P422" s="176">
        <f t="shared" si="39"/>
        <v>4935</v>
      </c>
      <c r="Q422" s="176">
        <f t="shared" si="38"/>
        <v>20263.288</v>
      </c>
    </row>
    <row r="423" spans="1:17" ht="15">
      <c r="A423" s="189">
        <v>3111</v>
      </c>
      <c r="B423" s="173" t="s">
        <v>906</v>
      </c>
      <c r="C423" s="176">
        <v>5268.8</v>
      </c>
      <c r="D423" s="176">
        <v>0</v>
      </c>
      <c r="E423" s="176">
        <v>350</v>
      </c>
      <c r="F423" s="190">
        <v>940</v>
      </c>
      <c r="G423" s="176">
        <v>1580.64</v>
      </c>
      <c r="H423" s="176">
        <v>2467.5</v>
      </c>
      <c r="I423" s="176">
        <f t="shared" si="32"/>
        <v>10606.94</v>
      </c>
      <c r="J423" s="191"/>
      <c r="K423" s="176">
        <f t="shared" si="33"/>
        <v>3872.568</v>
      </c>
      <c r="L423" s="176">
        <f t="shared" si="34"/>
        <v>553.224</v>
      </c>
      <c r="M423" s="176">
        <f t="shared" si="35"/>
        <v>913.2586666666667</v>
      </c>
      <c r="N423" s="176">
        <f t="shared" si="36"/>
        <v>1141.5733333333335</v>
      </c>
      <c r="O423" s="176">
        <f t="shared" si="37"/>
        <v>10537.6</v>
      </c>
      <c r="P423" s="176">
        <f t="shared" si="39"/>
        <v>4935</v>
      </c>
      <c r="Q423" s="176">
        <f t="shared" si="38"/>
        <v>21953.224000000002</v>
      </c>
    </row>
    <row r="424" spans="1:17" ht="15">
      <c r="A424" s="189">
        <v>3112</v>
      </c>
      <c r="B424" s="173" t="s">
        <v>694</v>
      </c>
      <c r="C424" s="176">
        <v>6568</v>
      </c>
      <c r="D424" s="176">
        <v>0</v>
      </c>
      <c r="E424" s="176">
        <v>350</v>
      </c>
      <c r="F424" s="190">
        <v>940</v>
      </c>
      <c r="G424" s="176">
        <v>1970.4</v>
      </c>
      <c r="H424" s="176">
        <v>2467.5</v>
      </c>
      <c r="I424" s="176">
        <f t="shared" si="32"/>
        <v>12295.9</v>
      </c>
      <c r="J424" s="191"/>
      <c r="K424" s="176">
        <f t="shared" si="33"/>
        <v>4827.48</v>
      </c>
      <c r="L424" s="176">
        <f t="shared" si="34"/>
        <v>689.64</v>
      </c>
      <c r="M424" s="176">
        <f t="shared" si="35"/>
        <v>1138.4533333333334</v>
      </c>
      <c r="N424" s="176">
        <f t="shared" si="36"/>
        <v>1423.0666666666666</v>
      </c>
      <c r="O424" s="176">
        <f t="shared" si="37"/>
        <v>13136</v>
      </c>
      <c r="P424" s="176">
        <f t="shared" si="39"/>
        <v>4935</v>
      </c>
      <c r="Q424" s="176">
        <f t="shared" si="38"/>
        <v>26149.64</v>
      </c>
    </row>
    <row r="425" spans="1:17" ht="15">
      <c r="A425" s="189">
        <v>3113</v>
      </c>
      <c r="B425" s="173" t="s">
        <v>695</v>
      </c>
      <c r="C425" s="176">
        <v>6236.8</v>
      </c>
      <c r="D425" s="176">
        <v>0</v>
      </c>
      <c r="E425" s="176">
        <v>350</v>
      </c>
      <c r="F425" s="190">
        <v>940</v>
      </c>
      <c r="G425" s="176">
        <v>1871.04</v>
      </c>
      <c r="H425" s="176">
        <v>2467.5</v>
      </c>
      <c r="I425" s="176">
        <f t="shared" si="32"/>
        <v>11865.34</v>
      </c>
      <c r="J425" s="191"/>
      <c r="K425" s="176">
        <f t="shared" si="33"/>
        <v>4584.048</v>
      </c>
      <c r="L425" s="176">
        <f t="shared" si="34"/>
        <v>654.8639999999999</v>
      </c>
      <c r="M425" s="176">
        <f t="shared" si="35"/>
        <v>1081.0453333333332</v>
      </c>
      <c r="N425" s="176">
        <f t="shared" si="36"/>
        <v>1351.3066666666666</v>
      </c>
      <c r="O425" s="176">
        <f t="shared" si="37"/>
        <v>12473.6</v>
      </c>
      <c r="P425" s="176">
        <f t="shared" si="39"/>
        <v>4935</v>
      </c>
      <c r="Q425" s="176">
        <f t="shared" si="38"/>
        <v>25079.864</v>
      </c>
    </row>
    <row r="426" spans="1:17" ht="15">
      <c r="A426" s="189">
        <v>3114</v>
      </c>
      <c r="B426" s="173" t="s">
        <v>696</v>
      </c>
      <c r="C426" s="176">
        <v>5017.6</v>
      </c>
      <c r="D426" s="176">
        <v>0</v>
      </c>
      <c r="E426" s="176">
        <v>350</v>
      </c>
      <c r="F426" s="190">
        <v>940</v>
      </c>
      <c r="G426" s="176">
        <v>1505.28</v>
      </c>
      <c r="H426" s="176">
        <v>2467.5</v>
      </c>
      <c r="I426" s="176">
        <f t="shared" si="32"/>
        <v>10280.380000000001</v>
      </c>
      <c r="J426" s="191"/>
      <c r="K426" s="176">
        <f t="shared" si="33"/>
        <v>3687.9360000000006</v>
      </c>
      <c r="L426" s="176">
        <f t="shared" si="34"/>
        <v>526.8480000000001</v>
      </c>
      <c r="M426" s="176">
        <f t="shared" si="35"/>
        <v>869.7173333333334</v>
      </c>
      <c r="N426" s="176">
        <f t="shared" si="36"/>
        <v>1087.1466666666668</v>
      </c>
      <c r="O426" s="176">
        <f t="shared" si="37"/>
        <v>10035.2</v>
      </c>
      <c r="P426" s="176">
        <f t="shared" si="39"/>
        <v>4935</v>
      </c>
      <c r="Q426" s="176">
        <f t="shared" si="38"/>
        <v>21141.848</v>
      </c>
    </row>
    <row r="427" spans="1:17" ht="15">
      <c r="A427" s="189">
        <v>3116</v>
      </c>
      <c r="B427" s="173" t="s">
        <v>697</v>
      </c>
      <c r="C427" s="176">
        <v>4745.6</v>
      </c>
      <c r="D427" s="176">
        <v>0</v>
      </c>
      <c r="E427" s="176">
        <v>350</v>
      </c>
      <c r="F427" s="190">
        <v>940</v>
      </c>
      <c r="G427" s="176">
        <v>1423.68</v>
      </c>
      <c r="H427" s="176">
        <v>2467.5</v>
      </c>
      <c r="I427" s="176">
        <f t="shared" si="32"/>
        <v>9926.78</v>
      </c>
      <c r="J427" s="191"/>
      <c r="K427" s="176">
        <f t="shared" si="33"/>
        <v>3488.0160000000005</v>
      </c>
      <c r="L427" s="176">
        <f t="shared" si="34"/>
        <v>498.28800000000007</v>
      </c>
      <c r="M427" s="176">
        <f t="shared" si="35"/>
        <v>822.5706666666667</v>
      </c>
      <c r="N427" s="176">
        <f t="shared" si="36"/>
        <v>1028.2133333333334</v>
      </c>
      <c r="O427" s="176">
        <f t="shared" si="37"/>
        <v>9491.2</v>
      </c>
      <c r="P427" s="176">
        <f t="shared" si="39"/>
        <v>4935</v>
      </c>
      <c r="Q427" s="176">
        <f t="shared" si="38"/>
        <v>20263.288</v>
      </c>
    </row>
    <row r="428" spans="1:17" ht="15">
      <c r="A428" s="189">
        <v>3117</v>
      </c>
      <c r="B428" s="173" t="s">
        <v>698</v>
      </c>
      <c r="C428" s="176">
        <v>5054.4</v>
      </c>
      <c r="D428" s="176">
        <v>0</v>
      </c>
      <c r="E428" s="176">
        <v>350</v>
      </c>
      <c r="F428" s="190">
        <v>940</v>
      </c>
      <c r="G428" s="176">
        <v>1516.32</v>
      </c>
      <c r="H428" s="176">
        <v>2467.5</v>
      </c>
      <c r="I428" s="176">
        <f t="shared" si="32"/>
        <v>10328.22</v>
      </c>
      <c r="J428" s="191"/>
      <c r="K428" s="176">
        <f t="shared" si="33"/>
        <v>3714.9839999999995</v>
      </c>
      <c r="L428" s="176">
        <f t="shared" si="34"/>
        <v>530.712</v>
      </c>
      <c r="M428" s="176">
        <f t="shared" si="35"/>
        <v>876.0959999999999</v>
      </c>
      <c r="N428" s="176">
        <f t="shared" si="36"/>
        <v>1095.12</v>
      </c>
      <c r="O428" s="176">
        <f t="shared" si="37"/>
        <v>10108.8</v>
      </c>
      <c r="P428" s="176">
        <f t="shared" si="39"/>
        <v>4935</v>
      </c>
      <c r="Q428" s="176">
        <f t="shared" si="38"/>
        <v>21260.712</v>
      </c>
    </row>
    <row r="429" spans="1:17" ht="15">
      <c r="A429" s="189">
        <v>3118</v>
      </c>
      <c r="B429" s="173" t="s">
        <v>699</v>
      </c>
      <c r="C429" s="176">
        <v>7382.4</v>
      </c>
      <c r="D429" s="176">
        <v>0</v>
      </c>
      <c r="E429" s="176">
        <v>350</v>
      </c>
      <c r="F429" s="190">
        <v>940</v>
      </c>
      <c r="G429" s="176">
        <v>2214.72</v>
      </c>
      <c r="H429" s="176">
        <v>2467.5</v>
      </c>
      <c r="I429" s="176">
        <f t="shared" si="32"/>
        <v>13354.619999999999</v>
      </c>
      <c r="J429" s="191"/>
      <c r="K429" s="176">
        <f t="shared" si="33"/>
        <v>5426.063999999999</v>
      </c>
      <c r="L429" s="176">
        <f t="shared" si="34"/>
        <v>775.1519999999999</v>
      </c>
      <c r="M429" s="176">
        <f t="shared" si="35"/>
        <v>1279.6159999999998</v>
      </c>
      <c r="N429" s="176">
        <f t="shared" si="36"/>
        <v>1599.5199999999998</v>
      </c>
      <c r="O429" s="176">
        <f t="shared" si="37"/>
        <v>14764.8</v>
      </c>
      <c r="P429" s="176">
        <f t="shared" si="39"/>
        <v>4935</v>
      </c>
      <c r="Q429" s="176">
        <f t="shared" si="38"/>
        <v>28780.152</v>
      </c>
    </row>
    <row r="430" spans="1:17" ht="15">
      <c r="A430" s="189">
        <v>3119</v>
      </c>
      <c r="B430" s="173" t="s">
        <v>700</v>
      </c>
      <c r="C430" s="176">
        <v>7584</v>
      </c>
      <c r="D430" s="176">
        <v>0</v>
      </c>
      <c r="E430" s="176">
        <v>350</v>
      </c>
      <c r="F430" s="190">
        <v>940</v>
      </c>
      <c r="G430" s="176">
        <v>2275.2</v>
      </c>
      <c r="H430" s="176">
        <v>2467.5</v>
      </c>
      <c r="I430" s="176">
        <f t="shared" si="32"/>
        <v>13616.7</v>
      </c>
      <c r="J430" s="191"/>
      <c r="K430" s="176">
        <f t="shared" si="33"/>
        <v>5574.240000000001</v>
      </c>
      <c r="L430" s="176">
        <f t="shared" si="34"/>
        <v>796.3199999999999</v>
      </c>
      <c r="M430" s="176">
        <f t="shared" si="35"/>
        <v>1314.5600000000002</v>
      </c>
      <c r="N430" s="176">
        <f t="shared" si="36"/>
        <v>1643.2</v>
      </c>
      <c r="O430" s="176">
        <f t="shared" si="37"/>
        <v>15168</v>
      </c>
      <c r="P430" s="176">
        <f t="shared" si="39"/>
        <v>4935</v>
      </c>
      <c r="Q430" s="176">
        <f t="shared" si="38"/>
        <v>29431.32</v>
      </c>
    </row>
    <row r="431" spans="1:17" ht="15">
      <c r="A431" s="189">
        <v>3120</v>
      </c>
      <c r="B431" s="173" t="s">
        <v>701</v>
      </c>
      <c r="C431" s="176">
        <v>5376</v>
      </c>
      <c r="D431" s="176">
        <v>0</v>
      </c>
      <c r="E431" s="176">
        <v>350</v>
      </c>
      <c r="F431" s="190">
        <v>940</v>
      </c>
      <c r="G431" s="176">
        <v>1612.8</v>
      </c>
      <c r="H431" s="176">
        <v>2467.5</v>
      </c>
      <c r="I431" s="176">
        <f t="shared" si="32"/>
        <v>10746.3</v>
      </c>
      <c r="J431" s="191"/>
      <c r="K431" s="176">
        <f t="shared" si="33"/>
        <v>3951.36</v>
      </c>
      <c r="L431" s="176">
        <f t="shared" si="34"/>
        <v>564.4799999999999</v>
      </c>
      <c r="M431" s="176">
        <f t="shared" si="35"/>
        <v>931.84</v>
      </c>
      <c r="N431" s="176">
        <f t="shared" si="36"/>
        <v>1164.8</v>
      </c>
      <c r="O431" s="176">
        <f t="shared" si="37"/>
        <v>10752</v>
      </c>
      <c r="P431" s="176">
        <f t="shared" si="39"/>
        <v>4935</v>
      </c>
      <c r="Q431" s="176">
        <f t="shared" si="38"/>
        <v>22299.48</v>
      </c>
    </row>
    <row r="432" spans="1:17" ht="15">
      <c r="A432" s="189">
        <v>3122</v>
      </c>
      <c r="B432" s="173" t="s">
        <v>702</v>
      </c>
      <c r="C432" s="176">
        <v>5524.8</v>
      </c>
      <c r="D432" s="176">
        <v>0</v>
      </c>
      <c r="E432" s="176">
        <v>350</v>
      </c>
      <c r="F432" s="190">
        <v>940</v>
      </c>
      <c r="G432" s="176">
        <v>1657.44</v>
      </c>
      <c r="H432" s="176">
        <v>2467.5</v>
      </c>
      <c r="I432" s="176">
        <f t="shared" si="32"/>
        <v>10939.74</v>
      </c>
      <c r="J432" s="191"/>
      <c r="K432" s="176">
        <f t="shared" si="33"/>
        <v>4060.7280000000005</v>
      </c>
      <c r="L432" s="176">
        <f t="shared" si="34"/>
        <v>580.1039999999999</v>
      </c>
      <c r="M432" s="176">
        <f t="shared" si="35"/>
        <v>957.632</v>
      </c>
      <c r="N432" s="176">
        <f t="shared" si="36"/>
        <v>1197.04</v>
      </c>
      <c r="O432" s="176">
        <f t="shared" si="37"/>
        <v>11049.6</v>
      </c>
      <c r="P432" s="176">
        <f t="shared" si="39"/>
        <v>4935</v>
      </c>
      <c r="Q432" s="176">
        <f t="shared" si="38"/>
        <v>22780.104</v>
      </c>
    </row>
    <row r="433" spans="1:17" ht="15">
      <c r="A433" s="189">
        <v>3123</v>
      </c>
      <c r="B433" s="173" t="s">
        <v>703</v>
      </c>
      <c r="C433" s="176">
        <v>6446.4</v>
      </c>
      <c r="D433" s="176">
        <v>0</v>
      </c>
      <c r="E433" s="176">
        <v>350</v>
      </c>
      <c r="F433" s="190">
        <v>940</v>
      </c>
      <c r="G433" s="176">
        <v>1933.92</v>
      </c>
      <c r="H433" s="176">
        <v>2467.5</v>
      </c>
      <c r="I433" s="176">
        <f t="shared" si="32"/>
        <v>12137.82</v>
      </c>
      <c r="J433" s="191"/>
      <c r="K433" s="176">
        <f t="shared" si="33"/>
        <v>4738.104</v>
      </c>
      <c r="L433" s="176">
        <f t="shared" si="34"/>
        <v>676.872</v>
      </c>
      <c r="M433" s="176">
        <f t="shared" si="35"/>
        <v>1117.376</v>
      </c>
      <c r="N433" s="176">
        <f t="shared" si="36"/>
        <v>1396.72</v>
      </c>
      <c r="O433" s="176">
        <f t="shared" si="37"/>
        <v>12892.8</v>
      </c>
      <c r="P433" s="176">
        <f t="shared" si="39"/>
        <v>4935</v>
      </c>
      <c r="Q433" s="176">
        <f t="shared" si="38"/>
        <v>25756.872</v>
      </c>
    </row>
    <row r="434" spans="1:17" ht="15">
      <c r="A434" s="189">
        <v>3124</v>
      </c>
      <c r="B434" s="173" t="s">
        <v>704</v>
      </c>
      <c r="C434" s="176">
        <v>6321.6</v>
      </c>
      <c r="D434" s="176">
        <v>0</v>
      </c>
      <c r="E434" s="176">
        <v>350</v>
      </c>
      <c r="F434" s="190">
        <v>940</v>
      </c>
      <c r="G434" s="176">
        <v>1896.48</v>
      </c>
      <c r="H434" s="176">
        <v>2467.5</v>
      </c>
      <c r="I434" s="176">
        <f t="shared" si="32"/>
        <v>11975.58</v>
      </c>
      <c r="J434" s="191"/>
      <c r="K434" s="176">
        <f t="shared" si="33"/>
        <v>4646.376</v>
      </c>
      <c r="L434" s="176">
        <f t="shared" si="34"/>
        <v>663.768</v>
      </c>
      <c r="M434" s="176">
        <f t="shared" si="35"/>
        <v>1095.744</v>
      </c>
      <c r="N434" s="176">
        <f t="shared" si="36"/>
        <v>1369.68</v>
      </c>
      <c r="O434" s="176">
        <f t="shared" si="37"/>
        <v>12643.2</v>
      </c>
      <c r="P434" s="176">
        <f t="shared" si="39"/>
        <v>4935</v>
      </c>
      <c r="Q434" s="176">
        <f t="shared" si="38"/>
        <v>25353.768</v>
      </c>
    </row>
    <row r="435" spans="1:17" ht="15">
      <c r="A435" s="189">
        <v>3126</v>
      </c>
      <c r="B435" s="173" t="s">
        <v>705</v>
      </c>
      <c r="C435" s="176">
        <v>5017.6</v>
      </c>
      <c r="D435" s="176">
        <v>0</v>
      </c>
      <c r="E435" s="176">
        <v>350</v>
      </c>
      <c r="F435" s="190">
        <v>940</v>
      </c>
      <c r="G435" s="176">
        <v>1505.28</v>
      </c>
      <c r="H435" s="176">
        <v>2467.5</v>
      </c>
      <c r="I435" s="176">
        <f aca="true" t="shared" si="40" ref="I435:I498">SUM(C435:H435)</f>
        <v>10280.380000000001</v>
      </c>
      <c r="J435" s="191"/>
      <c r="K435" s="176">
        <f aca="true" t="shared" si="41" ref="K435:K498">C435*22.05/30</f>
        <v>3687.9360000000006</v>
      </c>
      <c r="L435" s="176">
        <f aca="true" t="shared" si="42" ref="L435:L498">C435*3.15/30</f>
        <v>526.8480000000001</v>
      </c>
      <c r="M435" s="176">
        <f aca="true" t="shared" si="43" ref="M435:M498">(C435+G435)*4/30</f>
        <v>869.7173333333334</v>
      </c>
      <c r="N435" s="176">
        <f aca="true" t="shared" si="44" ref="N435:N498">(C435+G435)*5/30</f>
        <v>1087.1466666666668</v>
      </c>
      <c r="O435" s="176">
        <f aca="true" t="shared" si="45" ref="O435:O498">C435*2</f>
        <v>10035.2</v>
      </c>
      <c r="P435" s="176">
        <f t="shared" si="39"/>
        <v>4935</v>
      </c>
      <c r="Q435" s="176">
        <f aca="true" t="shared" si="46" ref="Q435:Q498">SUM(K435:P435)</f>
        <v>21141.848</v>
      </c>
    </row>
    <row r="436" spans="1:17" ht="15">
      <c r="A436" s="189">
        <v>3127</v>
      </c>
      <c r="B436" s="173" t="s">
        <v>706</v>
      </c>
      <c r="C436" s="176">
        <v>6236.8</v>
      </c>
      <c r="D436" s="176">
        <v>0</v>
      </c>
      <c r="E436" s="176">
        <v>350</v>
      </c>
      <c r="F436" s="190">
        <v>940</v>
      </c>
      <c r="G436" s="176">
        <v>1871.04</v>
      </c>
      <c r="H436" s="176">
        <v>2467.5</v>
      </c>
      <c r="I436" s="176">
        <f t="shared" si="40"/>
        <v>11865.34</v>
      </c>
      <c r="J436" s="191"/>
      <c r="K436" s="176">
        <f t="shared" si="41"/>
        <v>4584.048</v>
      </c>
      <c r="L436" s="176">
        <f t="shared" si="42"/>
        <v>654.8639999999999</v>
      </c>
      <c r="M436" s="176">
        <f t="shared" si="43"/>
        <v>1081.0453333333332</v>
      </c>
      <c r="N436" s="176">
        <f t="shared" si="44"/>
        <v>1351.3066666666666</v>
      </c>
      <c r="O436" s="176">
        <f t="shared" si="45"/>
        <v>12473.6</v>
      </c>
      <c r="P436" s="176">
        <f aca="true" t="shared" si="47" ref="P436:P499">H436*2</f>
        <v>4935</v>
      </c>
      <c r="Q436" s="176">
        <f t="shared" si="46"/>
        <v>25079.864</v>
      </c>
    </row>
    <row r="437" spans="1:17" ht="15">
      <c r="A437" s="189">
        <v>3128</v>
      </c>
      <c r="B437" s="173" t="s">
        <v>707</v>
      </c>
      <c r="C437" s="176">
        <v>7926.4</v>
      </c>
      <c r="D437" s="176">
        <v>0</v>
      </c>
      <c r="E437" s="176">
        <v>350</v>
      </c>
      <c r="F437" s="190">
        <v>940</v>
      </c>
      <c r="G437" s="176">
        <v>2377.92</v>
      </c>
      <c r="H437" s="176">
        <v>2467.5</v>
      </c>
      <c r="I437" s="176">
        <f t="shared" si="40"/>
        <v>14061.82</v>
      </c>
      <c r="J437" s="191"/>
      <c r="K437" s="176">
        <f t="shared" si="41"/>
        <v>5825.9039999999995</v>
      </c>
      <c r="L437" s="176">
        <f t="shared" si="42"/>
        <v>832.272</v>
      </c>
      <c r="M437" s="176">
        <f t="shared" si="43"/>
        <v>1373.9093333333333</v>
      </c>
      <c r="N437" s="176">
        <f t="shared" si="44"/>
        <v>1717.3866666666665</v>
      </c>
      <c r="O437" s="176">
        <f t="shared" si="45"/>
        <v>15852.8</v>
      </c>
      <c r="P437" s="176">
        <f t="shared" si="47"/>
        <v>4935</v>
      </c>
      <c r="Q437" s="176">
        <f t="shared" si="46"/>
        <v>30537.271999999997</v>
      </c>
    </row>
    <row r="438" spans="1:17" ht="15">
      <c r="A438" s="189">
        <v>3129</v>
      </c>
      <c r="B438" s="173" t="s">
        <v>708</v>
      </c>
      <c r="C438" s="176">
        <v>5524.8</v>
      </c>
      <c r="D438" s="176">
        <v>0</v>
      </c>
      <c r="E438" s="176">
        <v>350</v>
      </c>
      <c r="F438" s="190">
        <v>940</v>
      </c>
      <c r="G438" s="176">
        <v>1657.44</v>
      </c>
      <c r="H438" s="176">
        <v>2467.5</v>
      </c>
      <c r="I438" s="176">
        <f t="shared" si="40"/>
        <v>10939.74</v>
      </c>
      <c r="J438" s="191"/>
      <c r="K438" s="176">
        <f t="shared" si="41"/>
        <v>4060.7280000000005</v>
      </c>
      <c r="L438" s="176">
        <f t="shared" si="42"/>
        <v>580.1039999999999</v>
      </c>
      <c r="M438" s="176">
        <f t="shared" si="43"/>
        <v>957.632</v>
      </c>
      <c r="N438" s="176">
        <f t="shared" si="44"/>
        <v>1197.04</v>
      </c>
      <c r="O438" s="176">
        <f t="shared" si="45"/>
        <v>11049.6</v>
      </c>
      <c r="P438" s="176">
        <f t="shared" si="47"/>
        <v>4935</v>
      </c>
      <c r="Q438" s="176">
        <f t="shared" si="46"/>
        <v>22780.104</v>
      </c>
    </row>
    <row r="439" spans="1:17" ht="15">
      <c r="A439" s="189">
        <v>3131</v>
      </c>
      <c r="B439" s="173" t="s">
        <v>709</v>
      </c>
      <c r="C439" s="176">
        <v>5017.6</v>
      </c>
      <c r="D439" s="176">
        <v>0</v>
      </c>
      <c r="E439" s="176">
        <v>350</v>
      </c>
      <c r="F439" s="190">
        <v>940</v>
      </c>
      <c r="G439" s="176">
        <v>1505.28</v>
      </c>
      <c r="H439" s="176">
        <v>2467.5</v>
      </c>
      <c r="I439" s="176">
        <f t="shared" si="40"/>
        <v>10280.380000000001</v>
      </c>
      <c r="J439" s="191"/>
      <c r="K439" s="176">
        <f t="shared" si="41"/>
        <v>3687.9360000000006</v>
      </c>
      <c r="L439" s="176">
        <f t="shared" si="42"/>
        <v>526.8480000000001</v>
      </c>
      <c r="M439" s="176">
        <f t="shared" si="43"/>
        <v>869.7173333333334</v>
      </c>
      <c r="N439" s="176">
        <f t="shared" si="44"/>
        <v>1087.1466666666668</v>
      </c>
      <c r="O439" s="176">
        <f t="shared" si="45"/>
        <v>10035.2</v>
      </c>
      <c r="P439" s="176">
        <f t="shared" si="47"/>
        <v>4935</v>
      </c>
      <c r="Q439" s="176">
        <f t="shared" si="46"/>
        <v>21141.848</v>
      </c>
    </row>
    <row r="440" spans="1:17" ht="15">
      <c r="A440" s="189">
        <v>3133</v>
      </c>
      <c r="B440" s="173" t="s">
        <v>710</v>
      </c>
      <c r="C440" s="176">
        <v>4564.8</v>
      </c>
      <c r="D440" s="176">
        <v>0</v>
      </c>
      <c r="E440" s="176">
        <v>350</v>
      </c>
      <c r="F440" s="190">
        <v>940</v>
      </c>
      <c r="G440" s="176">
        <v>1369.44</v>
      </c>
      <c r="H440" s="176">
        <v>2467.5</v>
      </c>
      <c r="I440" s="176">
        <f t="shared" si="40"/>
        <v>9691.74</v>
      </c>
      <c r="J440" s="191"/>
      <c r="K440" s="176">
        <f t="shared" si="41"/>
        <v>3355.128</v>
      </c>
      <c r="L440" s="176">
        <f t="shared" si="42"/>
        <v>479.30400000000003</v>
      </c>
      <c r="M440" s="176">
        <f t="shared" si="43"/>
        <v>791.232</v>
      </c>
      <c r="N440" s="176">
        <f t="shared" si="44"/>
        <v>989.0399999999998</v>
      </c>
      <c r="O440" s="176">
        <f t="shared" si="45"/>
        <v>9129.6</v>
      </c>
      <c r="P440" s="176">
        <f t="shared" si="47"/>
        <v>4935</v>
      </c>
      <c r="Q440" s="176">
        <f t="shared" si="46"/>
        <v>19679.304</v>
      </c>
    </row>
    <row r="441" spans="1:17" ht="15">
      <c r="A441" s="189">
        <v>3134</v>
      </c>
      <c r="B441" s="173" t="s">
        <v>711</v>
      </c>
      <c r="C441" s="176">
        <v>4745.6</v>
      </c>
      <c r="D441" s="176">
        <v>0</v>
      </c>
      <c r="E441" s="176">
        <v>350</v>
      </c>
      <c r="F441" s="190">
        <v>940</v>
      </c>
      <c r="G441" s="176">
        <v>1423.68</v>
      </c>
      <c r="H441" s="176">
        <v>2467.5</v>
      </c>
      <c r="I441" s="176">
        <f t="shared" si="40"/>
        <v>9926.78</v>
      </c>
      <c r="J441" s="191"/>
      <c r="K441" s="176">
        <f t="shared" si="41"/>
        <v>3488.0160000000005</v>
      </c>
      <c r="L441" s="176">
        <f t="shared" si="42"/>
        <v>498.28800000000007</v>
      </c>
      <c r="M441" s="176">
        <f t="shared" si="43"/>
        <v>822.5706666666667</v>
      </c>
      <c r="N441" s="176">
        <f t="shared" si="44"/>
        <v>1028.2133333333334</v>
      </c>
      <c r="O441" s="176">
        <f t="shared" si="45"/>
        <v>9491.2</v>
      </c>
      <c r="P441" s="176">
        <f t="shared" si="47"/>
        <v>4935</v>
      </c>
      <c r="Q441" s="176">
        <f t="shared" si="46"/>
        <v>20263.288</v>
      </c>
    </row>
    <row r="442" spans="1:17" ht="15">
      <c r="A442" s="189">
        <v>3135</v>
      </c>
      <c r="B442" s="173" t="s">
        <v>907</v>
      </c>
      <c r="C442" s="176">
        <v>5300.8</v>
      </c>
      <c r="D442" s="176">
        <v>0</v>
      </c>
      <c r="E442" s="176">
        <v>350</v>
      </c>
      <c r="F442" s="190">
        <v>940</v>
      </c>
      <c r="G442" s="176">
        <v>1590.24</v>
      </c>
      <c r="H442" s="176">
        <v>2467.5</v>
      </c>
      <c r="I442" s="176">
        <f t="shared" si="40"/>
        <v>10648.54</v>
      </c>
      <c r="J442" s="191"/>
      <c r="K442" s="176">
        <f t="shared" si="41"/>
        <v>3896.0880000000006</v>
      </c>
      <c r="L442" s="176">
        <f t="shared" si="42"/>
        <v>556.5840000000001</v>
      </c>
      <c r="M442" s="176">
        <f t="shared" si="43"/>
        <v>918.8053333333334</v>
      </c>
      <c r="N442" s="176">
        <f t="shared" si="44"/>
        <v>1148.5066666666667</v>
      </c>
      <c r="O442" s="176">
        <f t="shared" si="45"/>
        <v>10601.6</v>
      </c>
      <c r="P442" s="176">
        <f t="shared" si="47"/>
        <v>4935</v>
      </c>
      <c r="Q442" s="176">
        <f t="shared" si="46"/>
        <v>22056.584000000003</v>
      </c>
    </row>
    <row r="443" spans="1:17" ht="15">
      <c r="A443" s="189">
        <v>3137</v>
      </c>
      <c r="B443" s="173" t="s">
        <v>712</v>
      </c>
      <c r="C443" s="176">
        <v>5392</v>
      </c>
      <c r="D443" s="176">
        <v>0</v>
      </c>
      <c r="E443" s="176">
        <v>350</v>
      </c>
      <c r="F443" s="190">
        <v>940</v>
      </c>
      <c r="G443" s="176">
        <v>1617.6</v>
      </c>
      <c r="H443" s="176">
        <v>2467.5</v>
      </c>
      <c r="I443" s="176">
        <f t="shared" si="40"/>
        <v>10767.1</v>
      </c>
      <c r="J443" s="191"/>
      <c r="K443" s="176">
        <f t="shared" si="41"/>
        <v>3963.1200000000003</v>
      </c>
      <c r="L443" s="176">
        <f t="shared" si="42"/>
        <v>566.16</v>
      </c>
      <c r="M443" s="176">
        <f t="shared" si="43"/>
        <v>934.6133333333333</v>
      </c>
      <c r="N443" s="176">
        <f t="shared" si="44"/>
        <v>1168.2666666666667</v>
      </c>
      <c r="O443" s="176">
        <f t="shared" si="45"/>
        <v>10784</v>
      </c>
      <c r="P443" s="176">
        <f t="shared" si="47"/>
        <v>4935</v>
      </c>
      <c r="Q443" s="176">
        <f t="shared" si="46"/>
        <v>22351.16</v>
      </c>
    </row>
    <row r="444" spans="1:17" ht="15">
      <c r="A444" s="189">
        <v>3138</v>
      </c>
      <c r="B444" s="173" t="s">
        <v>713</v>
      </c>
      <c r="C444" s="176">
        <v>4745.6</v>
      </c>
      <c r="D444" s="176">
        <v>0</v>
      </c>
      <c r="E444" s="176">
        <v>350</v>
      </c>
      <c r="F444" s="190">
        <v>940</v>
      </c>
      <c r="G444" s="176">
        <v>1423.68</v>
      </c>
      <c r="H444" s="176">
        <v>2467.5</v>
      </c>
      <c r="I444" s="176">
        <f t="shared" si="40"/>
        <v>9926.78</v>
      </c>
      <c r="J444" s="191"/>
      <c r="K444" s="176">
        <f t="shared" si="41"/>
        <v>3488.0160000000005</v>
      </c>
      <c r="L444" s="176">
        <f t="shared" si="42"/>
        <v>498.28800000000007</v>
      </c>
      <c r="M444" s="176">
        <f t="shared" si="43"/>
        <v>822.5706666666667</v>
      </c>
      <c r="N444" s="176">
        <f t="shared" si="44"/>
        <v>1028.2133333333334</v>
      </c>
      <c r="O444" s="176">
        <f t="shared" si="45"/>
        <v>9491.2</v>
      </c>
      <c r="P444" s="176">
        <f t="shared" si="47"/>
        <v>4935</v>
      </c>
      <c r="Q444" s="176">
        <f t="shared" si="46"/>
        <v>20263.288</v>
      </c>
    </row>
    <row r="445" spans="1:17" ht="15">
      <c r="A445" s="189">
        <v>3139</v>
      </c>
      <c r="B445" s="173" t="s">
        <v>714</v>
      </c>
      <c r="C445" s="176">
        <v>5300.8</v>
      </c>
      <c r="D445" s="176">
        <v>0</v>
      </c>
      <c r="E445" s="176">
        <v>350</v>
      </c>
      <c r="F445" s="190">
        <v>940</v>
      </c>
      <c r="G445" s="176">
        <v>1590.24</v>
      </c>
      <c r="H445" s="176">
        <v>2467.5</v>
      </c>
      <c r="I445" s="176">
        <f t="shared" si="40"/>
        <v>10648.54</v>
      </c>
      <c r="J445" s="191"/>
      <c r="K445" s="176">
        <f t="shared" si="41"/>
        <v>3896.0880000000006</v>
      </c>
      <c r="L445" s="176">
        <f t="shared" si="42"/>
        <v>556.5840000000001</v>
      </c>
      <c r="M445" s="176">
        <f t="shared" si="43"/>
        <v>918.8053333333334</v>
      </c>
      <c r="N445" s="176">
        <f t="shared" si="44"/>
        <v>1148.5066666666667</v>
      </c>
      <c r="O445" s="176">
        <f t="shared" si="45"/>
        <v>10601.6</v>
      </c>
      <c r="P445" s="176">
        <f t="shared" si="47"/>
        <v>4935</v>
      </c>
      <c r="Q445" s="176">
        <f t="shared" si="46"/>
        <v>22056.584000000003</v>
      </c>
    </row>
    <row r="446" spans="1:17" ht="15">
      <c r="A446" s="189">
        <v>3140</v>
      </c>
      <c r="B446" s="173" t="s">
        <v>715</v>
      </c>
      <c r="C446" s="176">
        <v>6568</v>
      </c>
      <c r="D446" s="176">
        <v>0</v>
      </c>
      <c r="E446" s="176">
        <v>350</v>
      </c>
      <c r="F446" s="190">
        <v>940</v>
      </c>
      <c r="G446" s="176">
        <v>1970.4</v>
      </c>
      <c r="H446" s="176">
        <v>2467.5</v>
      </c>
      <c r="I446" s="176">
        <f t="shared" si="40"/>
        <v>12295.9</v>
      </c>
      <c r="J446" s="191"/>
      <c r="K446" s="176">
        <f t="shared" si="41"/>
        <v>4827.48</v>
      </c>
      <c r="L446" s="176">
        <f t="shared" si="42"/>
        <v>689.64</v>
      </c>
      <c r="M446" s="176">
        <f t="shared" si="43"/>
        <v>1138.4533333333334</v>
      </c>
      <c r="N446" s="176">
        <f t="shared" si="44"/>
        <v>1423.0666666666666</v>
      </c>
      <c r="O446" s="176">
        <f t="shared" si="45"/>
        <v>13136</v>
      </c>
      <c r="P446" s="176">
        <f t="shared" si="47"/>
        <v>4935</v>
      </c>
      <c r="Q446" s="176">
        <f t="shared" si="46"/>
        <v>26149.64</v>
      </c>
    </row>
    <row r="447" spans="1:17" ht="15">
      <c r="A447" s="189">
        <v>3142</v>
      </c>
      <c r="B447" s="173" t="s">
        <v>716</v>
      </c>
      <c r="C447" s="176">
        <v>5017.6</v>
      </c>
      <c r="D447" s="176">
        <v>0</v>
      </c>
      <c r="E447" s="176">
        <v>350</v>
      </c>
      <c r="F447" s="190">
        <v>940</v>
      </c>
      <c r="G447" s="176">
        <v>1505.28</v>
      </c>
      <c r="H447" s="176">
        <v>2467.5</v>
      </c>
      <c r="I447" s="176">
        <f t="shared" si="40"/>
        <v>10280.380000000001</v>
      </c>
      <c r="J447" s="191"/>
      <c r="K447" s="176">
        <f t="shared" si="41"/>
        <v>3687.9360000000006</v>
      </c>
      <c r="L447" s="176">
        <f t="shared" si="42"/>
        <v>526.8480000000001</v>
      </c>
      <c r="M447" s="176">
        <f t="shared" si="43"/>
        <v>869.7173333333334</v>
      </c>
      <c r="N447" s="176">
        <f t="shared" si="44"/>
        <v>1087.1466666666668</v>
      </c>
      <c r="O447" s="176">
        <f t="shared" si="45"/>
        <v>10035.2</v>
      </c>
      <c r="P447" s="176">
        <f t="shared" si="47"/>
        <v>4935</v>
      </c>
      <c r="Q447" s="176">
        <f t="shared" si="46"/>
        <v>21141.848</v>
      </c>
    </row>
    <row r="448" spans="1:17" ht="15">
      <c r="A448" s="189">
        <v>3143</v>
      </c>
      <c r="B448" s="173" t="s">
        <v>717</v>
      </c>
      <c r="C448" s="176">
        <v>5300.8</v>
      </c>
      <c r="D448" s="176">
        <v>0</v>
      </c>
      <c r="E448" s="176">
        <v>350</v>
      </c>
      <c r="F448" s="190">
        <v>940</v>
      </c>
      <c r="G448" s="176">
        <v>1590.24</v>
      </c>
      <c r="H448" s="176">
        <v>2467.5</v>
      </c>
      <c r="I448" s="176">
        <f t="shared" si="40"/>
        <v>10648.54</v>
      </c>
      <c r="J448" s="191"/>
      <c r="K448" s="176">
        <f t="shared" si="41"/>
        <v>3896.0880000000006</v>
      </c>
      <c r="L448" s="176">
        <f t="shared" si="42"/>
        <v>556.5840000000001</v>
      </c>
      <c r="M448" s="176">
        <f t="shared" si="43"/>
        <v>918.8053333333334</v>
      </c>
      <c r="N448" s="176">
        <f t="shared" si="44"/>
        <v>1148.5066666666667</v>
      </c>
      <c r="O448" s="176">
        <f t="shared" si="45"/>
        <v>10601.6</v>
      </c>
      <c r="P448" s="176">
        <f t="shared" si="47"/>
        <v>4935</v>
      </c>
      <c r="Q448" s="176">
        <f t="shared" si="46"/>
        <v>22056.584000000003</v>
      </c>
    </row>
    <row r="449" spans="1:17" ht="15">
      <c r="A449" s="189">
        <v>3144</v>
      </c>
      <c r="B449" s="173" t="s">
        <v>718</v>
      </c>
      <c r="C449" s="176">
        <v>5017.6</v>
      </c>
      <c r="D449" s="176">
        <v>0</v>
      </c>
      <c r="E449" s="176">
        <v>350</v>
      </c>
      <c r="F449" s="190">
        <v>940</v>
      </c>
      <c r="G449" s="176">
        <v>1505.28</v>
      </c>
      <c r="H449" s="176">
        <v>2467.5</v>
      </c>
      <c r="I449" s="176">
        <f t="shared" si="40"/>
        <v>10280.380000000001</v>
      </c>
      <c r="J449" s="191"/>
      <c r="K449" s="176">
        <f t="shared" si="41"/>
        <v>3687.9360000000006</v>
      </c>
      <c r="L449" s="176">
        <f t="shared" si="42"/>
        <v>526.8480000000001</v>
      </c>
      <c r="M449" s="176">
        <f t="shared" si="43"/>
        <v>869.7173333333334</v>
      </c>
      <c r="N449" s="176">
        <f t="shared" si="44"/>
        <v>1087.1466666666668</v>
      </c>
      <c r="O449" s="176">
        <f t="shared" si="45"/>
        <v>10035.2</v>
      </c>
      <c r="P449" s="176">
        <f t="shared" si="47"/>
        <v>4935</v>
      </c>
      <c r="Q449" s="176">
        <f t="shared" si="46"/>
        <v>21141.848</v>
      </c>
    </row>
    <row r="450" spans="1:17" ht="15">
      <c r="A450" s="189">
        <v>3145</v>
      </c>
      <c r="B450" s="173" t="s">
        <v>908</v>
      </c>
      <c r="C450" s="176">
        <v>5520</v>
      </c>
      <c r="D450" s="176">
        <v>0</v>
      </c>
      <c r="E450" s="176">
        <v>350</v>
      </c>
      <c r="F450" s="190">
        <v>940</v>
      </c>
      <c r="G450" s="176">
        <v>1656</v>
      </c>
      <c r="H450" s="176">
        <v>2467.5</v>
      </c>
      <c r="I450" s="176">
        <f t="shared" si="40"/>
        <v>10933.5</v>
      </c>
      <c r="J450" s="191"/>
      <c r="K450" s="176">
        <f t="shared" si="41"/>
        <v>4057.2</v>
      </c>
      <c r="L450" s="176">
        <f t="shared" si="42"/>
        <v>579.6</v>
      </c>
      <c r="M450" s="176">
        <f t="shared" si="43"/>
        <v>956.8</v>
      </c>
      <c r="N450" s="176">
        <f t="shared" si="44"/>
        <v>1196</v>
      </c>
      <c r="O450" s="176">
        <f t="shared" si="45"/>
        <v>11040</v>
      </c>
      <c r="P450" s="176">
        <f t="shared" si="47"/>
        <v>4935</v>
      </c>
      <c r="Q450" s="176">
        <f t="shared" si="46"/>
        <v>22764.6</v>
      </c>
    </row>
    <row r="451" spans="1:17" ht="15">
      <c r="A451" s="189">
        <v>3146</v>
      </c>
      <c r="B451" s="173" t="s">
        <v>909</v>
      </c>
      <c r="C451" s="176">
        <v>5524.8</v>
      </c>
      <c r="D451" s="176">
        <v>0</v>
      </c>
      <c r="E451" s="176">
        <v>350</v>
      </c>
      <c r="F451" s="190">
        <v>940</v>
      </c>
      <c r="G451" s="176">
        <v>1657.44</v>
      </c>
      <c r="H451" s="176">
        <v>2467.5</v>
      </c>
      <c r="I451" s="176">
        <f t="shared" si="40"/>
        <v>10939.74</v>
      </c>
      <c r="J451" s="191"/>
      <c r="K451" s="176">
        <f t="shared" si="41"/>
        <v>4060.7280000000005</v>
      </c>
      <c r="L451" s="176">
        <f t="shared" si="42"/>
        <v>580.1039999999999</v>
      </c>
      <c r="M451" s="176">
        <f t="shared" si="43"/>
        <v>957.632</v>
      </c>
      <c r="N451" s="176">
        <f t="shared" si="44"/>
        <v>1197.04</v>
      </c>
      <c r="O451" s="176">
        <f t="shared" si="45"/>
        <v>11049.6</v>
      </c>
      <c r="P451" s="176">
        <f t="shared" si="47"/>
        <v>4935</v>
      </c>
      <c r="Q451" s="176">
        <f t="shared" si="46"/>
        <v>22780.104</v>
      </c>
    </row>
    <row r="452" spans="1:17" ht="15">
      <c r="A452" s="189">
        <v>3147</v>
      </c>
      <c r="B452" s="173" t="s">
        <v>910</v>
      </c>
      <c r="C452" s="176">
        <v>5524.8</v>
      </c>
      <c r="D452" s="176">
        <v>0</v>
      </c>
      <c r="E452" s="176">
        <v>350</v>
      </c>
      <c r="F452" s="190">
        <v>940</v>
      </c>
      <c r="G452" s="176">
        <v>1657.44</v>
      </c>
      <c r="H452" s="176">
        <v>2467.5</v>
      </c>
      <c r="I452" s="176">
        <f t="shared" si="40"/>
        <v>10939.74</v>
      </c>
      <c r="J452" s="191"/>
      <c r="K452" s="176">
        <f t="shared" si="41"/>
        <v>4060.7280000000005</v>
      </c>
      <c r="L452" s="176">
        <f t="shared" si="42"/>
        <v>580.1039999999999</v>
      </c>
      <c r="M452" s="176">
        <f t="shared" si="43"/>
        <v>957.632</v>
      </c>
      <c r="N452" s="176">
        <f t="shared" si="44"/>
        <v>1197.04</v>
      </c>
      <c r="O452" s="176">
        <f t="shared" si="45"/>
        <v>11049.6</v>
      </c>
      <c r="P452" s="176">
        <f t="shared" si="47"/>
        <v>4935</v>
      </c>
      <c r="Q452" s="176">
        <f t="shared" si="46"/>
        <v>22780.104</v>
      </c>
    </row>
    <row r="453" spans="1:17" ht="15">
      <c r="A453" s="189">
        <v>3148</v>
      </c>
      <c r="B453" s="173" t="s">
        <v>719</v>
      </c>
      <c r="C453" s="176">
        <v>5017.6</v>
      </c>
      <c r="D453" s="176">
        <v>0</v>
      </c>
      <c r="E453" s="176">
        <v>350</v>
      </c>
      <c r="F453" s="190">
        <v>940</v>
      </c>
      <c r="G453" s="176">
        <v>1505.28</v>
      </c>
      <c r="H453" s="176">
        <v>2467.5</v>
      </c>
      <c r="I453" s="176">
        <f t="shared" si="40"/>
        <v>10280.380000000001</v>
      </c>
      <c r="J453" s="191"/>
      <c r="K453" s="176">
        <f t="shared" si="41"/>
        <v>3687.9360000000006</v>
      </c>
      <c r="L453" s="176">
        <f t="shared" si="42"/>
        <v>526.8480000000001</v>
      </c>
      <c r="M453" s="176">
        <f t="shared" si="43"/>
        <v>869.7173333333334</v>
      </c>
      <c r="N453" s="176">
        <f t="shared" si="44"/>
        <v>1087.1466666666668</v>
      </c>
      <c r="O453" s="176">
        <f t="shared" si="45"/>
        <v>10035.2</v>
      </c>
      <c r="P453" s="176">
        <f t="shared" si="47"/>
        <v>4935</v>
      </c>
      <c r="Q453" s="176">
        <f t="shared" si="46"/>
        <v>21141.848</v>
      </c>
    </row>
    <row r="454" spans="1:17" ht="15">
      <c r="A454" s="189">
        <v>3149</v>
      </c>
      <c r="B454" s="173" t="s">
        <v>720</v>
      </c>
      <c r="C454" s="176">
        <v>6700.8</v>
      </c>
      <c r="D454" s="176">
        <v>0</v>
      </c>
      <c r="E454" s="176">
        <v>350</v>
      </c>
      <c r="F454" s="190">
        <v>940</v>
      </c>
      <c r="G454" s="176">
        <v>2010.24</v>
      </c>
      <c r="H454" s="176">
        <v>2467.5</v>
      </c>
      <c r="I454" s="176">
        <f t="shared" si="40"/>
        <v>12468.54</v>
      </c>
      <c r="J454" s="191"/>
      <c r="K454" s="176">
        <f t="shared" si="41"/>
        <v>4925.088000000001</v>
      </c>
      <c r="L454" s="176">
        <f t="shared" si="42"/>
        <v>703.5840000000001</v>
      </c>
      <c r="M454" s="176">
        <f t="shared" si="43"/>
        <v>1161.4720000000002</v>
      </c>
      <c r="N454" s="176">
        <f t="shared" si="44"/>
        <v>1451.8400000000001</v>
      </c>
      <c r="O454" s="176">
        <f t="shared" si="45"/>
        <v>13401.6</v>
      </c>
      <c r="P454" s="176">
        <f t="shared" si="47"/>
        <v>4935</v>
      </c>
      <c r="Q454" s="176">
        <f t="shared" si="46"/>
        <v>26578.584000000003</v>
      </c>
    </row>
    <row r="455" spans="1:17" ht="15">
      <c r="A455" s="189">
        <v>3150</v>
      </c>
      <c r="B455" s="173" t="s">
        <v>721</v>
      </c>
      <c r="C455" s="176">
        <v>8246.4</v>
      </c>
      <c r="D455" s="176">
        <v>0</v>
      </c>
      <c r="E455" s="176">
        <v>350</v>
      </c>
      <c r="F455" s="190">
        <v>940</v>
      </c>
      <c r="G455" s="176">
        <v>2473.92</v>
      </c>
      <c r="H455" s="176">
        <v>2467.5</v>
      </c>
      <c r="I455" s="176">
        <f t="shared" si="40"/>
        <v>14477.82</v>
      </c>
      <c r="J455" s="191"/>
      <c r="K455" s="176">
        <f t="shared" si="41"/>
        <v>6061.104</v>
      </c>
      <c r="L455" s="176">
        <f t="shared" si="42"/>
        <v>865.872</v>
      </c>
      <c r="M455" s="176">
        <f t="shared" si="43"/>
        <v>1429.376</v>
      </c>
      <c r="N455" s="176">
        <f t="shared" si="44"/>
        <v>1786.72</v>
      </c>
      <c r="O455" s="176">
        <f t="shared" si="45"/>
        <v>16492.8</v>
      </c>
      <c r="P455" s="176">
        <f t="shared" si="47"/>
        <v>4935</v>
      </c>
      <c r="Q455" s="176">
        <f t="shared" si="46"/>
        <v>31570.872</v>
      </c>
    </row>
    <row r="456" spans="1:17" ht="15">
      <c r="A456" s="189">
        <v>3151</v>
      </c>
      <c r="B456" s="173" t="s">
        <v>722</v>
      </c>
      <c r="C456" s="176">
        <v>9304</v>
      </c>
      <c r="D456" s="176">
        <v>0</v>
      </c>
      <c r="E456" s="176">
        <v>350</v>
      </c>
      <c r="F456" s="190">
        <v>940</v>
      </c>
      <c r="G456" s="176">
        <v>2791.2</v>
      </c>
      <c r="H456" s="176">
        <v>2467.5</v>
      </c>
      <c r="I456" s="176">
        <f t="shared" si="40"/>
        <v>15852.7</v>
      </c>
      <c r="J456" s="191"/>
      <c r="K456" s="176">
        <f t="shared" si="41"/>
        <v>6838.4400000000005</v>
      </c>
      <c r="L456" s="176">
        <f t="shared" si="42"/>
        <v>976.92</v>
      </c>
      <c r="M456" s="176">
        <f t="shared" si="43"/>
        <v>1612.6933333333334</v>
      </c>
      <c r="N456" s="176">
        <f t="shared" si="44"/>
        <v>2015.8666666666666</v>
      </c>
      <c r="O456" s="176">
        <f t="shared" si="45"/>
        <v>18608</v>
      </c>
      <c r="P456" s="176">
        <f t="shared" si="47"/>
        <v>4935</v>
      </c>
      <c r="Q456" s="176">
        <f t="shared" si="46"/>
        <v>34986.92</v>
      </c>
    </row>
    <row r="457" spans="1:17" ht="15">
      <c r="A457" s="189">
        <v>3152</v>
      </c>
      <c r="B457" s="173" t="s">
        <v>723</v>
      </c>
      <c r="C457" s="176">
        <v>10596.8</v>
      </c>
      <c r="D457" s="176">
        <v>0</v>
      </c>
      <c r="E457" s="176">
        <v>350</v>
      </c>
      <c r="F457" s="190">
        <v>940</v>
      </c>
      <c r="G457" s="176">
        <v>3179.04</v>
      </c>
      <c r="H457" s="176">
        <v>2467.5</v>
      </c>
      <c r="I457" s="176">
        <f t="shared" si="40"/>
        <v>17533.34</v>
      </c>
      <c r="J457" s="191"/>
      <c r="K457" s="176">
        <f t="shared" si="41"/>
        <v>7788.648</v>
      </c>
      <c r="L457" s="176">
        <f t="shared" si="42"/>
        <v>1112.664</v>
      </c>
      <c r="M457" s="176">
        <f t="shared" si="43"/>
        <v>1836.7786666666666</v>
      </c>
      <c r="N457" s="176">
        <f t="shared" si="44"/>
        <v>2295.9733333333334</v>
      </c>
      <c r="O457" s="176">
        <f t="shared" si="45"/>
        <v>21193.6</v>
      </c>
      <c r="P457" s="176">
        <f t="shared" si="47"/>
        <v>4935</v>
      </c>
      <c r="Q457" s="176">
        <f t="shared" si="46"/>
        <v>39162.664</v>
      </c>
    </row>
    <row r="458" spans="1:17" ht="15">
      <c r="A458" s="189">
        <v>3153</v>
      </c>
      <c r="B458" s="173" t="s">
        <v>724</v>
      </c>
      <c r="C458" s="176">
        <v>12016</v>
      </c>
      <c r="D458" s="176">
        <v>0</v>
      </c>
      <c r="E458" s="176">
        <v>350</v>
      </c>
      <c r="F458" s="190">
        <v>940</v>
      </c>
      <c r="G458" s="176">
        <v>3604.8</v>
      </c>
      <c r="H458" s="176">
        <v>2467.5</v>
      </c>
      <c r="I458" s="176">
        <f t="shared" si="40"/>
        <v>19378.3</v>
      </c>
      <c r="J458" s="191"/>
      <c r="K458" s="176">
        <f t="shared" si="41"/>
        <v>8831.76</v>
      </c>
      <c r="L458" s="176">
        <f t="shared" si="42"/>
        <v>1261.68</v>
      </c>
      <c r="M458" s="176">
        <f t="shared" si="43"/>
        <v>2082.773333333333</v>
      </c>
      <c r="N458" s="176">
        <f t="shared" si="44"/>
        <v>2603.4666666666667</v>
      </c>
      <c r="O458" s="176">
        <f t="shared" si="45"/>
        <v>24032</v>
      </c>
      <c r="P458" s="176">
        <f t="shared" si="47"/>
        <v>4935</v>
      </c>
      <c r="Q458" s="176">
        <f t="shared" si="46"/>
        <v>43746.68</v>
      </c>
    </row>
    <row r="459" spans="1:17" ht="15">
      <c r="A459" s="189">
        <v>3155</v>
      </c>
      <c r="B459" s="173" t="s">
        <v>725</v>
      </c>
      <c r="C459" s="176">
        <v>8129.6</v>
      </c>
      <c r="D459" s="176">
        <v>0</v>
      </c>
      <c r="E459" s="176">
        <v>350</v>
      </c>
      <c r="F459" s="190">
        <v>940</v>
      </c>
      <c r="G459" s="176">
        <v>2438.88</v>
      </c>
      <c r="H459" s="176">
        <v>2467.5</v>
      </c>
      <c r="I459" s="176">
        <f t="shared" si="40"/>
        <v>14325.98</v>
      </c>
      <c r="J459" s="191"/>
      <c r="K459" s="176">
        <f t="shared" si="41"/>
        <v>5975.256</v>
      </c>
      <c r="L459" s="176">
        <f t="shared" si="42"/>
        <v>853.6080000000001</v>
      </c>
      <c r="M459" s="176">
        <f t="shared" si="43"/>
        <v>1409.1306666666667</v>
      </c>
      <c r="N459" s="176">
        <f t="shared" si="44"/>
        <v>1761.4133333333332</v>
      </c>
      <c r="O459" s="176">
        <f t="shared" si="45"/>
        <v>16259.2</v>
      </c>
      <c r="P459" s="176">
        <f t="shared" si="47"/>
        <v>4935</v>
      </c>
      <c r="Q459" s="176">
        <f t="shared" si="46"/>
        <v>31193.608</v>
      </c>
    </row>
    <row r="460" spans="1:17" ht="15">
      <c r="A460" s="189">
        <v>3156</v>
      </c>
      <c r="B460" s="173" t="s">
        <v>911</v>
      </c>
      <c r="C460" s="176">
        <v>9320</v>
      </c>
      <c r="D460" s="176">
        <v>0</v>
      </c>
      <c r="E460" s="176">
        <v>350</v>
      </c>
      <c r="F460" s="190">
        <v>940</v>
      </c>
      <c r="G460" s="176">
        <v>2796</v>
      </c>
      <c r="H460" s="176">
        <v>3012.19</v>
      </c>
      <c r="I460" s="176">
        <f t="shared" si="40"/>
        <v>16418.19</v>
      </c>
      <c r="J460" s="191"/>
      <c r="K460" s="176">
        <f t="shared" si="41"/>
        <v>6850.2</v>
      </c>
      <c r="L460" s="176">
        <f t="shared" si="42"/>
        <v>978.6</v>
      </c>
      <c r="M460" s="176">
        <f t="shared" si="43"/>
        <v>1615.4666666666667</v>
      </c>
      <c r="N460" s="176">
        <f t="shared" si="44"/>
        <v>2019.3333333333333</v>
      </c>
      <c r="O460" s="176">
        <f t="shared" si="45"/>
        <v>18640</v>
      </c>
      <c r="P460" s="176">
        <f t="shared" si="47"/>
        <v>6024.38</v>
      </c>
      <c r="Q460" s="176">
        <f t="shared" si="46"/>
        <v>36127.979999999996</v>
      </c>
    </row>
    <row r="461" spans="1:17" ht="15">
      <c r="A461" s="189">
        <v>3157</v>
      </c>
      <c r="B461" s="173" t="s">
        <v>912</v>
      </c>
      <c r="C461" s="176">
        <v>10689.6</v>
      </c>
      <c r="D461" s="176">
        <v>0</v>
      </c>
      <c r="E461" s="176">
        <v>350</v>
      </c>
      <c r="F461" s="190">
        <v>940</v>
      </c>
      <c r="G461" s="176">
        <v>3206.88</v>
      </c>
      <c r="H461" s="176">
        <v>3012.19</v>
      </c>
      <c r="I461" s="176">
        <f t="shared" si="40"/>
        <v>18198.67</v>
      </c>
      <c r="J461" s="191"/>
      <c r="K461" s="176">
        <f t="shared" si="41"/>
        <v>7856.856000000001</v>
      </c>
      <c r="L461" s="176">
        <f t="shared" si="42"/>
        <v>1122.408</v>
      </c>
      <c r="M461" s="176">
        <f t="shared" si="43"/>
        <v>1852.864</v>
      </c>
      <c r="N461" s="176">
        <f t="shared" si="44"/>
        <v>2316.08</v>
      </c>
      <c r="O461" s="176">
        <f t="shared" si="45"/>
        <v>21379.2</v>
      </c>
      <c r="P461" s="176">
        <f t="shared" si="47"/>
        <v>6024.38</v>
      </c>
      <c r="Q461" s="176">
        <f t="shared" si="46"/>
        <v>40551.788</v>
      </c>
    </row>
    <row r="462" spans="1:17" ht="15">
      <c r="A462" s="189">
        <v>3158</v>
      </c>
      <c r="B462" s="173" t="s">
        <v>913</v>
      </c>
      <c r="C462" s="176">
        <v>12254.4</v>
      </c>
      <c r="D462" s="176">
        <v>0</v>
      </c>
      <c r="E462" s="176">
        <v>350</v>
      </c>
      <c r="F462" s="190">
        <v>940</v>
      </c>
      <c r="G462" s="176">
        <v>3676.32</v>
      </c>
      <c r="H462" s="176">
        <v>3012.19</v>
      </c>
      <c r="I462" s="176">
        <f t="shared" si="40"/>
        <v>20232.91</v>
      </c>
      <c r="J462" s="191"/>
      <c r="K462" s="176">
        <f t="shared" si="41"/>
        <v>9006.984</v>
      </c>
      <c r="L462" s="176">
        <f t="shared" si="42"/>
        <v>1286.712</v>
      </c>
      <c r="M462" s="176">
        <f t="shared" si="43"/>
        <v>2124.096</v>
      </c>
      <c r="N462" s="176">
        <f t="shared" si="44"/>
        <v>2655.12</v>
      </c>
      <c r="O462" s="176">
        <f t="shared" si="45"/>
        <v>24508.8</v>
      </c>
      <c r="P462" s="176">
        <f t="shared" si="47"/>
        <v>6024.38</v>
      </c>
      <c r="Q462" s="176">
        <f t="shared" si="46"/>
        <v>45606.092</v>
      </c>
    </row>
    <row r="463" spans="1:17" ht="15">
      <c r="A463" s="189">
        <v>3164</v>
      </c>
      <c r="B463" s="173" t="s">
        <v>914</v>
      </c>
      <c r="C463" s="176">
        <v>5520</v>
      </c>
      <c r="D463" s="176">
        <v>0</v>
      </c>
      <c r="E463" s="176">
        <v>350</v>
      </c>
      <c r="F463" s="190">
        <v>940</v>
      </c>
      <c r="G463" s="176">
        <v>1656</v>
      </c>
      <c r="H463" s="176">
        <v>2467.5</v>
      </c>
      <c r="I463" s="176">
        <f t="shared" si="40"/>
        <v>10933.5</v>
      </c>
      <c r="J463" s="191"/>
      <c r="K463" s="176">
        <f t="shared" si="41"/>
        <v>4057.2</v>
      </c>
      <c r="L463" s="176">
        <f t="shared" si="42"/>
        <v>579.6</v>
      </c>
      <c r="M463" s="176">
        <f t="shared" si="43"/>
        <v>956.8</v>
      </c>
      <c r="N463" s="176">
        <f t="shared" si="44"/>
        <v>1196</v>
      </c>
      <c r="O463" s="176">
        <f t="shared" si="45"/>
        <v>11040</v>
      </c>
      <c r="P463" s="176">
        <f t="shared" si="47"/>
        <v>4935</v>
      </c>
      <c r="Q463" s="176">
        <f t="shared" si="46"/>
        <v>22764.6</v>
      </c>
    </row>
    <row r="464" spans="1:17" ht="15">
      <c r="A464" s="189">
        <v>3165</v>
      </c>
      <c r="B464" s="173" t="s">
        <v>726</v>
      </c>
      <c r="C464" s="176">
        <v>5300.8</v>
      </c>
      <c r="D464" s="176">
        <v>0</v>
      </c>
      <c r="E464" s="176">
        <v>350</v>
      </c>
      <c r="F464" s="190">
        <v>940</v>
      </c>
      <c r="G464" s="176">
        <v>1590.24</v>
      </c>
      <c r="H464" s="176">
        <v>2467.5</v>
      </c>
      <c r="I464" s="176">
        <f t="shared" si="40"/>
        <v>10648.54</v>
      </c>
      <c r="J464" s="191"/>
      <c r="K464" s="176">
        <f t="shared" si="41"/>
        <v>3896.0880000000006</v>
      </c>
      <c r="L464" s="176">
        <f t="shared" si="42"/>
        <v>556.5840000000001</v>
      </c>
      <c r="M464" s="176">
        <f t="shared" si="43"/>
        <v>918.8053333333334</v>
      </c>
      <c r="N464" s="176">
        <f t="shared" si="44"/>
        <v>1148.5066666666667</v>
      </c>
      <c r="O464" s="176">
        <f t="shared" si="45"/>
        <v>10601.6</v>
      </c>
      <c r="P464" s="176">
        <f t="shared" si="47"/>
        <v>4935</v>
      </c>
      <c r="Q464" s="176">
        <f t="shared" si="46"/>
        <v>22056.584000000003</v>
      </c>
    </row>
    <row r="465" spans="1:17" ht="15">
      <c r="A465" s="189">
        <v>3166</v>
      </c>
      <c r="B465" s="173" t="s">
        <v>727</v>
      </c>
      <c r="C465" s="176">
        <v>7584</v>
      </c>
      <c r="D465" s="176">
        <v>0</v>
      </c>
      <c r="E465" s="176">
        <v>350</v>
      </c>
      <c r="F465" s="190">
        <v>940</v>
      </c>
      <c r="G465" s="176">
        <v>2275.2</v>
      </c>
      <c r="H465" s="176">
        <v>2467.5</v>
      </c>
      <c r="I465" s="176">
        <f t="shared" si="40"/>
        <v>13616.7</v>
      </c>
      <c r="J465" s="191"/>
      <c r="K465" s="176">
        <f t="shared" si="41"/>
        <v>5574.240000000001</v>
      </c>
      <c r="L465" s="176">
        <f t="shared" si="42"/>
        <v>796.3199999999999</v>
      </c>
      <c r="M465" s="176">
        <f t="shared" si="43"/>
        <v>1314.5600000000002</v>
      </c>
      <c r="N465" s="176">
        <f t="shared" si="44"/>
        <v>1643.2</v>
      </c>
      <c r="O465" s="176">
        <f t="shared" si="45"/>
        <v>15168</v>
      </c>
      <c r="P465" s="176">
        <f t="shared" si="47"/>
        <v>4935</v>
      </c>
      <c r="Q465" s="176">
        <f t="shared" si="46"/>
        <v>29431.32</v>
      </c>
    </row>
    <row r="466" spans="1:17" ht="15">
      <c r="A466" s="189">
        <v>3167</v>
      </c>
      <c r="B466" s="173" t="s">
        <v>728</v>
      </c>
      <c r="C466" s="176">
        <v>8129.6</v>
      </c>
      <c r="D466" s="176">
        <v>0</v>
      </c>
      <c r="E466" s="176">
        <v>350</v>
      </c>
      <c r="F466" s="190">
        <v>940</v>
      </c>
      <c r="G466" s="176">
        <v>2438.88</v>
      </c>
      <c r="H466" s="176">
        <v>2467.5</v>
      </c>
      <c r="I466" s="176">
        <f t="shared" si="40"/>
        <v>14325.98</v>
      </c>
      <c r="J466" s="191"/>
      <c r="K466" s="176">
        <f t="shared" si="41"/>
        <v>5975.256</v>
      </c>
      <c r="L466" s="176">
        <f t="shared" si="42"/>
        <v>853.6080000000001</v>
      </c>
      <c r="M466" s="176">
        <f t="shared" si="43"/>
        <v>1409.1306666666667</v>
      </c>
      <c r="N466" s="176">
        <f t="shared" si="44"/>
        <v>1761.4133333333332</v>
      </c>
      <c r="O466" s="176">
        <f t="shared" si="45"/>
        <v>16259.2</v>
      </c>
      <c r="P466" s="176">
        <f t="shared" si="47"/>
        <v>4935</v>
      </c>
      <c r="Q466" s="176">
        <f t="shared" si="46"/>
        <v>31193.608</v>
      </c>
    </row>
    <row r="467" spans="1:17" ht="15">
      <c r="A467" s="189">
        <v>3168</v>
      </c>
      <c r="B467" s="173" t="s">
        <v>729</v>
      </c>
      <c r="C467" s="176">
        <v>9320</v>
      </c>
      <c r="D467" s="176">
        <v>0</v>
      </c>
      <c r="E467" s="176">
        <v>350</v>
      </c>
      <c r="F467" s="190">
        <v>940</v>
      </c>
      <c r="G467" s="176">
        <v>2796</v>
      </c>
      <c r="H467" s="176">
        <v>2467.5</v>
      </c>
      <c r="I467" s="176">
        <f t="shared" si="40"/>
        <v>15873.5</v>
      </c>
      <c r="J467" s="191"/>
      <c r="K467" s="176">
        <f t="shared" si="41"/>
        <v>6850.2</v>
      </c>
      <c r="L467" s="176">
        <f t="shared" si="42"/>
        <v>978.6</v>
      </c>
      <c r="M467" s="176">
        <f t="shared" si="43"/>
        <v>1615.4666666666667</v>
      </c>
      <c r="N467" s="176">
        <f t="shared" si="44"/>
        <v>2019.3333333333333</v>
      </c>
      <c r="O467" s="176">
        <f t="shared" si="45"/>
        <v>18640</v>
      </c>
      <c r="P467" s="176">
        <f t="shared" si="47"/>
        <v>4935</v>
      </c>
      <c r="Q467" s="176">
        <f t="shared" si="46"/>
        <v>35038.6</v>
      </c>
    </row>
    <row r="468" spans="1:17" ht="15">
      <c r="A468" s="189">
        <v>3169</v>
      </c>
      <c r="B468" s="173" t="s">
        <v>730</v>
      </c>
      <c r="C468" s="176">
        <v>10502.4</v>
      </c>
      <c r="D468" s="176">
        <v>0</v>
      </c>
      <c r="E468" s="176">
        <v>350</v>
      </c>
      <c r="F468" s="190">
        <v>940</v>
      </c>
      <c r="G468" s="176">
        <v>3150.72</v>
      </c>
      <c r="H468" s="176">
        <v>2467.5</v>
      </c>
      <c r="I468" s="176">
        <f t="shared" si="40"/>
        <v>17410.62</v>
      </c>
      <c r="J468" s="191"/>
      <c r="K468" s="176">
        <f t="shared" si="41"/>
        <v>7719.264</v>
      </c>
      <c r="L468" s="176">
        <f t="shared" si="42"/>
        <v>1102.752</v>
      </c>
      <c r="M468" s="176">
        <f t="shared" si="43"/>
        <v>1820.416</v>
      </c>
      <c r="N468" s="176">
        <f t="shared" si="44"/>
        <v>2275.5199999999995</v>
      </c>
      <c r="O468" s="176">
        <f t="shared" si="45"/>
        <v>21004.8</v>
      </c>
      <c r="P468" s="176">
        <f t="shared" si="47"/>
        <v>4935</v>
      </c>
      <c r="Q468" s="176">
        <f t="shared" si="46"/>
        <v>38857.75199999999</v>
      </c>
    </row>
    <row r="469" spans="1:17" ht="15">
      <c r="A469" s="189">
        <v>3170</v>
      </c>
      <c r="B469" s="173" t="s">
        <v>713</v>
      </c>
      <c r="C469" s="176">
        <v>7584</v>
      </c>
      <c r="D469" s="176">
        <v>0</v>
      </c>
      <c r="E469" s="176">
        <v>350</v>
      </c>
      <c r="F469" s="190">
        <v>940</v>
      </c>
      <c r="G469" s="176">
        <v>2275.2</v>
      </c>
      <c r="H469" s="176">
        <v>2467.5</v>
      </c>
      <c r="I469" s="176">
        <f t="shared" si="40"/>
        <v>13616.7</v>
      </c>
      <c r="J469" s="191"/>
      <c r="K469" s="176">
        <f t="shared" si="41"/>
        <v>5574.240000000001</v>
      </c>
      <c r="L469" s="176">
        <f t="shared" si="42"/>
        <v>796.3199999999999</v>
      </c>
      <c r="M469" s="176">
        <f t="shared" si="43"/>
        <v>1314.5600000000002</v>
      </c>
      <c r="N469" s="176">
        <f t="shared" si="44"/>
        <v>1643.2</v>
      </c>
      <c r="O469" s="176">
        <f t="shared" si="45"/>
        <v>15168</v>
      </c>
      <c r="P469" s="176">
        <f t="shared" si="47"/>
        <v>4935</v>
      </c>
      <c r="Q469" s="176">
        <f t="shared" si="46"/>
        <v>29431.32</v>
      </c>
    </row>
    <row r="470" spans="1:17" ht="15">
      <c r="A470" s="189">
        <v>3171</v>
      </c>
      <c r="B470" s="173" t="s">
        <v>714</v>
      </c>
      <c r="C470" s="176">
        <v>8563.2</v>
      </c>
      <c r="D470" s="176">
        <v>0</v>
      </c>
      <c r="E470" s="176">
        <v>350</v>
      </c>
      <c r="F470" s="190">
        <v>940</v>
      </c>
      <c r="G470" s="176">
        <v>2568.96</v>
      </c>
      <c r="H470" s="176">
        <v>2467.5</v>
      </c>
      <c r="I470" s="176">
        <f t="shared" si="40"/>
        <v>14889.66</v>
      </c>
      <c r="J470" s="191"/>
      <c r="K470" s="176">
        <f t="shared" si="41"/>
        <v>6293.952000000001</v>
      </c>
      <c r="L470" s="176">
        <f t="shared" si="42"/>
        <v>899.1360000000001</v>
      </c>
      <c r="M470" s="176">
        <f t="shared" si="43"/>
        <v>1484.288</v>
      </c>
      <c r="N470" s="176">
        <f t="shared" si="44"/>
        <v>1855.3600000000001</v>
      </c>
      <c r="O470" s="176">
        <f t="shared" si="45"/>
        <v>17126.4</v>
      </c>
      <c r="P470" s="176">
        <f t="shared" si="47"/>
        <v>4935</v>
      </c>
      <c r="Q470" s="176">
        <f t="shared" si="46"/>
        <v>32594.136000000006</v>
      </c>
    </row>
    <row r="471" spans="1:17" ht="15">
      <c r="A471" s="189">
        <v>3172</v>
      </c>
      <c r="B471" s="173" t="s">
        <v>915</v>
      </c>
      <c r="C471" s="176">
        <v>9672</v>
      </c>
      <c r="D471" s="176">
        <v>0</v>
      </c>
      <c r="E471" s="176">
        <v>350</v>
      </c>
      <c r="F471" s="190">
        <v>940</v>
      </c>
      <c r="G471" s="176">
        <v>2901.6</v>
      </c>
      <c r="H471" s="176">
        <v>2467.5</v>
      </c>
      <c r="I471" s="176">
        <f t="shared" si="40"/>
        <v>16331.1</v>
      </c>
      <c r="J471" s="191"/>
      <c r="K471" s="176">
        <f t="shared" si="41"/>
        <v>7108.92</v>
      </c>
      <c r="L471" s="176">
        <f t="shared" si="42"/>
        <v>1015.56</v>
      </c>
      <c r="M471" s="176">
        <f t="shared" si="43"/>
        <v>1676.48</v>
      </c>
      <c r="N471" s="176">
        <f t="shared" si="44"/>
        <v>2095.6</v>
      </c>
      <c r="O471" s="176">
        <f t="shared" si="45"/>
        <v>19344</v>
      </c>
      <c r="P471" s="176">
        <f t="shared" si="47"/>
        <v>4935</v>
      </c>
      <c r="Q471" s="176">
        <f t="shared" si="46"/>
        <v>36175.56</v>
      </c>
    </row>
    <row r="472" spans="1:17" ht="15">
      <c r="A472" s="189">
        <v>3173</v>
      </c>
      <c r="B472" s="173" t="s">
        <v>916</v>
      </c>
      <c r="C472" s="176">
        <v>10929.6</v>
      </c>
      <c r="D472" s="176">
        <v>0</v>
      </c>
      <c r="E472" s="176">
        <v>350</v>
      </c>
      <c r="F472" s="190">
        <v>940</v>
      </c>
      <c r="G472" s="176">
        <v>3278.88</v>
      </c>
      <c r="H472" s="176">
        <v>2467.5</v>
      </c>
      <c r="I472" s="176">
        <f t="shared" si="40"/>
        <v>17965.98</v>
      </c>
      <c r="J472" s="191"/>
      <c r="K472" s="176">
        <f t="shared" si="41"/>
        <v>8033.256</v>
      </c>
      <c r="L472" s="176">
        <f t="shared" si="42"/>
        <v>1147.608</v>
      </c>
      <c r="M472" s="176">
        <f t="shared" si="43"/>
        <v>1894.464</v>
      </c>
      <c r="N472" s="176">
        <f t="shared" si="44"/>
        <v>2368.08</v>
      </c>
      <c r="O472" s="176">
        <f t="shared" si="45"/>
        <v>21859.2</v>
      </c>
      <c r="P472" s="176">
        <f t="shared" si="47"/>
        <v>4935</v>
      </c>
      <c r="Q472" s="176">
        <f t="shared" si="46"/>
        <v>40237.608</v>
      </c>
    </row>
    <row r="473" spans="1:17" ht="15">
      <c r="A473" s="189">
        <v>3183</v>
      </c>
      <c r="B473" s="173" t="s">
        <v>731</v>
      </c>
      <c r="C473" s="176">
        <v>5524.8</v>
      </c>
      <c r="D473" s="176">
        <v>0</v>
      </c>
      <c r="E473" s="176">
        <v>350</v>
      </c>
      <c r="F473" s="190">
        <v>940</v>
      </c>
      <c r="G473" s="176">
        <v>1657.44</v>
      </c>
      <c r="H473" s="176">
        <v>2467.5</v>
      </c>
      <c r="I473" s="176">
        <f t="shared" si="40"/>
        <v>10939.74</v>
      </c>
      <c r="J473" s="191"/>
      <c r="K473" s="176">
        <f t="shared" si="41"/>
        <v>4060.7280000000005</v>
      </c>
      <c r="L473" s="176">
        <f t="shared" si="42"/>
        <v>580.1039999999999</v>
      </c>
      <c r="M473" s="176">
        <f t="shared" si="43"/>
        <v>957.632</v>
      </c>
      <c r="N473" s="176">
        <f t="shared" si="44"/>
        <v>1197.04</v>
      </c>
      <c r="O473" s="176">
        <f t="shared" si="45"/>
        <v>11049.6</v>
      </c>
      <c r="P473" s="176">
        <f t="shared" si="47"/>
        <v>4935</v>
      </c>
      <c r="Q473" s="176">
        <f t="shared" si="46"/>
        <v>22780.104</v>
      </c>
    </row>
    <row r="474" spans="1:17" ht="15">
      <c r="A474" s="189">
        <v>3184</v>
      </c>
      <c r="B474" s="173" t="s">
        <v>732</v>
      </c>
      <c r="C474" s="176">
        <v>5940.8</v>
      </c>
      <c r="D474" s="176">
        <v>0</v>
      </c>
      <c r="E474" s="176">
        <v>350</v>
      </c>
      <c r="F474" s="190">
        <v>940</v>
      </c>
      <c r="G474" s="176">
        <v>1782.24</v>
      </c>
      <c r="H474" s="176">
        <v>2467.5</v>
      </c>
      <c r="I474" s="176">
        <f t="shared" si="40"/>
        <v>11480.54</v>
      </c>
      <c r="J474" s="191"/>
      <c r="K474" s="176">
        <f t="shared" si="41"/>
        <v>4366.488</v>
      </c>
      <c r="L474" s="176">
        <f t="shared" si="42"/>
        <v>623.784</v>
      </c>
      <c r="M474" s="176">
        <f t="shared" si="43"/>
        <v>1029.7386666666666</v>
      </c>
      <c r="N474" s="176">
        <f t="shared" si="44"/>
        <v>1287.1733333333332</v>
      </c>
      <c r="O474" s="176">
        <f t="shared" si="45"/>
        <v>11881.6</v>
      </c>
      <c r="P474" s="176">
        <f t="shared" si="47"/>
        <v>4935</v>
      </c>
      <c r="Q474" s="176">
        <f t="shared" si="46"/>
        <v>24123.784</v>
      </c>
    </row>
    <row r="475" spans="1:17" ht="15">
      <c r="A475" s="189">
        <v>3185</v>
      </c>
      <c r="B475" s="173" t="s">
        <v>733</v>
      </c>
      <c r="C475" s="176">
        <v>6808</v>
      </c>
      <c r="D475" s="176">
        <v>0</v>
      </c>
      <c r="E475" s="176">
        <v>350</v>
      </c>
      <c r="F475" s="190">
        <v>940</v>
      </c>
      <c r="G475" s="176">
        <v>2042.4</v>
      </c>
      <c r="H475" s="176">
        <v>2467.5</v>
      </c>
      <c r="I475" s="176">
        <f t="shared" si="40"/>
        <v>12607.9</v>
      </c>
      <c r="J475" s="191"/>
      <c r="K475" s="176">
        <f t="shared" si="41"/>
        <v>5003.88</v>
      </c>
      <c r="L475" s="176">
        <f t="shared" si="42"/>
        <v>714.84</v>
      </c>
      <c r="M475" s="176">
        <f t="shared" si="43"/>
        <v>1180.0533333333333</v>
      </c>
      <c r="N475" s="176">
        <f t="shared" si="44"/>
        <v>1475.0666666666666</v>
      </c>
      <c r="O475" s="176">
        <f t="shared" si="45"/>
        <v>13616</v>
      </c>
      <c r="P475" s="176">
        <f t="shared" si="47"/>
        <v>4935</v>
      </c>
      <c r="Q475" s="176">
        <f t="shared" si="46"/>
        <v>26924.84</v>
      </c>
    </row>
    <row r="476" spans="1:17" ht="15">
      <c r="A476" s="189">
        <v>3187</v>
      </c>
      <c r="B476" s="173" t="s">
        <v>734</v>
      </c>
      <c r="C476" s="176">
        <v>5524.8</v>
      </c>
      <c r="D476" s="176">
        <v>0</v>
      </c>
      <c r="E476" s="176">
        <v>350</v>
      </c>
      <c r="F476" s="190">
        <v>940</v>
      </c>
      <c r="G476" s="176">
        <v>1657.44</v>
      </c>
      <c r="H476" s="176">
        <v>2467.5</v>
      </c>
      <c r="I476" s="176">
        <f t="shared" si="40"/>
        <v>10939.74</v>
      </c>
      <c r="J476" s="191"/>
      <c r="K476" s="176">
        <f t="shared" si="41"/>
        <v>4060.7280000000005</v>
      </c>
      <c r="L476" s="176">
        <f t="shared" si="42"/>
        <v>580.1039999999999</v>
      </c>
      <c r="M476" s="176">
        <f t="shared" si="43"/>
        <v>957.632</v>
      </c>
      <c r="N476" s="176">
        <f t="shared" si="44"/>
        <v>1197.04</v>
      </c>
      <c r="O476" s="176">
        <f t="shared" si="45"/>
        <v>11049.6</v>
      </c>
      <c r="P476" s="176">
        <f t="shared" si="47"/>
        <v>4935</v>
      </c>
      <c r="Q476" s="176">
        <f t="shared" si="46"/>
        <v>22780.104</v>
      </c>
    </row>
    <row r="477" spans="1:17" ht="15">
      <c r="A477" s="189">
        <v>3188</v>
      </c>
      <c r="B477" s="173" t="s">
        <v>735</v>
      </c>
      <c r="C477" s="176">
        <v>6236.8</v>
      </c>
      <c r="D477" s="176">
        <v>0</v>
      </c>
      <c r="E477" s="176">
        <v>350</v>
      </c>
      <c r="F477" s="190">
        <v>940</v>
      </c>
      <c r="G477" s="176">
        <v>1871.04</v>
      </c>
      <c r="H477" s="176">
        <v>2467.5</v>
      </c>
      <c r="I477" s="176">
        <f t="shared" si="40"/>
        <v>11865.34</v>
      </c>
      <c r="J477" s="191"/>
      <c r="K477" s="176">
        <f t="shared" si="41"/>
        <v>4584.048</v>
      </c>
      <c r="L477" s="176">
        <f t="shared" si="42"/>
        <v>654.8639999999999</v>
      </c>
      <c r="M477" s="176">
        <f t="shared" si="43"/>
        <v>1081.0453333333332</v>
      </c>
      <c r="N477" s="176">
        <f t="shared" si="44"/>
        <v>1351.3066666666666</v>
      </c>
      <c r="O477" s="176">
        <f t="shared" si="45"/>
        <v>12473.6</v>
      </c>
      <c r="P477" s="176">
        <f t="shared" si="47"/>
        <v>4935</v>
      </c>
      <c r="Q477" s="176">
        <f t="shared" si="46"/>
        <v>25079.864</v>
      </c>
    </row>
    <row r="478" spans="1:17" ht="15">
      <c r="A478" s="189">
        <v>5101</v>
      </c>
      <c r="B478" s="173" t="s">
        <v>740</v>
      </c>
      <c r="C478" s="176">
        <v>4777.6</v>
      </c>
      <c r="D478" s="176">
        <v>0</v>
      </c>
      <c r="E478" s="176">
        <v>350</v>
      </c>
      <c r="F478" s="190">
        <v>940</v>
      </c>
      <c r="G478" s="176">
        <v>1433.28</v>
      </c>
      <c r="H478" s="176">
        <v>2467.5</v>
      </c>
      <c r="I478" s="176">
        <f t="shared" si="40"/>
        <v>9968.380000000001</v>
      </c>
      <c r="J478" s="191"/>
      <c r="K478" s="176">
        <f t="shared" si="41"/>
        <v>3511.5360000000005</v>
      </c>
      <c r="L478" s="176">
        <f t="shared" si="42"/>
        <v>501.648</v>
      </c>
      <c r="M478" s="176">
        <f t="shared" si="43"/>
        <v>828.1173333333334</v>
      </c>
      <c r="N478" s="176">
        <f t="shared" si="44"/>
        <v>1035.1466666666668</v>
      </c>
      <c r="O478" s="176">
        <f t="shared" si="45"/>
        <v>9555.2</v>
      </c>
      <c r="P478" s="176">
        <f t="shared" si="47"/>
        <v>4935</v>
      </c>
      <c r="Q478" s="176">
        <f t="shared" si="46"/>
        <v>20366.648</v>
      </c>
    </row>
    <row r="479" spans="1:17" ht="15">
      <c r="A479" s="189">
        <v>5103</v>
      </c>
      <c r="B479" s="173" t="s">
        <v>741</v>
      </c>
      <c r="C479" s="176">
        <v>5017.6</v>
      </c>
      <c r="D479" s="176">
        <v>0</v>
      </c>
      <c r="E479" s="176">
        <v>350</v>
      </c>
      <c r="F479" s="190">
        <v>940</v>
      </c>
      <c r="G479" s="176">
        <v>1505.28</v>
      </c>
      <c r="H479" s="176">
        <v>2467.5</v>
      </c>
      <c r="I479" s="176">
        <f t="shared" si="40"/>
        <v>10280.380000000001</v>
      </c>
      <c r="J479" s="191"/>
      <c r="K479" s="176">
        <f t="shared" si="41"/>
        <v>3687.9360000000006</v>
      </c>
      <c r="L479" s="176">
        <f t="shared" si="42"/>
        <v>526.8480000000001</v>
      </c>
      <c r="M479" s="176">
        <f t="shared" si="43"/>
        <v>869.7173333333334</v>
      </c>
      <c r="N479" s="176">
        <f t="shared" si="44"/>
        <v>1087.1466666666668</v>
      </c>
      <c r="O479" s="176">
        <f t="shared" si="45"/>
        <v>10035.2</v>
      </c>
      <c r="P479" s="176">
        <f t="shared" si="47"/>
        <v>4935</v>
      </c>
      <c r="Q479" s="176">
        <f t="shared" si="46"/>
        <v>21141.848</v>
      </c>
    </row>
    <row r="480" spans="1:17" ht="15">
      <c r="A480" s="189">
        <v>5104</v>
      </c>
      <c r="B480" s="173" t="s">
        <v>742</v>
      </c>
      <c r="C480" s="176">
        <v>6446.4</v>
      </c>
      <c r="D480" s="176">
        <v>0</v>
      </c>
      <c r="E480" s="176">
        <v>350</v>
      </c>
      <c r="F480" s="190">
        <v>940</v>
      </c>
      <c r="G480" s="176">
        <v>1933.92</v>
      </c>
      <c r="H480" s="176">
        <v>2467.5</v>
      </c>
      <c r="I480" s="176">
        <f t="shared" si="40"/>
        <v>12137.82</v>
      </c>
      <c r="J480" s="191"/>
      <c r="K480" s="176">
        <f t="shared" si="41"/>
        <v>4738.104</v>
      </c>
      <c r="L480" s="176">
        <f t="shared" si="42"/>
        <v>676.872</v>
      </c>
      <c r="M480" s="176">
        <f t="shared" si="43"/>
        <v>1117.376</v>
      </c>
      <c r="N480" s="176">
        <f t="shared" si="44"/>
        <v>1396.72</v>
      </c>
      <c r="O480" s="176">
        <f t="shared" si="45"/>
        <v>12892.8</v>
      </c>
      <c r="P480" s="176">
        <f t="shared" si="47"/>
        <v>4935</v>
      </c>
      <c r="Q480" s="176">
        <f t="shared" si="46"/>
        <v>25756.872</v>
      </c>
    </row>
    <row r="481" spans="1:17" ht="15">
      <c r="A481" s="189">
        <v>5105</v>
      </c>
      <c r="B481" s="173" t="s">
        <v>743</v>
      </c>
      <c r="C481" s="176">
        <v>5017.6</v>
      </c>
      <c r="D481" s="176">
        <v>0</v>
      </c>
      <c r="E481" s="176">
        <v>350</v>
      </c>
      <c r="F481" s="190">
        <v>940</v>
      </c>
      <c r="G481" s="176">
        <v>1505.28</v>
      </c>
      <c r="H481" s="176">
        <v>2467.5</v>
      </c>
      <c r="I481" s="176">
        <f t="shared" si="40"/>
        <v>10280.380000000001</v>
      </c>
      <c r="J481" s="191"/>
      <c r="K481" s="176">
        <f t="shared" si="41"/>
        <v>3687.9360000000006</v>
      </c>
      <c r="L481" s="176">
        <f t="shared" si="42"/>
        <v>526.8480000000001</v>
      </c>
      <c r="M481" s="176">
        <f t="shared" si="43"/>
        <v>869.7173333333334</v>
      </c>
      <c r="N481" s="176">
        <f t="shared" si="44"/>
        <v>1087.1466666666668</v>
      </c>
      <c r="O481" s="176">
        <f t="shared" si="45"/>
        <v>10035.2</v>
      </c>
      <c r="P481" s="176">
        <f t="shared" si="47"/>
        <v>4935</v>
      </c>
      <c r="Q481" s="176">
        <f t="shared" si="46"/>
        <v>21141.848</v>
      </c>
    </row>
    <row r="482" spans="1:17" ht="15">
      <c r="A482" s="189">
        <v>5106</v>
      </c>
      <c r="B482" s="173" t="s">
        <v>744</v>
      </c>
      <c r="C482" s="176">
        <v>5300.8</v>
      </c>
      <c r="D482" s="176">
        <v>0</v>
      </c>
      <c r="E482" s="176">
        <v>350</v>
      </c>
      <c r="F482" s="190">
        <v>940</v>
      </c>
      <c r="G482" s="176">
        <v>1590.24</v>
      </c>
      <c r="H482" s="176">
        <v>2467.5</v>
      </c>
      <c r="I482" s="176">
        <f t="shared" si="40"/>
        <v>10648.54</v>
      </c>
      <c r="J482" s="191"/>
      <c r="K482" s="176">
        <f t="shared" si="41"/>
        <v>3896.0880000000006</v>
      </c>
      <c r="L482" s="176">
        <f t="shared" si="42"/>
        <v>556.5840000000001</v>
      </c>
      <c r="M482" s="176">
        <f t="shared" si="43"/>
        <v>918.8053333333334</v>
      </c>
      <c r="N482" s="176">
        <f t="shared" si="44"/>
        <v>1148.5066666666667</v>
      </c>
      <c r="O482" s="176">
        <f t="shared" si="45"/>
        <v>10601.6</v>
      </c>
      <c r="P482" s="176">
        <f t="shared" si="47"/>
        <v>4935</v>
      </c>
      <c r="Q482" s="176">
        <f t="shared" si="46"/>
        <v>22056.584000000003</v>
      </c>
    </row>
    <row r="483" spans="1:17" ht="15">
      <c r="A483" s="189">
        <v>5107</v>
      </c>
      <c r="B483" s="173" t="s">
        <v>745</v>
      </c>
      <c r="C483" s="176">
        <v>5524.8</v>
      </c>
      <c r="D483" s="176">
        <v>0</v>
      </c>
      <c r="E483" s="176">
        <v>350</v>
      </c>
      <c r="F483" s="190">
        <v>940</v>
      </c>
      <c r="G483" s="176">
        <v>1657.44</v>
      </c>
      <c r="H483" s="176">
        <v>2467.5</v>
      </c>
      <c r="I483" s="176">
        <f t="shared" si="40"/>
        <v>10939.74</v>
      </c>
      <c r="J483" s="191"/>
      <c r="K483" s="176">
        <f t="shared" si="41"/>
        <v>4060.7280000000005</v>
      </c>
      <c r="L483" s="176">
        <f t="shared" si="42"/>
        <v>580.1039999999999</v>
      </c>
      <c r="M483" s="176">
        <f t="shared" si="43"/>
        <v>957.632</v>
      </c>
      <c r="N483" s="176">
        <f t="shared" si="44"/>
        <v>1197.04</v>
      </c>
      <c r="O483" s="176">
        <f t="shared" si="45"/>
        <v>11049.6</v>
      </c>
      <c r="P483" s="176">
        <f t="shared" si="47"/>
        <v>4935</v>
      </c>
      <c r="Q483" s="176">
        <f t="shared" si="46"/>
        <v>22780.104</v>
      </c>
    </row>
    <row r="484" spans="1:17" ht="15">
      <c r="A484" s="189">
        <v>5109</v>
      </c>
      <c r="B484" s="173" t="s">
        <v>746</v>
      </c>
      <c r="C484" s="176">
        <v>6236.8</v>
      </c>
      <c r="D484" s="176">
        <v>0</v>
      </c>
      <c r="E484" s="176">
        <v>350</v>
      </c>
      <c r="F484" s="190">
        <v>940</v>
      </c>
      <c r="G484" s="176">
        <v>1871.04</v>
      </c>
      <c r="H484" s="176">
        <v>2467.5</v>
      </c>
      <c r="I484" s="176">
        <f t="shared" si="40"/>
        <v>11865.34</v>
      </c>
      <c r="J484" s="191"/>
      <c r="K484" s="176">
        <f t="shared" si="41"/>
        <v>4584.048</v>
      </c>
      <c r="L484" s="176">
        <f t="shared" si="42"/>
        <v>654.8639999999999</v>
      </c>
      <c r="M484" s="176">
        <f t="shared" si="43"/>
        <v>1081.0453333333332</v>
      </c>
      <c r="N484" s="176">
        <f t="shared" si="44"/>
        <v>1351.3066666666666</v>
      </c>
      <c r="O484" s="176">
        <f t="shared" si="45"/>
        <v>12473.6</v>
      </c>
      <c r="P484" s="176">
        <f t="shared" si="47"/>
        <v>4935</v>
      </c>
      <c r="Q484" s="176">
        <f t="shared" si="46"/>
        <v>25079.864</v>
      </c>
    </row>
    <row r="485" spans="1:17" ht="15">
      <c r="A485" s="189">
        <v>5110</v>
      </c>
      <c r="B485" s="173" t="s">
        <v>747</v>
      </c>
      <c r="C485" s="176">
        <v>5300.8</v>
      </c>
      <c r="D485" s="176">
        <v>0</v>
      </c>
      <c r="E485" s="176">
        <v>350</v>
      </c>
      <c r="F485" s="190">
        <v>940</v>
      </c>
      <c r="G485" s="176">
        <v>1590.24</v>
      </c>
      <c r="H485" s="176">
        <v>2467.5</v>
      </c>
      <c r="I485" s="176">
        <f t="shared" si="40"/>
        <v>10648.54</v>
      </c>
      <c r="J485" s="191"/>
      <c r="K485" s="176">
        <f t="shared" si="41"/>
        <v>3896.0880000000006</v>
      </c>
      <c r="L485" s="176">
        <f t="shared" si="42"/>
        <v>556.5840000000001</v>
      </c>
      <c r="M485" s="176">
        <f t="shared" si="43"/>
        <v>918.8053333333334</v>
      </c>
      <c r="N485" s="176">
        <f t="shared" si="44"/>
        <v>1148.5066666666667</v>
      </c>
      <c r="O485" s="176">
        <f t="shared" si="45"/>
        <v>10601.6</v>
      </c>
      <c r="P485" s="176">
        <f t="shared" si="47"/>
        <v>4935</v>
      </c>
      <c r="Q485" s="176">
        <f t="shared" si="46"/>
        <v>22056.584000000003</v>
      </c>
    </row>
    <row r="486" spans="1:17" ht="15">
      <c r="A486" s="189">
        <v>5113</v>
      </c>
      <c r="B486" s="173" t="s">
        <v>748</v>
      </c>
      <c r="C486" s="176">
        <v>5524.8</v>
      </c>
      <c r="D486" s="176">
        <v>0</v>
      </c>
      <c r="E486" s="176">
        <v>350</v>
      </c>
      <c r="F486" s="190">
        <v>940</v>
      </c>
      <c r="G486" s="176">
        <v>1657.44</v>
      </c>
      <c r="H486" s="176">
        <v>2467.5</v>
      </c>
      <c r="I486" s="176">
        <f t="shared" si="40"/>
        <v>10939.74</v>
      </c>
      <c r="J486" s="191"/>
      <c r="K486" s="176">
        <f t="shared" si="41"/>
        <v>4060.7280000000005</v>
      </c>
      <c r="L486" s="176">
        <f t="shared" si="42"/>
        <v>580.1039999999999</v>
      </c>
      <c r="M486" s="176">
        <f t="shared" si="43"/>
        <v>957.632</v>
      </c>
      <c r="N486" s="176">
        <f t="shared" si="44"/>
        <v>1197.04</v>
      </c>
      <c r="O486" s="176">
        <f t="shared" si="45"/>
        <v>11049.6</v>
      </c>
      <c r="P486" s="176">
        <f t="shared" si="47"/>
        <v>4935</v>
      </c>
      <c r="Q486" s="176">
        <f t="shared" si="46"/>
        <v>22780.104</v>
      </c>
    </row>
    <row r="487" spans="1:17" ht="15">
      <c r="A487" s="189">
        <v>5115</v>
      </c>
      <c r="B487" s="173" t="s">
        <v>749</v>
      </c>
      <c r="C487" s="176">
        <v>6446.4</v>
      </c>
      <c r="D487" s="176">
        <v>0</v>
      </c>
      <c r="E487" s="176">
        <v>350</v>
      </c>
      <c r="F487" s="190">
        <v>940</v>
      </c>
      <c r="G487" s="176">
        <v>1933.92</v>
      </c>
      <c r="H487" s="176">
        <v>2467.5</v>
      </c>
      <c r="I487" s="176">
        <f t="shared" si="40"/>
        <v>12137.82</v>
      </c>
      <c r="J487" s="191"/>
      <c r="K487" s="176">
        <f t="shared" si="41"/>
        <v>4738.104</v>
      </c>
      <c r="L487" s="176">
        <f t="shared" si="42"/>
        <v>676.872</v>
      </c>
      <c r="M487" s="176">
        <f t="shared" si="43"/>
        <v>1117.376</v>
      </c>
      <c r="N487" s="176">
        <f t="shared" si="44"/>
        <v>1396.72</v>
      </c>
      <c r="O487" s="176">
        <f t="shared" si="45"/>
        <v>12892.8</v>
      </c>
      <c r="P487" s="176">
        <f t="shared" si="47"/>
        <v>4935</v>
      </c>
      <c r="Q487" s="176">
        <f t="shared" si="46"/>
        <v>25756.872</v>
      </c>
    </row>
    <row r="488" spans="1:17" ht="15">
      <c r="A488" s="189">
        <v>5117</v>
      </c>
      <c r="B488" s="173" t="s">
        <v>917</v>
      </c>
      <c r="C488" s="176">
        <v>4745.6</v>
      </c>
      <c r="D488" s="176">
        <v>0</v>
      </c>
      <c r="E488" s="176">
        <v>350</v>
      </c>
      <c r="F488" s="190">
        <v>940</v>
      </c>
      <c r="G488" s="176">
        <v>1423.68</v>
      </c>
      <c r="H488" s="176">
        <v>2467.5</v>
      </c>
      <c r="I488" s="176">
        <f t="shared" si="40"/>
        <v>9926.78</v>
      </c>
      <c r="J488" s="191"/>
      <c r="K488" s="176">
        <f t="shared" si="41"/>
        <v>3488.0160000000005</v>
      </c>
      <c r="L488" s="176">
        <f t="shared" si="42"/>
        <v>498.28800000000007</v>
      </c>
      <c r="M488" s="176">
        <f t="shared" si="43"/>
        <v>822.5706666666667</v>
      </c>
      <c r="N488" s="176">
        <f t="shared" si="44"/>
        <v>1028.2133333333334</v>
      </c>
      <c r="O488" s="176">
        <f t="shared" si="45"/>
        <v>9491.2</v>
      </c>
      <c r="P488" s="176">
        <f t="shared" si="47"/>
        <v>4935</v>
      </c>
      <c r="Q488" s="176">
        <f t="shared" si="46"/>
        <v>20263.288</v>
      </c>
    </row>
    <row r="489" spans="1:17" ht="15">
      <c r="A489" s="189">
        <v>5131</v>
      </c>
      <c r="B489" s="173" t="s">
        <v>750</v>
      </c>
      <c r="C489" s="176">
        <v>4764.8</v>
      </c>
      <c r="D489" s="176">
        <v>0</v>
      </c>
      <c r="E489" s="176">
        <v>350</v>
      </c>
      <c r="F489" s="190">
        <v>940</v>
      </c>
      <c r="G489" s="176">
        <v>1429.44</v>
      </c>
      <c r="H489" s="176">
        <v>2467.5</v>
      </c>
      <c r="I489" s="176">
        <f t="shared" si="40"/>
        <v>9951.74</v>
      </c>
      <c r="J489" s="191"/>
      <c r="K489" s="176">
        <f t="shared" si="41"/>
        <v>3502.128</v>
      </c>
      <c r="L489" s="176">
        <f t="shared" si="42"/>
        <v>500.30400000000003</v>
      </c>
      <c r="M489" s="176">
        <f t="shared" si="43"/>
        <v>825.8986666666666</v>
      </c>
      <c r="N489" s="176">
        <f t="shared" si="44"/>
        <v>1032.3733333333332</v>
      </c>
      <c r="O489" s="176">
        <f t="shared" si="45"/>
        <v>9529.6</v>
      </c>
      <c r="P489" s="176">
        <f t="shared" si="47"/>
        <v>4935</v>
      </c>
      <c r="Q489" s="176">
        <f t="shared" si="46"/>
        <v>20325.304</v>
      </c>
    </row>
    <row r="490" spans="1:17" ht="15">
      <c r="A490" s="189">
        <v>5133</v>
      </c>
      <c r="B490" s="173" t="s">
        <v>751</v>
      </c>
      <c r="C490" s="176">
        <v>5062.4</v>
      </c>
      <c r="D490" s="176">
        <v>0</v>
      </c>
      <c r="E490" s="176">
        <v>350</v>
      </c>
      <c r="F490" s="190">
        <v>940</v>
      </c>
      <c r="G490" s="176">
        <v>1518.72</v>
      </c>
      <c r="H490" s="176">
        <v>2467.5</v>
      </c>
      <c r="I490" s="176">
        <f t="shared" si="40"/>
        <v>10338.619999999999</v>
      </c>
      <c r="J490" s="191"/>
      <c r="K490" s="176">
        <f t="shared" si="41"/>
        <v>3720.864</v>
      </c>
      <c r="L490" s="176">
        <f t="shared" si="42"/>
        <v>531.5519999999999</v>
      </c>
      <c r="M490" s="176">
        <f t="shared" si="43"/>
        <v>877.4826666666667</v>
      </c>
      <c r="N490" s="176">
        <f t="shared" si="44"/>
        <v>1096.8533333333332</v>
      </c>
      <c r="O490" s="176">
        <f t="shared" si="45"/>
        <v>10124.8</v>
      </c>
      <c r="P490" s="176">
        <f t="shared" si="47"/>
        <v>4935</v>
      </c>
      <c r="Q490" s="176">
        <f t="shared" si="46"/>
        <v>21286.552</v>
      </c>
    </row>
    <row r="491" spans="1:17" ht="15">
      <c r="A491" s="189">
        <v>5135</v>
      </c>
      <c r="B491" s="173" t="s">
        <v>752</v>
      </c>
      <c r="C491" s="176">
        <v>5388.8</v>
      </c>
      <c r="D491" s="176">
        <v>0</v>
      </c>
      <c r="E491" s="176">
        <v>350</v>
      </c>
      <c r="F491" s="190">
        <v>940</v>
      </c>
      <c r="G491" s="176">
        <v>1616.64</v>
      </c>
      <c r="H491" s="176">
        <v>2467.5</v>
      </c>
      <c r="I491" s="176">
        <f t="shared" si="40"/>
        <v>10762.94</v>
      </c>
      <c r="J491" s="191"/>
      <c r="K491" s="176">
        <f t="shared" si="41"/>
        <v>3960.7680000000005</v>
      </c>
      <c r="L491" s="176">
        <f t="shared" si="42"/>
        <v>565.8240000000001</v>
      </c>
      <c r="M491" s="176">
        <f t="shared" si="43"/>
        <v>934.0586666666667</v>
      </c>
      <c r="N491" s="176">
        <f t="shared" si="44"/>
        <v>1167.5733333333335</v>
      </c>
      <c r="O491" s="176">
        <f t="shared" si="45"/>
        <v>10777.6</v>
      </c>
      <c r="P491" s="176">
        <f t="shared" si="47"/>
        <v>4935</v>
      </c>
      <c r="Q491" s="176">
        <f t="shared" si="46"/>
        <v>22340.824</v>
      </c>
    </row>
    <row r="492" spans="1:17" ht="15">
      <c r="A492" s="189">
        <v>5137</v>
      </c>
      <c r="B492" s="173" t="s">
        <v>753</v>
      </c>
      <c r="C492" s="176">
        <v>5988.8</v>
      </c>
      <c r="D492" s="176">
        <v>0</v>
      </c>
      <c r="E492" s="176">
        <v>350</v>
      </c>
      <c r="F492" s="190">
        <v>940</v>
      </c>
      <c r="G492" s="176">
        <v>1796.64</v>
      </c>
      <c r="H492" s="176">
        <v>2467.5</v>
      </c>
      <c r="I492" s="176">
        <f t="shared" si="40"/>
        <v>11542.94</v>
      </c>
      <c r="J492" s="191"/>
      <c r="K492" s="176">
        <f t="shared" si="41"/>
        <v>4401.768</v>
      </c>
      <c r="L492" s="176">
        <f t="shared" si="42"/>
        <v>628.8240000000001</v>
      </c>
      <c r="M492" s="176">
        <f t="shared" si="43"/>
        <v>1038.0586666666668</v>
      </c>
      <c r="N492" s="176">
        <f t="shared" si="44"/>
        <v>1297.5733333333335</v>
      </c>
      <c r="O492" s="176">
        <f t="shared" si="45"/>
        <v>11977.6</v>
      </c>
      <c r="P492" s="176">
        <f t="shared" si="47"/>
        <v>4935</v>
      </c>
      <c r="Q492" s="176">
        <f t="shared" si="46"/>
        <v>24278.824</v>
      </c>
    </row>
    <row r="493" spans="1:17" ht="15">
      <c r="A493" s="189">
        <v>5150</v>
      </c>
      <c r="B493" s="173" t="s">
        <v>755</v>
      </c>
      <c r="C493" s="176">
        <v>5102.4</v>
      </c>
      <c r="D493" s="176">
        <v>0</v>
      </c>
      <c r="E493" s="176">
        <v>350</v>
      </c>
      <c r="F493" s="190">
        <v>940</v>
      </c>
      <c r="G493" s="176">
        <v>1530.72</v>
      </c>
      <c r="H493" s="176">
        <v>2467.5</v>
      </c>
      <c r="I493" s="176">
        <f t="shared" si="40"/>
        <v>10390.619999999999</v>
      </c>
      <c r="J493" s="191"/>
      <c r="K493" s="176">
        <f t="shared" si="41"/>
        <v>3750.264</v>
      </c>
      <c r="L493" s="176">
        <f t="shared" si="42"/>
        <v>535.752</v>
      </c>
      <c r="M493" s="176">
        <f t="shared" si="43"/>
        <v>884.4159999999999</v>
      </c>
      <c r="N493" s="176">
        <f t="shared" si="44"/>
        <v>1105.52</v>
      </c>
      <c r="O493" s="176">
        <f t="shared" si="45"/>
        <v>10204.8</v>
      </c>
      <c r="P493" s="176">
        <f t="shared" si="47"/>
        <v>4935</v>
      </c>
      <c r="Q493" s="176">
        <f t="shared" si="46"/>
        <v>21415.752</v>
      </c>
    </row>
    <row r="494" spans="1:17" ht="15">
      <c r="A494" s="189">
        <v>5151</v>
      </c>
      <c r="B494" s="173" t="s">
        <v>756</v>
      </c>
      <c r="C494" s="176">
        <v>5988.8</v>
      </c>
      <c r="D494" s="176">
        <v>0</v>
      </c>
      <c r="E494" s="176">
        <v>350</v>
      </c>
      <c r="F494" s="190">
        <v>940</v>
      </c>
      <c r="G494" s="176">
        <v>1796.64</v>
      </c>
      <c r="H494" s="176">
        <v>2467.5</v>
      </c>
      <c r="I494" s="176">
        <f t="shared" si="40"/>
        <v>11542.94</v>
      </c>
      <c r="J494" s="191"/>
      <c r="K494" s="176">
        <f t="shared" si="41"/>
        <v>4401.768</v>
      </c>
      <c r="L494" s="176">
        <f t="shared" si="42"/>
        <v>628.8240000000001</v>
      </c>
      <c r="M494" s="176">
        <f t="shared" si="43"/>
        <v>1038.0586666666668</v>
      </c>
      <c r="N494" s="176">
        <f t="shared" si="44"/>
        <v>1297.5733333333335</v>
      </c>
      <c r="O494" s="176">
        <f t="shared" si="45"/>
        <v>11977.6</v>
      </c>
      <c r="P494" s="176">
        <f t="shared" si="47"/>
        <v>4935</v>
      </c>
      <c r="Q494" s="176">
        <f t="shared" si="46"/>
        <v>24278.824</v>
      </c>
    </row>
    <row r="495" spans="1:17" ht="15">
      <c r="A495" s="189">
        <v>5152</v>
      </c>
      <c r="B495" s="173" t="s">
        <v>757</v>
      </c>
      <c r="C495" s="176">
        <v>6446.4</v>
      </c>
      <c r="D495" s="176">
        <v>0</v>
      </c>
      <c r="E495" s="176">
        <v>350</v>
      </c>
      <c r="F495" s="190">
        <v>940</v>
      </c>
      <c r="G495" s="176">
        <v>1933.92</v>
      </c>
      <c r="H495" s="176">
        <v>2467.5</v>
      </c>
      <c r="I495" s="176">
        <f t="shared" si="40"/>
        <v>12137.82</v>
      </c>
      <c r="J495" s="191"/>
      <c r="K495" s="176">
        <f t="shared" si="41"/>
        <v>4738.104</v>
      </c>
      <c r="L495" s="176">
        <f t="shared" si="42"/>
        <v>676.872</v>
      </c>
      <c r="M495" s="176">
        <f t="shared" si="43"/>
        <v>1117.376</v>
      </c>
      <c r="N495" s="176">
        <f t="shared" si="44"/>
        <v>1396.72</v>
      </c>
      <c r="O495" s="176">
        <f t="shared" si="45"/>
        <v>12892.8</v>
      </c>
      <c r="P495" s="176">
        <f t="shared" si="47"/>
        <v>4935</v>
      </c>
      <c r="Q495" s="176">
        <f t="shared" si="46"/>
        <v>25756.872</v>
      </c>
    </row>
    <row r="496" spans="1:17" ht="15">
      <c r="A496" s="189">
        <v>5153</v>
      </c>
      <c r="B496" s="173" t="s">
        <v>758</v>
      </c>
      <c r="C496" s="176">
        <v>7033.6</v>
      </c>
      <c r="D496" s="176">
        <v>0</v>
      </c>
      <c r="E496" s="176">
        <v>350</v>
      </c>
      <c r="F496" s="190">
        <v>940</v>
      </c>
      <c r="G496" s="176">
        <v>2110.08</v>
      </c>
      <c r="H496" s="176">
        <v>2467.5</v>
      </c>
      <c r="I496" s="176">
        <f t="shared" si="40"/>
        <v>12901.18</v>
      </c>
      <c r="J496" s="191"/>
      <c r="K496" s="176">
        <f t="shared" si="41"/>
        <v>5169.696</v>
      </c>
      <c r="L496" s="176">
        <f t="shared" si="42"/>
        <v>738.528</v>
      </c>
      <c r="M496" s="176">
        <f t="shared" si="43"/>
        <v>1219.1573333333333</v>
      </c>
      <c r="N496" s="176">
        <f t="shared" si="44"/>
        <v>1523.9466666666667</v>
      </c>
      <c r="O496" s="176">
        <f t="shared" si="45"/>
        <v>14067.2</v>
      </c>
      <c r="P496" s="176">
        <f t="shared" si="47"/>
        <v>4935</v>
      </c>
      <c r="Q496" s="176">
        <f t="shared" si="46"/>
        <v>27653.528000000002</v>
      </c>
    </row>
    <row r="497" spans="1:17" ht="15">
      <c r="A497" s="189">
        <v>5166</v>
      </c>
      <c r="B497" s="173" t="s">
        <v>759</v>
      </c>
      <c r="C497" s="176">
        <v>7584</v>
      </c>
      <c r="D497" s="176">
        <v>0</v>
      </c>
      <c r="E497" s="176">
        <v>350</v>
      </c>
      <c r="F497" s="190">
        <v>940</v>
      </c>
      <c r="G497" s="176">
        <v>2275.2</v>
      </c>
      <c r="H497" s="176">
        <v>2467.5</v>
      </c>
      <c r="I497" s="176">
        <f t="shared" si="40"/>
        <v>13616.7</v>
      </c>
      <c r="J497" s="191"/>
      <c r="K497" s="176">
        <f t="shared" si="41"/>
        <v>5574.240000000001</v>
      </c>
      <c r="L497" s="176">
        <f t="shared" si="42"/>
        <v>796.3199999999999</v>
      </c>
      <c r="M497" s="176">
        <f t="shared" si="43"/>
        <v>1314.5600000000002</v>
      </c>
      <c r="N497" s="176">
        <f t="shared" si="44"/>
        <v>1643.2</v>
      </c>
      <c r="O497" s="176">
        <f t="shared" si="45"/>
        <v>15168</v>
      </c>
      <c r="P497" s="176">
        <f t="shared" si="47"/>
        <v>4935</v>
      </c>
      <c r="Q497" s="176">
        <f t="shared" si="46"/>
        <v>29431.32</v>
      </c>
    </row>
    <row r="498" spans="1:17" ht="15">
      <c r="A498" s="189">
        <v>5167</v>
      </c>
      <c r="B498" s="173" t="s">
        <v>760</v>
      </c>
      <c r="C498" s="176">
        <v>8129.6</v>
      </c>
      <c r="D498" s="176">
        <v>0</v>
      </c>
      <c r="E498" s="176">
        <v>350</v>
      </c>
      <c r="F498" s="190">
        <v>940</v>
      </c>
      <c r="G498" s="176">
        <v>2438.88</v>
      </c>
      <c r="H498" s="176">
        <v>2467.5</v>
      </c>
      <c r="I498" s="176">
        <f t="shared" si="40"/>
        <v>14325.98</v>
      </c>
      <c r="J498" s="191"/>
      <c r="K498" s="176">
        <f t="shared" si="41"/>
        <v>5975.256</v>
      </c>
      <c r="L498" s="176">
        <f t="shared" si="42"/>
        <v>853.6080000000001</v>
      </c>
      <c r="M498" s="176">
        <f t="shared" si="43"/>
        <v>1409.1306666666667</v>
      </c>
      <c r="N498" s="176">
        <f t="shared" si="44"/>
        <v>1761.4133333333332</v>
      </c>
      <c r="O498" s="176">
        <f t="shared" si="45"/>
        <v>16259.2</v>
      </c>
      <c r="P498" s="176">
        <f t="shared" si="47"/>
        <v>4935</v>
      </c>
      <c r="Q498" s="176">
        <f t="shared" si="46"/>
        <v>31193.608</v>
      </c>
    </row>
    <row r="499" spans="1:17" ht="15">
      <c r="A499" s="189">
        <v>5168</v>
      </c>
      <c r="B499" s="173" t="s">
        <v>761</v>
      </c>
      <c r="C499" s="176">
        <v>9320</v>
      </c>
      <c r="D499" s="176">
        <v>0</v>
      </c>
      <c r="E499" s="176">
        <v>350</v>
      </c>
      <c r="F499" s="190">
        <v>940</v>
      </c>
      <c r="G499" s="176">
        <v>2796</v>
      </c>
      <c r="H499" s="176">
        <v>2467.5</v>
      </c>
      <c r="I499" s="176">
        <f aca="true" t="shared" si="48" ref="I499:I551">SUM(C499:H499)</f>
        <v>15873.5</v>
      </c>
      <c r="J499" s="191"/>
      <c r="K499" s="176">
        <f aca="true" t="shared" si="49" ref="K499:K551">C499*22.05/30</f>
        <v>6850.2</v>
      </c>
      <c r="L499" s="176">
        <f aca="true" t="shared" si="50" ref="L499:L551">C499*3.15/30</f>
        <v>978.6</v>
      </c>
      <c r="M499" s="176">
        <f aca="true" t="shared" si="51" ref="M499:M551">(C499+G499)*4/30</f>
        <v>1615.4666666666667</v>
      </c>
      <c r="N499" s="176">
        <f aca="true" t="shared" si="52" ref="N499:N551">(C499+G499)*5/30</f>
        <v>2019.3333333333333</v>
      </c>
      <c r="O499" s="176">
        <f aca="true" t="shared" si="53" ref="O499:O551">C499*2</f>
        <v>18640</v>
      </c>
      <c r="P499" s="176">
        <f t="shared" si="47"/>
        <v>4935</v>
      </c>
      <c r="Q499" s="176">
        <f aca="true" t="shared" si="54" ref="Q499:Q551">SUM(K499:P499)</f>
        <v>35038.6</v>
      </c>
    </row>
    <row r="500" spans="1:17" ht="15">
      <c r="A500" s="189">
        <v>5169</v>
      </c>
      <c r="B500" s="173" t="s">
        <v>762</v>
      </c>
      <c r="C500" s="176">
        <v>10502.4</v>
      </c>
      <c r="D500" s="176">
        <v>0</v>
      </c>
      <c r="E500" s="176">
        <v>350</v>
      </c>
      <c r="F500" s="190">
        <v>940</v>
      </c>
      <c r="G500" s="176">
        <v>3150.72</v>
      </c>
      <c r="H500" s="176">
        <v>2467.5</v>
      </c>
      <c r="I500" s="176">
        <f t="shared" si="48"/>
        <v>17410.62</v>
      </c>
      <c r="J500" s="191"/>
      <c r="K500" s="176">
        <f t="shared" si="49"/>
        <v>7719.264</v>
      </c>
      <c r="L500" s="176">
        <f t="shared" si="50"/>
        <v>1102.752</v>
      </c>
      <c r="M500" s="176">
        <f t="shared" si="51"/>
        <v>1820.416</v>
      </c>
      <c r="N500" s="176">
        <f t="shared" si="52"/>
        <v>2275.5199999999995</v>
      </c>
      <c r="O500" s="176">
        <f t="shared" si="53"/>
        <v>21004.8</v>
      </c>
      <c r="P500" s="176">
        <f aca="true" t="shared" si="55" ref="P500:P551">H500*2</f>
        <v>4935</v>
      </c>
      <c r="Q500" s="176">
        <f t="shared" si="54"/>
        <v>38857.75199999999</v>
      </c>
    </row>
    <row r="501" spans="1:17" ht="15">
      <c r="A501" s="189">
        <v>5180</v>
      </c>
      <c r="B501" s="173" t="s">
        <v>918</v>
      </c>
      <c r="C501" s="176">
        <v>7584</v>
      </c>
      <c r="D501" s="176">
        <v>0</v>
      </c>
      <c r="E501" s="176">
        <v>350</v>
      </c>
      <c r="F501" s="190">
        <v>940</v>
      </c>
      <c r="G501" s="176">
        <v>2275.2</v>
      </c>
      <c r="H501" s="176">
        <v>2467.5</v>
      </c>
      <c r="I501" s="176">
        <f t="shared" si="48"/>
        <v>13616.7</v>
      </c>
      <c r="J501" s="191"/>
      <c r="K501" s="176">
        <f t="shared" si="49"/>
        <v>5574.240000000001</v>
      </c>
      <c r="L501" s="176">
        <f t="shared" si="50"/>
        <v>796.3199999999999</v>
      </c>
      <c r="M501" s="176">
        <f t="shared" si="51"/>
        <v>1314.5600000000002</v>
      </c>
      <c r="N501" s="176">
        <f t="shared" si="52"/>
        <v>1643.2</v>
      </c>
      <c r="O501" s="176">
        <f t="shared" si="53"/>
        <v>15168</v>
      </c>
      <c r="P501" s="176">
        <f t="shared" si="55"/>
        <v>4935</v>
      </c>
      <c r="Q501" s="176">
        <f t="shared" si="54"/>
        <v>29431.32</v>
      </c>
    </row>
    <row r="502" spans="1:17" ht="15">
      <c r="A502" s="189">
        <v>5181</v>
      </c>
      <c r="B502" s="173" t="s">
        <v>919</v>
      </c>
      <c r="C502" s="176">
        <v>8129.6</v>
      </c>
      <c r="D502" s="176">
        <v>0</v>
      </c>
      <c r="E502" s="176">
        <v>350</v>
      </c>
      <c r="F502" s="190">
        <v>940</v>
      </c>
      <c r="G502" s="176">
        <v>2438.88</v>
      </c>
      <c r="H502" s="176">
        <v>2467.5</v>
      </c>
      <c r="I502" s="176">
        <f t="shared" si="48"/>
        <v>14325.98</v>
      </c>
      <c r="J502" s="191"/>
      <c r="K502" s="176">
        <f t="shared" si="49"/>
        <v>5975.256</v>
      </c>
      <c r="L502" s="176">
        <f t="shared" si="50"/>
        <v>853.6080000000001</v>
      </c>
      <c r="M502" s="176">
        <f t="shared" si="51"/>
        <v>1409.1306666666667</v>
      </c>
      <c r="N502" s="176">
        <f t="shared" si="52"/>
        <v>1761.4133333333332</v>
      </c>
      <c r="O502" s="176">
        <f t="shared" si="53"/>
        <v>16259.2</v>
      </c>
      <c r="P502" s="176">
        <f t="shared" si="55"/>
        <v>4935</v>
      </c>
      <c r="Q502" s="176">
        <f t="shared" si="54"/>
        <v>31193.608</v>
      </c>
    </row>
    <row r="503" spans="1:17" ht="15">
      <c r="A503" s="189">
        <v>5182</v>
      </c>
      <c r="B503" s="173" t="s">
        <v>763</v>
      </c>
      <c r="C503" s="176">
        <v>9320</v>
      </c>
      <c r="D503" s="176">
        <v>0</v>
      </c>
      <c r="E503" s="176">
        <v>350</v>
      </c>
      <c r="F503" s="190">
        <v>940</v>
      </c>
      <c r="G503" s="176">
        <v>2796</v>
      </c>
      <c r="H503" s="176">
        <v>2467.5</v>
      </c>
      <c r="I503" s="176">
        <f t="shared" si="48"/>
        <v>15873.5</v>
      </c>
      <c r="J503" s="191"/>
      <c r="K503" s="176">
        <f t="shared" si="49"/>
        <v>6850.2</v>
      </c>
      <c r="L503" s="176">
        <f t="shared" si="50"/>
        <v>978.6</v>
      </c>
      <c r="M503" s="176">
        <f t="shared" si="51"/>
        <v>1615.4666666666667</v>
      </c>
      <c r="N503" s="176">
        <f t="shared" si="52"/>
        <v>2019.3333333333333</v>
      </c>
      <c r="O503" s="176">
        <f t="shared" si="53"/>
        <v>18640</v>
      </c>
      <c r="P503" s="176">
        <f t="shared" si="55"/>
        <v>4935</v>
      </c>
      <c r="Q503" s="176">
        <f t="shared" si="54"/>
        <v>35038.6</v>
      </c>
    </row>
    <row r="504" spans="1:17" ht="15">
      <c r="A504" s="189">
        <v>5183</v>
      </c>
      <c r="B504" s="173" t="s">
        <v>920</v>
      </c>
      <c r="C504" s="176">
        <v>10502.4</v>
      </c>
      <c r="D504" s="176">
        <v>0</v>
      </c>
      <c r="E504" s="176">
        <v>350</v>
      </c>
      <c r="F504" s="190">
        <v>940</v>
      </c>
      <c r="G504" s="176">
        <v>3150.72</v>
      </c>
      <c r="H504" s="176">
        <v>2467.5</v>
      </c>
      <c r="I504" s="176">
        <f t="shared" si="48"/>
        <v>17410.62</v>
      </c>
      <c r="J504" s="191"/>
      <c r="K504" s="176">
        <f t="shared" si="49"/>
        <v>7719.264</v>
      </c>
      <c r="L504" s="176">
        <f t="shared" si="50"/>
        <v>1102.752</v>
      </c>
      <c r="M504" s="176">
        <f t="shared" si="51"/>
        <v>1820.416</v>
      </c>
      <c r="N504" s="176">
        <f t="shared" si="52"/>
        <v>2275.5199999999995</v>
      </c>
      <c r="O504" s="176">
        <f t="shared" si="53"/>
        <v>21004.8</v>
      </c>
      <c r="P504" s="176">
        <f t="shared" si="55"/>
        <v>4935</v>
      </c>
      <c r="Q504" s="176">
        <f t="shared" si="54"/>
        <v>38857.75199999999</v>
      </c>
    </row>
    <row r="505" spans="1:17" ht="15">
      <c r="A505" s="189">
        <v>5184</v>
      </c>
      <c r="B505" s="173" t="s">
        <v>764</v>
      </c>
      <c r="C505" s="176">
        <v>4766.4</v>
      </c>
      <c r="D505" s="176">
        <v>0</v>
      </c>
      <c r="E505" s="176">
        <v>350</v>
      </c>
      <c r="F505" s="190">
        <v>940</v>
      </c>
      <c r="G505" s="176">
        <v>1429.92</v>
      </c>
      <c r="H505" s="176">
        <v>2467.5</v>
      </c>
      <c r="I505" s="176">
        <f t="shared" si="48"/>
        <v>9953.82</v>
      </c>
      <c r="J505" s="191"/>
      <c r="K505" s="176">
        <f t="shared" si="49"/>
        <v>3503.3039999999996</v>
      </c>
      <c r="L505" s="176">
        <f t="shared" si="50"/>
        <v>500.4719999999999</v>
      </c>
      <c r="M505" s="176">
        <f t="shared" si="51"/>
        <v>826.1759999999999</v>
      </c>
      <c r="N505" s="176">
        <f t="shared" si="52"/>
        <v>1032.72</v>
      </c>
      <c r="O505" s="176">
        <f t="shared" si="53"/>
        <v>9532.8</v>
      </c>
      <c r="P505" s="176">
        <f t="shared" si="55"/>
        <v>4935</v>
      </c>
      <c r="Q505" s="176">
        <f t="shared" si="54"/>
        <v>20330.471999999998</v>
      </c>
    </row>
    <row r="506" spans="1:17" ht="15">
      <c r="A506" s="189">
        <v>5192</v>
      </c>
      <c r="B506" s="173" t="s">
        <v>765</v>
      </c>
      <c r="C506" s="176">
        <v>12907.2</v>
      </c>
      <c r="D506" s="176">
        <v>0</v>
      </c>
      <c r="E506" s="176">
        <v>350</v>
      </c>
      <c r="F506" s="190">
        <v>940</v>
      </c>
      <c r="G506" s="176">
        <v>3872.16</v>
      </c>
      <c r="H506" s="176">
        <v>3848.89</v>
      </c>
      <c r="I506" s="176">
        <f t="shared" si="48"/>
        <v>21918.25</v>
      </c>
      <c r="J506" s="191"/>
      <c r="K506" s="176">
        <f t="shared" si="49"/>
        <v>9486.792</v>
      </c>
      <c r="L506" s="176">
        <f t="shared" si="50"/>
        <v>1355.256</v>
      </c>
      <c r="M506" s="176">
        <f t="shared" si="51"/>
        <v>2237.248</v>
      </c>
      <c r="N506" s="176">
        <f t="shared" si="52"/>
        <v>2796.56</v>
      </c>
      <c r="O506" s="176">
        <f t="shared" si="53"/>
        <v>25814.4</v>
      </c>
      <c r="P506" s="176">
        <f t="shared" si="55"/>
        <v>7697.78</v>
      </c>
      <c r="Q506" s="176">
        <f t="shared" si="54"/>
        <v>49388.036</v>
      </c>
    </row>
    <row r="507" spans="1:17" ht="15">
      <c r="A507" s="189">
        <v>5195</v>
      </c>
      <c r="B507" s="173" t="s">
        <v>766</v>
      </c>
      <c r="C507" s="176">
        <v>17420.8</v>
      </c>
      <c r="D507" s="176">
        <v>0</v>
      </c>
      <c r="E507" s="176">
        <v>350</v>
      </c>
      <c r="F507" s="190">
        <v>940</v>
      </c>
      <c r="G507" s="176">
        <v>5226.24</v>
      </c>
      <c r="H507" s="176">
        <v>4518.26</v>
      </c>
      <c r="I507" s="176">
        <f t="shared" si="48"/>
        <v>28455.300000000003</v>
      </c>
      <c r="J507" s="191"/>
      <c r="K507" s="176">
        <f t="shared" si="49"/>
        <v>12804.288</v>
      </c>
      <c r="L507" s="176">
        <f t="shared" si="50"/>
        <v>1829.184</v>
      </c>
      <c r="M507" s="176">
        <f t="shared" si="51"/>
        <v>3019.6053333333334</v>
      </c>
      <c r="N507" s="176">
        <f t="shared" si="52"/>
        <v>3774.506666666667</v>
      </c>
      <c r="O507" s="176">
        <f t="shared" si="53"/>
        <v>34841.6</v>
      </c>
      <c r="P507" s="176">
        <f t="shared" si="55"/>
        <v>9036.52</v>
      </c>
      <c r="Q507" s="176">
        <f t="shared" si="54"/>
        <v>65305.704</v>
      </c>
    </row>
    <row r="508" spans="1:17" ht="15">
      <c r="A508" s="189">
        <v>5198</v>
      </c>
      <c r="B508" s="173" t="s">
        <v>767</v>
      </c>
      <c r="C508" s="176">
        <v>14078.4</v>
      </c>
      <c r="D508" s="176">
        <v>0</v>
      </c>
      <c r="E508" s="176">
        <v>350</v>
      </c>
      <c r="F508" s="190">
        <v>940</v>
      </c>
      <c r="G508" s="176">
        <v>4223.52</v>
      </c>
      <c r="H508" s="176">
        <v>4518.26</v>
      </c>
      <c r="I508" s="176">
        <f t="shared" si="48"/>
        <v>24110.18</v>
      </c>
      <c r="J508" s="191"/>
      <c r="K508" s="176">
        <f t="shared" si="49"/>
        <v>10347.624000000002</v>
      </c>
      <c r="L508" s="176">
        <f t="shared" si="50"/>
        <v>1478.232</v>
      </c>
      <c r="M508" s="176">
        <f t="shared" si="51"/>
        <v>2440.256</v>
      </c>
      <c r="N508" s="176">
        <f t="shared" si="52"/>
        <v>3050.3199999999997</v>
      </c>
      <c r="O508" s="176">
        <f t="shared" si="53"/>
        <v>28156.8</v>
      </c>
      <c r="P508" s="176">
        <f t="shared" si="55"/>
        <v>9036.52</v>
      </c>
      <c r="Q508" s="176">
        <f t="shared" si="54"/>
        <v>54509.75200000001</v>
      </c>
    </row>
    <row r="509" spans="1:17" ht="15">
      <c r="A509" s="189">
        <v>5199</v>
      </c>
      <c r="B509" s="173" t="s">
        <v>921</v>
      </c>
      <c r="C509" s="176">
        <v>15275.2</v>
      </c>
      <c r="D509" s="176">
        <v>0</v>
      </c>
      <c r="E509" s="176">
        <v>350</v>
      </c>
      <c r="F509" s="190">
        <v>940</v>
      </c>
      <c r="G509" s="176">
        <v>4582.56</v>
      </c>
      <c r="H509" s="176">
        <v>5187.6</v>
      </c>
      <c r="I509" s="176">
        <f t="shared" si="48"/>
        <v>26335.36</v>
      </c>
      <c r="J509" s="191"/>
      <c r="K509" s="176">
        <f t="shared" si="49"/>
        <v>11227.272</v>
      </c>
      <c r="L509" s="176">
        <f t="shared" si="50"/>
        <v>1603.896</v>
      </c>
      <c r="M509" s="176">
        <f t="shared" si="51"/>
        <v>2647.7013333333334</v>
      </c>
      <c r="N509" s="176">
        <f t="shared" si="52"/>
        <v>3309.6266666666675</v>
      </c>
      <c r="O509" s="176">
        <f t="shared" si="53"/>
        <v>30550.4</v>
      </c>
      <c r="P509" s="176">
        <f t="shared" si="55"/>
        <v>10375.2</v>
      </c>
      <c r="Q509" s="176">
        <f t="shared" si="54"/>
        <v>59714.096000000005</v>
      </c>
    </row>
    <row r="510" spans="1:17" ht="15">
      <c r="A510" s="189">
        <v>5204</v>
      </c>
      <c r="B510" s="173" t="s">
        <v>768</v>
      </c>
      <c r="C510" s="176">
        <v>10918.4</v>
      </c>
      <c r="D510" s="176">
        <v>0</v>
      </c>
      <c r="E510" s="176">
        <v>350</v>
      </c>
      <c r="F510" s="190">
        <v>940</v>
      </c>
      <c r="G510" s="176">
        <v>3275.52</v>
      </c>
      <c r="H510" s="176">
        <v>2467.5</v>
      </c>
      <c r="I510" s="176">
        <f t="shared" si="48"/>
        <v>17951.42</v>
      </c>
      <c r="J510" s="191"/>
      <c r="K510" s="176">
        <f t="shared" si="49"/>
        <v>8025.024</v>
      </c>
      <c r="L510" s="176">
        <f t="shared" si="50"/>
        <v>1146.432</v>
      </c>
      <c r="M510" s="176">
        <f t="shared" si="51"/>
        <v>1892.5226666666667</v>
      </c>
      <c r="N510" s="176">
        <f t="shared" si="52"/>
        <v>2365.6533333333336</v>
      </c>
      <c r="O510" s="176">
        <f t="shared" si="53"/>
        <v>21836.8</v>
      </c>
      <c r="P510" s="176">
        <f t="shared" si="55"/>
        <v>4935</v>
      </c>
      <c r="Q510" s="176">
        <f t="shared" si="54"/>
        <v>40201.432</v>
      </c>
    </row>
    <row r="511" spans="1:17" ht="15">
      <c r="A511" s="189">
        <v>5205</v>
      </c>
      <c r="B511" s="173" t="s">
        <v>769</v>
      </c>
      <c r="C511" s="176">
        <v>12152</v>
      </c>
      <c r="D511" s="176">
        <v>0</v>
      </c>
      <c r="E511" s="176">
        <v>350</v>
      </c>
      <c r="F511" s="190">
        <v>940</v>
      </c>
      <c r="G511" s="176">
        <v>3645.6</v>
      </c>
      <c r="H511" s="176">
        <v>2467.5</v>
      </c>
      <c r="I511" s="176">
        <f t="shared" si="48"/>
        <v>19555.1</v>
      </c>
      <c r="J511" s="191"/>
      <c r="K511" s="176">
        <f t="shared" si="49"/>
        <v>8931.720000000001</v>
      </c>
      <c r="L511" s="176">
        <f t="shared" si="50"/>
        <v>1275.9599999999998</v>
      </c>
      <c r="M511" s="176">
        <f t="shared" si="51"/>
        <v>2106.346666666667</v>
      </c>
      <c r="N511" s="176">
        <f t="shared" si="52"/>
        <v>2632.9333333333334</v>
      </c>
      <c r="O511" s="176">
        <f t="shared" si="53"/>
        <v>24304</v>
      </c>
      <c r="P511" s="176">
        <f t="shared" si="55"/>
        <v>4935</v>
      </c>
      <c r="Q511" s="176">
        <f t="shared" si="54"/>
        <v>44185.96</v>
      </c>
    </row>
    <row r="512" spans="1:17" ht="15">
      <c r="A512" s="189">
        <v>5206</v>
      </c>
      <c r="B512" s="173" t="s">
        <v>770</v>
      </c>
      <c r="C512" s="176">
        <v>13395.2</v>
      </c>
      <c r="D512" s="176">
        <v>0</v>
      </c>
      <c r="E512" s="176">
        <v>350</v>
      </c>
      <c r="F512" s="190">
        <v>940</v>
      </c>
      <c r="G512" s="176">
        <v>4018.56</v>
      </c>
      <c r="H512" s="176">
        <v>2467.5</v>
      </c>
      <c r="I512" s="176">
        <f t="shared" si="48"/>
        <v>21171.260000000002</v>
      </c>
      <c r="J512" s="191"/>
      <c r="K512" s="176">
        <f t="shared" si="49"/>
        <v>9845.472000000002</v>
      </c>
      <c r="L512" s="176">
        <f t="shared" si="50"/>
        <v>1406.496</v>
      </c>
      <c r="M512" s="176">
        <f t="shared" si="51"/>
        <v>2321.834666666667</v>
      </c>
      <c r="N512" s="176">
        <f t="shared" si="52"/>
        <v>2902.293333333334</v>
      </c>
      <c r="O512" s="176">
        <f t="shared" si="53"/>
        <v>26790.4</v>
      </c>
      <c r="P512" s="176">
        <f t="shared" si="55"/>
        <v>4935</v>
      </c>
      <c r="Q512" s="176">
        <f t="shared" si="54"/>
        <v>48201.496</v>
      </c>
    </row>
    <row r="513" spans="1:17" ht="15">
      <c r="A513" s="189">
        <v>5207</v>
      </c>
      <c r="B513" s="173" t="s">
        <v>771</v>
      </c>
      <c r="C513" s="176">
        <v>14745.6</v>
      </c>
      <c r="D513" s="176">
        <v>0</v>
      </c>
      <c r="E513" s="176">
        <v>350</v>
      </c>
      <c r="F513" s="190">
        <v>940</v>
      </c>
      <c r="G513" s="176">
        <v>4423.68</v>
      </c>
      <c r="H513" s="176">
        <v>2467.5</v>
      </c>
      <c r="I513" s="176">
        <f t="shared" si="48"/>
        <v>22926.78</v>
      </c>
      <c r="J513" s="191"/>
      <c r="K513" s="176">
        <f t="shared" si="49"/>
        <v>10838.016000000001</v>
      </c>
      <c r="L513" s="176">
        <f t="shared" si="50"/>
        <v>1548.288</v>
      </c>
      <c r="M513" s="176">
        <f t="shared" si="51"/>
        <v>2555.904</v>
      </c>
      <c r="N513" s="176">
        <f t="shared" si="52"/>
        <v>3194.8799999999997</v>
      </c>
      <c r="O513" s="176">
        <f t="shared" si="53"/>
        <v>29491.2</v>
      </c>
      <c r="P513" s="176">
        <f t="shared" si="55"/>
        <v>4935</v>
      </c>
      <c r="Q513" s="176">
        <f t="shared" si="54"/>
        <v>52563.288</v>
      </c>
    </row>
    <row r="514" spans="1:17" ht="15">
      <c r="A514" s="189">
        <v>5210</v>
      </c>
      <c r="B514" s="173" t="s">
        <v>772</v>
      </c>
      <c r="C514" s="176">
        <v>10918.4</v>
      </c>
      <c r="D514" s="176">
        <v>0</v>
      </c>
      <c r="E514" s="176">
        <v>350</v>
      </c>
      <c r="F514" s="190">
        <v>940</v>
      </c>
      <c r="G514" s="176">
        <v>3275.52</v>
      </c>
      <c r="H514" s="176">
        <v>2467.5</v>
      </c>
      <c r="I514" s="176">
        <f t="shared" si="48"/>
        <v>17951.42</v>
      </c>
      <c r="J514" s="191"/>
      <c r="K514" s="176">
        <f t="shared" si="49"/>
        <v>8025.024</v>
      </c>
      <c r="L514" s="176">
        <f t="shared" si="50"/>
        <v>1146.432</v>
      </c>
      <c r="M514" s="176">
        <f t="shared" si="51"/>
        <v>1892.5226666666667</v>
      </c>
      <c r="N514" s="176">
        <f t="shared" si="52"/>
        <v>2365.6533333333336</v>
      </c>
      <c r="O514" s="176">
        <f t="shared" si="53"/>
        <v>21836.8</v>
      </c>
      <c r="P514" s="176">
        <f t="shared" si="55"/>
        <v>4935</v>
      </c>
      <c r="Q514" s="176">
        <f t="shared" si="54"/>
        <v>40201.432</v>
      </c>
    </row>
    <row r="515" spans="1:17" ht="15">
      <c r="A515" s="189">
        <v>5211</v>
      </c>
      <c r="B515" s="173" t="s">
        <v>773</v>
      </c>
      <c r="C515" s="176">
        <v>12152</v>
      </c>
      <c r="D515" s="176">
        <v>0</v>
      </c>
      <c r="E515" s="176">
        <v>350</v>
      </c>
      <c r="F515" s="190">
        <v>940</v>
      </c>
      <c r="G515" s="176">
        <v>3645.6</v>
      </c>
      <c r="H515" s="176">
        <v>2467.5</v>
      </c>
      <c r="I515" s="176">
        <f t="shared" si="48"/>
        <v>19555.1</v>
      </c>
      <c r="J515" s="191"/>
      <c r="K515" s="176">
        <f t="shared" si="49"/>
        <v>8931.720000000001</v>
      </c>
      <c r="L515" s="176">
        <f t="shared" si="50"/>
        <v>1275.9599999999998</v>
      </c>
      <c r="M515" s="176">
        <f t="shared" si="51"/>
        <v>2106.346666666667</v>
      </c>
      <c r="N515" s="176">
        <f t="shared" si="52"/>
        <v>2632.9333333333334</v>
      </c>
      <c r="O515" s="176">
        <f t="shared" si="53"/>
        <v>24304</v>
      </c>
      <c r="P515" s="176">
        <f t="shared" si="55"/>
        <v>4935</v>
      </c>
      <c r="Q515" s="176">
        <f t="shared" si="54"/>
        <v>44185.96</v>
      </c>
    </row>
    <row r="516" spans="1:17" ht="15">
      <c r="A516" s="189">
        <v>5212</v>
      </c>
      <c r="B516" s="173" t="s">
        <v>774</v>
      </c>
      <c r="C516" s="176">
        <v>13395.2</v>
      </c>
      <c r="D516" s="176">
        <v>0</v>
      </c>
      <c r="E516" s="176">
        <v>350</v>
      </c>
      <c r="F516" s="190">
        <v>940</v>
      </c>
      <c r="G516" s="176">
        <v>4018.56</v>
      </c>
      <c r="H516" s="176">
        <v>2467.5</v>
      </c>
      <c r="I516" s="176">
        <f t="shared" si="48"/>
        <v>21171.260000000002</v>
      </c>
      <c r="J516" s="191"/>
      <c r="K516" s="176">
        <f t="shared" si="49"/>
        <v>9845.472000000002</v>
      </c>
      <c r="L516" s="176">
        <f t="shared" si="50"/>
        <v>1406.496</v>
      </c>
      <c r="M516" s="176">
        <f t="shared" si="51"/>
        <v>2321.834666666667</v>
      </c>
      <c r="N516" s="176">
        <f t="shared" si="52"/>
        <v>2902.293333333334</v>
      </c>
      <c r="O516" s="176">
        <f t="shared" si="53"/>
        <v>26790.4</v>
      </c>
      <c r="P516" s="176">
        <f t="shared" si="55"/>
        <v>4935</v>
      </c>
      <c r="Q516" s="176">
        <f t="shared" si="54"/>
        <v>48201.496</v>
      </c>
    </row>
    <row r="517" spans="1:17" ht="15">
      <c r="A517" s="189">
        <v>5213</v>
      </c>
      <c r="B517" s="173" t="s">
        <v>775</v>
      </c>
      <c r="C517" s="176">
        <v>14745.6</v>
      </c>
      <c r="D517" s="176">
        <v>0</v>
      </c>
      <c r="E517" s="176">
        <v>350</v>
      </c>
      <c r="F517" s="190">
        <v>940</v>
      </c>
      <c r="G517" s="176">
        <v>4423.68</v>
      </c>
      <c r="H517" s="176">
        <v>2467.5</v>
      </c>
      <c r="I517" s="176">
        <f t="shared" si="48"/>
        <v>22926.78</v>
      </c>
      <c r="J517" s="191"/>
      <c r="K517" s="176">
        <f t="shared" si="49"/>
        <v>10838.016000000001</v>
      </c>
      <c r="L517" s="176">
        <f t="shared" si="50"/>
        <v>1548.288</v>
      </c>
      <c r="M517" s="176">
        <f t="shared" si="51"/>
        <v>2555.904</v>
      </c>
      <c r="N517" s="176">
        <f t="shared" si="52"/>
        <v>3194.8799999999997</v>
      </c>
      <c r="O517" s="176">
        <f t="shared" si="53"/>
        <v>29491.2</v>
      </c>
      <c r="P517" s="176">
        <f t="shared" si="55"/>
        <v>4935</v>
      </c>
      <c r="Q517" s="176">
        <f t="shared" si="54"/>
        <v>52563.288</v>
      </c>
    </row>
    <row r="518" spans="1:17" ht="15">
      <c r="A518" s="189">
        <v>5215</v>
      </c>
      <c r="B518" s="173" t="s">
        <v>776</v>
      </c>
      <c r="C518" s="176">
        <v>7584</v>
      </c>
      <c r="D518" s="176">
        <v>0</v>
      </c>
      <c r="E518" s="176">
        <v>350</v>
      </c>
      <c r="F518" s="190">
        <v>940</v>
      </c>
      <c r="G518" s="176">
        <v>2275.2</v>
      </c>
      <c r="H518" s="176">
        <v>2467.5</v>
      </c>
      <c r="I518" s="176">
        <f t="shared" si="48"/>
        <v>13616.7</v>
      </c>
      <c r="J518" s="191"/>
      <c r="K518" s="176">
        <f t="shared" si="49"/>
        <v>5574.240000000001</v>
      </c>
      <c r="L518" s="176">
        <f t="shared" si="50"/>
        <v>796.3199999999999</v>
      </c>
      <c r="M518" s="176">
        <f t="shared" si="51"/>
        <v>1314.5600000000002</v>
      </c>
      <c r="N518" s="176">
        <f t="shared" si="52"/>
        <v>1643.2</v>
      </c>
      <c r="O518" s="176">
        <f t="shared" si="53"/>
        <v>15168</v>
      </c>
      <c r="P518" s="176">
        <f t="shared" si="55"/>
        <v>4935</v>
      </c>
      <c r="Q518" s="176">
        <f t="shared" si="54"/>
        <v>29431.32</v>
      </c>
    </row>
    <row r="519" spans="1:17" ht="15">
      <c r="A519" s="189">
        <v>5216</v>
      </c>
      <c r="B519" s="173" t="s">
        <v>777</v>
      </c>
      <c r="C519" s="176">
        <v>8129.6</v>
      </c>
      <c r="D519" s="176">
        <v>0</v>
      </c>
      <c r="E519" s="176">
        <v>350</v>
      </c>
      <c r="F519" s="190">
        <v>940</v>
      </c>
      <c r="G519" s="176">
        <v>2438.88</v>
      </c>
      <c r="H519" s="176">
        <v>2467.5</v>
      </c>
      <c r="I519" s="176">
        <f t="shared" si="48"/>
        <v>14325.98</v>
      </c>
      <c r="J519" s="191"/>
      <c r="K519" s="176">
        <f t="shared" si="49"/>
        <v>5975.256</v>
      </c>
      <c r="L519" s="176">
        <f t="shared" si="50"/>
        <v>853.6080000000001</v>
      </c>
      <c r="M519" s="176">
        <f t="shared" si="51"/>
        <v>1409.1306666666667</v>
      </c>
      <c r="N519" s="176">
        <f t="shared" si="52"/>
        <v>1761.4133333333332</v>
      </c>
      <c r="O519" s="176">
        <f t="shared" si="53"/>
        <v>16259.2</v>
      </c>
      <c r="P519" s="176">
        <f t="shared" si="55"/>
        <v>4935</v>
      </c>
      <c r="Q519" s="176">
        <f t="shared" si="54"/>
        <v>31193.608</v>
      </c>
    </row>
    <row r="520" spans="1:17" ht="15">
      <c r="A520" s="189">
        <v>5217</v>
      </c>
      <c r="B520" s="173" t="s">
        <v>922</v>
      </c>
      <c r="C520" s="176">
        <v>9320</v>
      </c>
      <c r="D520" s="176">
        <v>0</v>
      </c>
      <c r="E520" s="176">
        <v>350</v>
      </c>
      <c r="F520" s="190">
        <v>940</v>
      </c>
      <c r="G520" s="176">
        <v>2796</v>
      </c>
      <c r="H520" s="176">
        <v>2467.5</v>
      </c>
      <c r="I520" s="176">
        <f t="shared" si="48"/>
        <v>15873.5</v>
      </c>
      <c r="J520" s="191"/>
      <c r="K520" s="176">
        <f t="shared" si="49"/>
        <v>6850.2</v>
      </c>
      <c r="L520" s="176">
        <f t="shared" si="50"/>
        <v>978.6</v>
      </c>
      <c r="M520" s="176">
        <f t="shared" si="51"/>
        <v>1615.4666666666667</v>
      </c>
      <c r="N520" s="176">
        <f t="shared" si="52"/>
        <v>2019.3333333333333</v>
      </c>
      <c r="O520" s="176">
        <f t="shared" si="53"/>
        <v>18640</v>
      </c>
      <c r="P520" s="176">
        <f t="shared" si="55"/>
        <v>4935</v>
      </c>
      <c r="Q520" s="176">
        <f t="shared" si="54"/>
        <v>35038.6</v>
      </c>
    </row>
    <row r="521" spans="1:17" ht="15">
      <c r="A521" s="189">
        <v>5218</v>
      </c>
      <c r="B521" s="173" t="s">
        <v>923</v>
      </c>
      <c r="C521" s="176">
        <v>10502.4</v>
      </c>
      <c r="D521" s="176">
        <v>0</v>
      </c>
      <c r="E521" s="176">
        <v>350</v>
      </c>
      <c r="F521" s="190">
        <v>940</v>
      </c>
      <c r="G521" s="176">
        <v>3150.72</v>
      </c>
      <c r="H521" s="176">
        <v>2467.5</v>
      </c>
      <c r="I521" s="176">
        <f t="shared" si="48"/>
        <v>17410.62</v>
      </c>
      <c r="J521" s="191"/>
      <c r="K521" s="176">
        <f t="shared" si="49"/>
        <v>7719.264</v>
      </c>
      <c r="L521" s="176">
        <f t="shared" si="50"/>
        <v>1102.752</v>
      </c>
      <c r="M521" s="176">
        <f t="shared" si="51"/>
        <v>1820.416</v>
      </c>
      <c r="N521" s="176">
        <f t="shared" si="52"/>
        <v>2275.5199999999995</v>
      </c>
      <c r="O521" s="176">
        <f t="shared" si="53"/>
        <v>21004.8</v>
      </c>
      <c r="P521" s="176">
        <f t="shared" si="55"/>
        <v>4935</v>
      </c>
      <c r="Q521" s="176">
        <f t="shared" si="54"/>
        <v>38857.75199999999</v>
      </c>
    </row>
    <row r="522" spans="1:17" ht="15">
      <c r="A522" s="189">
        <v>7102</v>
      </c>
      <c r="B522" s="173" t="s">
        <v>778</v>
      </c>
      <c r="C522" s="176">
        <v>4300.8</v>
      </c>
      <c r="D522" s="176">
        <v>0</v>
      </c>
      <c r="E522" s="176">
        <v>350</v>
      </c>
      <c r="F522" s="190">
        <v>940</v>
      </c>
      <c r="G522" s="176">
        <v>1290.24</v>
      </c>
      <c r="H522" s="176">
        <v>2467.5</v>
      </c>
      <c r="I522" s="176">
        <f t="shared" si="48"/>
        <v>9348.54</v>
      </c>
      <c r="J522" s="191"/>
      <c r="K522" s="176">
        <f t="shared" si="49"/>
        <v>3161.0880000000006</v>
      </c>
      <c r="L522" s="176">
        <f t="shared" si="50"/>
        <v>451.584</v>
      </c>
      <c r="M522" s="176">
        <f t="shared" si="51"/>
        <v>745.472</v>
      </c>
      <c r="N522" s="176">
        <f t="shared" si="52"/>
        <v>931.84</v>
      </c>
      <c r="O522" s="176">
        <f t="shared" si="53"/>
        <v>8601.6</v>
      </c>
      <c r="P522" s="176">
        <f t="shared" si="55"/>
        <v>4935</v>
      </c>
      <c r="Q522" s="176">
        <f t="shared" si="54"/>
        <v>18826.584000000003</v>
      </c>
    </row>
    <row r="523" spans="1:17" ht="15">
      <c r="A523" s="189">
        <v>7103</v>
      </c>
      <c r="B523" s="173" t="s">
        <v>827</v>
      </c>
      <c r="C523" s="176">
        <v>5300.8</v>
      </c>
      <c r="D523" s="176">
        <v>0</v>
      </c>
      <c r="E523" s="176">
        <v>350</v>
      </c>
      <c r="F523" s="190">
        <v>940</v>
      </c>
      <c r="G523" s="176">
        <v>1590.24</v>
      </c>
      <c r="H523" s="176">
        <v>2467.5</v>
      </c>
      <c r="I523" s="176">
        <f t="shared" si="48"/>
        <v>10648.54</v>
      </c>
      <c r="J523" s="191"/>
      <c r="K523" s="176">
        <f t="shared" si="49"/>
        <v>3896.0880000000006</v>
      </c>
      <c r="L523" s="176">
        <f t="shared" si="50"/>
        <v>556.5840000000001</v>
      </c>
      <c r="M523" s="176">
        <f t="shared" si="51"/>
        <v>918.8053333333334</v>
      </c>
      <c r="N523" s="176">
        <f t="shared" si="52"/>
        <v>1148.5066666666667</v>
      </c>
      <c r="O523" s="176">
        <f t="shared" si="53"/>
        <v>10601.6</v>
      </c>
      <c r="P523" s="176">
        <f t="shared" si="55"/>
        <v>4935</v>
      </c>
      <c r="Q523" s="176">
        <f t="shared" si="54"/>
        <v>22056.584000000003</v>
      </c>
    </row>
    <row r="524" spans="1:17" ht="15">
      <c r="A524" s="189">
        <v>7104</v>
      </c>
      <c r="B524" s="173" t="s">
        <v>779</v>
      </c>
      <c r="C524" s="176">
        <v>4300.8</v>
      </c>
      <c r="D524" s="176">
        <v>0</v>
      </c>
      <c r="E524" s="176">
        <v>350</v>
      </c>
      <c r="F524" s="190">
        <v>940</v>
      </c>
      <c r="G524" s="176">
        <v>1290.24</v>
      </c>
      <c r="H524" s="176">
        <v>2467.5</v>
      </c>
      <c r="I524" s="176">
        <f t="shared" si="48"/>
        <v>9348.54</v>
      </c>
      <c r="J524" s="191"/>
      <c r="K524" s="176">
        <f t="shared" si="49"/>
        <v>3161.0880000000006</v>
      </c>
      <c r="L524" s="176">
        <f t="shared" si="50"/>
        <v>451.584</v>
      </c>
      <c r="M524" s="176">
        <f t="shared" si="51"/>
        <v>745.472</v>
      </c>
      <c r="N524" s="176">
        <f t="shared" si="52"/>
        <v>931.84</v>
      </c>
      <c r="O524" s="176">
        <f t="shared" si="53"/>
        <v>8601.6</v>
      </c>
      <c r="P524" s="176">
        <f t="shared" si="55"/>
        <v>4935</v>
      </c>
      <c r="Q524" s="176">
        <f t="shared" si="54"/>
        <v>18826.584000000003</v>
      </c>
    </row>
    <row r="525" spans="1:17" ht="15">
      <c r="A525" s="189">
        <v>7105</v>
      </c>
      <c r="B525" s="173" t="s">
        <v>780</v>
      </c>
      <c r="C525" s="176">
        <v>4612.8</v>
      </c>
      <c r="D525" s="176">
        <v>0</v>
      </c>
      <c r="E525" s="176">
        <v>350</v>
      </c>
      <c r="F525" s="190">
        <v>940</v>
      </c>
      <c r="G525" s="176">
        <v>1383.84</v>
      </c>
      <c r="H525" s="176">
        <v>2467.5</v>
      </c>
      <c r="I525" s="176">
        <f t="shared" si="48"/>
        <v>9754.14</v>
      </c>
      <c r="J525" s="191"/>
      <c r="K525" s="176">
        <f t="shared" si="49"/>
        <v>3390.4080000000004</v>
      </c>
      <c r="L525" s="176">
        <f t="shared" si="50"/>
        <v>484.344</v>
      </c>
      <c r="M525" s="176">
        <f t="shared" si="51"/>
        <v>799.552</v>
      </c>
      <c r="N525" s="176">
        <f t="shared" si="52"/>
        <v>999.44</v>
      </c>
      <c r="O525" s="176">
        <f t="shared" si="53"/>
        <v>9225.6</v>
      </c>
      <c r="P525" s="176">
        <f t="shared" si="55"/>
        <v>4935</v>
      </c>
      <c r="Q525" s="176">
        <f t="shared" si="54"/>
        <v>19834.344</v>
      </c>
    </row>
    <row r="526" spans="1:17" ht="15">
      <c r="A526" s="189">
        <v>7106</v>
      </c>
      <c r="B526" s="173" t="s">
        <v>781</v>
      </c>
      <c r="C526" s="176">
        <v>3585.6</v>
      </c>
      <c r="D526" s="176">
        <v>0</v>
      </c>
      <c r="E526" s="176">
        <v>350</v>
      </c>
      <c r="F526" s="190">
        <v>940</v>
      </c>
      <c r="G526" s="176">
        <v>1075.68</v>
      </c>
      <c r="H526" s="176">
        <v>2467.5</v>
      </c>
      <c r="I526" s="176">
        <f t="shared" si="48"/>
        <v>8418.78</v>
      </c>
      <c r="J526" s="191"/>
      <c r="K526" s="176">
        <f t="shared" si="49"/>
        <v>2635.4159999999997</v>
      </c>
      <c r="L526" s="176">
        <f t="shared" si="50"/>
        <v>376.488</v>
      </c>
      <c r="M526" s="176">
        <f t="shared" si="51"/>
        <v>621.504</v>
      </c>
      <c r="N526" s="176">
        <f t="shared" si="52"/>
        <v>776.8799999999999</v>
      </c>
      <c r="O526" s="176">
        <f t="shared" si="53"/>
        <v>7171.2</v>
      </c>
      <c r="P526" s="176">
        <f t="shared" si="55"/>
        <v>4935</v>
      </c>
      <c r="Q526" s="176">
        <f t="shared" si="54"/>
        <v>16516.487999999998</v>
      </c>
    </row>
    <row r="527" spans="1:17" ht="15">
      <c r="A527" s="189">
        <v>7107</v>
      </c>
      <c r="B527" s="173" t="s">
        <v>782</v>
      </c>
      <c r="C527" s="176">
        <v>4467.2</v>
      </c>
      <c r="D527" s="176">
        <v>0</v>
      </c>
      <c r="E527" s="176">
        <v>350</v>
      </c>
      <c r="F527" s="190">
        <v>940</v>
      </c>
      <c r="G527" s="176">
        <v>1340.16</v>
      </c>
      <c r="H527" s="176">
        <v>2467.5</v>
      </c>
      <c r="I527" s="176">
        <f t="shared" si="48"/>
        <v>9564.86</v>
      </c>
      <c r="J527" s="191"/>
      <c r="K527" s="176">
        <f t="shared" si="49"/>
        <v>3283.392</v>
      </c>
      <c r="L527" s="176">
        <f t="shared" si="50"/>
        <v>469.0559999999999</v>
      </c>
      <c r="M527" s="176">
        <f t="shared" si="51"/>
        <v>774.3146666666667</v>
      </c>
      <c r="N527" s="176">
        <f t="shared" si="52"/>
        <v>967.8933333333333</v>
      </c>
      <c r="O527" s="176">
        <f t="shared" si="53"/>
        <v>8934.4</v>
      </c>
      <c r="P527" s="176">
        <f t="shared" si="55"/>
        <v>4935</v>
      </c>
      <c r="Q527" s="176">
        <f t="shared" si="54"/>
        <v>19364.056</v>
      </c>
    </row>
    <row r="528" spans="1:17" ht="15">
      <c r="A528" s="189">
        <v>7108</v>
      </c>
      <c r="B528" s="173" t="s">
        <v>783</v>
      </c>
      <c r="C528" s="176">
        <v>4836.8</v>
      </c>
      <c r="D528" s="176">
        <v>0</v>
      </c>
      <c r="E528" s="176">
        <v>350</v>
      </c>
      <c r="F528" s="190">
        <v>940</v>
      </c>
      <c r="G528" s="176">
        <v>1451.04</v>
      </c>
      <c r="H528" s="176">
        <v>2467.5</v>
      </c>
      <c r="I528" s="176">
        <f t="shared" si="48"/>
        <v>10045.34</v>
      </c>
      <c r="J528" s="191"/>
      <c r="K528" s="176">
        <f t="shared" si="49"/>
        <v>3555.0480000000002</v>
      </c>
      <c r="L528" s="176">
        <f t="shared" si="50"/>
        <v>507.864</v>
      </c>
      <c r="M528" s="176">
        <f t="shared" si="51"/>
        <v>838.3786666666667</v>
      </c>
      <c r="N528" s="176">
        <f t="shared" si="52"/>
        <v>1047.9733333333334</v>
      </c>
      <c r="O528" s="176">
        <f t="shared" si="53"/>
        <v>9673.6</v>
      </c>
      <c r="P528" s="176">
        <f t="shared" si="55"/>
        <v>4935</v>
      </c>
      <c r="Q528" s="176">
        <f t="shared" si="54"/>
        <v>20557.864</v>
      </c>
    </row>
    <row r="529" spans="1:17" ht="15">
      <c r="A529" s="189">
        <v>7110</v>
      </c>
      <c r="B529" s="173" t="s">
        <v>924</v>
      </c>
      <c r="C529" s="176">
        <v>5017.6</v>
      </c>
      <c r="D529" s="176">
        <v>0</v>
      </c>
      <c r="E529" s="176">
        <v>350</v>
      </c>
      <c r="F529" s="190">
        <v>940</v>
      </c>
      <c r="G529" s="176">
        <v>1505.28</v>
      </c>
      <c r="H529" s="176">
        <v>2467.5</v>
      </c>
      <c r="I529" s="176">
        <f t="shared" si="48"/>
        <v>10280.380000000001</v>
      </c>
      <c r="J529" s="191"/>
      <c r="K529" s="176">
        <f t="shared" si="49"/>
        <v>3687.9360000000006</v>
      </c>
      <c r="L529" s="176">
        <f t="shared" si="50"/>
        <v>526.8480000000001</v>
      </c>
      <c r="M529" s="176">
        <f t="shared" si="51"/>
        <v>869.7173333333334</v>
      </c>
      <c r="N529" s="176">
        <f t="shared" si="52"/>
        <v>1087.1466666666668</v>
      </c>
      <c r="O529" s="176">
        <f t="shared" si="53"/>
        <v>10035.2</v>
      </c>
      <c r="P529" s="176">
        <f t="shared" si="55"/>
        <v>4935</v>
      </c>
      <c r="Q529" s="176">
        <f t="shared" si="54"/>
        <v>21141.848</v>
      </c>
    </row>
    <row r="530" spans="1:17" ht="15">
      <c r="A530" s="189">
        <v>7111</v>
      </c>
      <c r="B530" s="173" t="s">
        <v>784</v>
      </c>
      <c r="C530" s="176">
        <v>4467.2</v>
      </c>
      <c r="D530" s="176">
        <v>0</v>
      </c>
      <c r="E530" s="176">
        <v>350</v>
      </c>
      <c r="F530" s="190">
        <v>940</v>
      </c>
      <c r="G530" s="176">
        <v>1340.16</v>
      </c>
      <c r="H530" s="176">
        <v>2467.5</v>
      </c>
      <c r="I530" s="176">
        <f t="shared" si="48"/>
        <v>9564.86</v>
      </c>
      <c r="J530" s="191"/>
      <c r="K530" s="176">
        <f t="shared" si="49"/>
        <v>3283.392</v>
      </c>
      <c r="L530" s="176">
        <f t="shared" si="50"/>
        <v>469.0559999999999</v>
      </c>
      <c r="M530" s="176">
        <f t="shared" si="51"/>
        <v>774.3146666666667</v>
      </c>
      <c r="N530" s="176">
        <f t="shared" si="52"/>
        <v>967.8933333333333</v>
      </c>
      <c r="O530" s="176">
        <f t="shared" si="53"/>
        <v>8934.4</v>
      </c>
      <c r="P530" s="176">
        <f t="shared" si="55"/>
        <v>4935</v>
      </c>
      <c r="Q530" s="176">
        <f t="shared" si="54"/>
        <v>19364.056</v>
      </c>
    </row>
    <row r="531" spans="1:17" ht="15">
      <c r="A531" s="189">
        <v>7112</v>
      </c>
      <c r="B531" s="173" t="s">
        <v>785</v>
      </c>
      <c r="C531" s="176">
        <v>5102.4</v>
      </c>
      <c r="D531" s="176">
        <v>0</v>
      </c>
      <c r="E531" s="176">
        <v>350</v>
      </c>
      <c r="F531" s="190">
        <v>940</v>
      </c>
      <c r="G531" s="176">
        <v>1530.72</v>
      </c>
      <c r="H531" s="176">
        <v>2467.5</v>
      </c>
      <c r="I531" s="176">
        <f t="shared" si="48"/>
        <v>10390.619999999999</v>
      </c>
      <c r="J531" s="191"/>
      <c r="K531" s="176">
        <f t="shared" si="49"/>
        <v>3750.264</v>
      </c>
      <c r="L531" s="176">
        <f t="shared" si="50"/>
        <v>535.752</v>
      </c>
      <c r="M531" s="176">
        <f t="shared" si="51"/>
        <v>884.4159999999999</v>
      </c>
      <c r="N531" s="176">
        <f t="shared" si="52"/>
        <v>1105.52</v>
      </c>
      <c r="O531" s="176">
        <f t="shared" si="53"/>
        <v>10204.8</v>
      </c>
      <c r="P531" s="176">
        <f t="shared" si="55"/>
        <v>4935</v>
      </c>
      <c r="Q531" s="176">
        <f t="shared" si="54"/>
        <v>21415.752</v>
      </c>
    </row>
    <row r="532" spans="1:17" ht="15">
      <c r="A532" s="189">
        <v>7141</v>
      </c>
      <c r="B532" s="173" t="s">
        <v>786</v>
      </c>
      <c r="C532" s="176">
        <v>4745.6</v>
      </c>
      <c r="D532" s="176">
        <v>0</v>
      </c>
      <c r="E532" s="176">
        <v>350</v>
      </c>
      <c r="F532" s="190">
        <v>940</v>
      </c>
      <c r="G532" s="176">
        <v>1423.68</v>
      </c>
      <c r="H532" s="176">
        <v>2467.5</v>
      </c>
      <c r="I532" s="176">
        <f t="shared" si="48"/>
        <v>9926.78</v>
      </c>
      <c r="J532" s="191"/>
      <c r="K532" s="176">
        <f t="shared" si="49"/>
        <v>3488.0160000000005</v>
      </c>
      <c r="L532" s="176">
        <f t="shared" si="50"/>
        <v>498.28800000000007</v>
      </c>
      <c r="M532" s="176">
        <f t="shared" si="51"/>
        <v>822.5706666666667</v>
      </c>
      <c r="N532" s="176">
        <f t="shared" si="52"/>
        <v>1028.2133333333334</v>
      </c>
      <c r="O532" s="176">
        <f t="shared" si="53"/>
        <v>9491.2</v>
      </c>
      <c r="P532" s="176">
        <f t="shared" si="55"/>
        <v>4935</v>
      </c>
      <c r="Q532" s="176">
        <f t="shared" si="54"/>
        <v>20263.288</v>
      </c>
    </row>
    <row r="533" spans="1:17" ht="15">
      <c r="A533" s="189">
        <v>7143</v>
      </c>
      <c r="B533" s="173" t="s">
        <v>787</v>
      </c>
      <c r="C533" s="176">
        <v>3198.4</v>
      </c>
      <c r="D533" s="176">
        <v>0</v>
      </c>
      <c r="E533" s="176">
        <v>350</v>
      </c>
      <c r="F533" s="190">
        <v>940</v>
      </c>
      <c r="G533" s="176">
        <v>959.52</v>
      </c>
      <c r="H533" s="176">
        <v>2467.5</v>
      </c>
      <c r="I533" s="176">
        <f t="shared" si="48"/>
        <v>7915.42</v>
      </c>
      <c r="J533" s="191"/>
      <c r="K533" s="176">
        <f t="shared" si="49"/>
        <v>2350.824</v>
      </c>
      <c r="L533" s="176">
        <f t="shared" si="50"/>
        <v>335.832</v>
      </c>
      <c r="M533" s="176">
        <f t="shared" si="51"/>
        <v>554.3893333333333</v>
      </c>
      <c r="N533" s="176">
        <f t="shared" si="52"/>
        <v>692.9866666666666</v>
      </c>
      <c r="O533" s="176">
        <f t="shared" si="53"/>
        <v>6396.8</v>
      </c>
      <c r="P533" s="176">
        <f t="shared" si="55"/>
        <v>4935</v>
      </c>
      <c r="Q533" s="176">
        <f t="shared" si="54"/>
        <v>15265.832</v>
      </c>
    </row>
    <row r="534" spans="1:17" ht="15">
      <c r="A534" s="189">
        <v>7150</v>
      </c>
      <c r="B534" s="173" t="s">
        <v>788</v>
      </c>
      <c r="C534" s="176">
        <v>3648</v>
      </c>
      <c r="D534" s="176">
        <v>0</v>
      </c>
      <c r="E534" s="176">
        <v>350</v>
      </c>
      <c r="F534" s="190">
        <v>940</v>
      </c>
      <c r="G534" s="176">
        <v>1094.4</v>
      </c>
      <c r="H534" s="176">
        <v>2467.5</v>
      </c>
      <c r="I534" s="176">
        <f t="shared" si="48"/>
        <v>8499.9</v>
      </c>
      <c r="J534" s="191"/>
      <c r="K534" s="176">
        <f t="shared" si="49"/>
        <v>2681.28</v>
      </c>
      <c r="L534" s="176">
        <f t="shared" si="50"/>
        <v>383.03999999999996</v>
      </c>
      <c r="M534" s="176">
        <f t="shared" si="51"/>
        <v>632.3199999999999</v>
      </c>
      <c r="N534" s="176">
        <f t="shared" si="52"/>
        <v>790.4</v>
      </c>
      <c r="O534" s="176">
        <f t="shared" si="53"/>
        <v>7296</v>
      </c>
      <c r="P534" s="176">
        <f t="shared" si="55"/>
        <v>4935</v>
      </c>
      <c r="Q534" s="176">
        <f t="shared" si="54"/>
        <v>16718.04</v>
      </c>
    </row>
    <row r="535" spans="1:17" ht="15">
      <c r="A535" s="189">
        <v>7151</v>
      </c>
      <c r="B535" s="173" t="s">
        <v>789</v>
      </c>
      <c r="C535" s="176">
        <v>4328</v>
      </c>
      <c r="D535" s="176">
        <v>0</v>
      </c>
      <c r="E535" s="176">
        <v>350</v>
      </c>
      <c r="F535" s="190">
        <v>940</v>
      </c>
      <c r="G535" s="176">
        <v>1298.4</v>
      </c>
      <c r="H535" s="176">
        <v>2467.5</v>
      </c>
      <c r="I535" s="176">
        <f t="shared" si="48"/>
        <v>9383.9</v>
      </c>
      <c r="J535" s="191"/>
      <c r="K535" s="176">
        <f t="shared" si="49"/>
        <v>3181.0800000000004</v>
      </c>
      <c r="L535" s="176">
        <f t="shared" si="50"/>
        <v>454.43999999999994</v>
      </c>
      <c r="M535" s="176">
        <f t="shared" si="51"/>
        <v>750.1866666666666</v>
      </c>
      <c r="N535" s="176">
        <f t="shared" si="52"/>
        <v>937.7333333333333</v>
      </c>
      <c r="O535" s="176">
        <f t="shared" si="53"/>
        <v>8656</v>
      </c>
      <c r="P535" s="176">
        <f t="shared" si="55"/>
        <v>4935</v>
      </c>
      <c r="Q535" s="176">
        <f t="shared" si="54"/>
        <v>18914.440000000002</v>
      </c>
    </row>
    <row r="536" spans="1:17" ht="15">
      <c r="A536" s="189">
        <v>7152</v>
      </c>
      <c r="B536" s="173" t="s">
        <v>790</v>
      </c>
      <c r="C536" s="176">
        <v>14078.4</v>
      </c>
      <c r="D536" s="176">
        <v>0</v>
      </c>
      <c r="E536" s="176">
        <v>350</v>
      </c>
      <c r="F536" s="190">
        <v>940</v>
      </c>
      <c r="G536" s="176">
        <v>4223.52</v>
      </c>
      <c r="H536" s="176">
        <v>3848.89</v>
      </c>
      <c r="I536" s="176">
        <f t="shared" si="48"/>
        <v>23440.809999999998</v>
      </c>
      <c r="J536" s="191"/>
      <c r="K536" s="176">
        <f t="shared" si="49"/>
        <v>10347.624000000002</v>
      </c>
      <c r="L536" s="176">
        <f t="shared" si="50"/>
        <v>1478.232</v>
      </c>
      <c r="M536" s="176">
        <f t="shared" si="51"/>
        <v>2440.256</v>
      </c>
      <c r="N536" s="176">
        <f t="shared" si="52"/>
        <v>3050.3199999999997</v>
      </c>
      <c r="O536" s="176">
        <f t="shared" si="53"/>
        <v>28156.8</v>
      </c>
      <c r="P536" s="176">
        <f t="shared" si="55"/>
        <v>7697.78</v>
      </c>
      <c r="Q536" s="176">
        <f t="shared" si="54"/>
        <v>53171.012</v>
      </c>
    </row>
    <row r="537" spans="1:17" ht="15">
      <c r="A537" s="189">
        <v>7153</v>
      </c>
      <c r="B537" s="173" t="s">
        <v>791</v>
      </c>
      <c r="C537" s="176">
        <v>15569.6</v>
      </c>
      <c r="D537" s="176">
        <v>0</v>
      </c>
      <c r="E537" s="176">
        <v>350</v>
      </c>
      <c r="F537" s="190">
        <v>940</v>
      </c>
      <c r="G537" s="176">
        <v>4670.88</v>
      </c>
      <c r="H537" s="176">
        <v>3848.89</v>
      </c>
      <c r="I537" s="176">
        <f t="shared" si="48"/>
        <v>25379.37</v>
      </c>
      <c r="J537" s="191"/>
      <c r="K537" s="176">
        <f t="shared" si="49"/>
        <v>11443.655999999999</v>
      </c>
      <c r="L537" s="176">
        <f t="shared" si="50"/>
        <v>1634.808</v>
      </c>
      <c r="M537" s="176">
        <f t="shared" si="51"/>
        <v>2698.730666666667</v>
      </c>
      <c r="N537" s="176">
        <f t="shared" si="52"/>
        <v>3373.413333333333</v>
      </c>
      <c r="O537" s="176">
        <f t="shared" si="53"/>
        <v>31139.2</v>
      </c>
      <c r="P537" s="176">
        <f t="shared" si="55"/>
        <v>7697.78</v>
      </c>
      <c r="Q537" s="176">
        <f t="shared" si="54"/>
        <v>57987.588</v>
      </c>
    </row>
    <row r="538" spans="1:17" ht="15">
      <c r="A538" s="189">
        <v>7154</v>
      </c>
      <c r="B538" s="173" t="s">
        <v>792</v>
      </c>
      <c r="C538" s="176">
        <v>17134.4</v>
      </c>
      <c r="D538" s="176">
        <v>0</v>
      </c>
      <c r="E538" s="176">
        <v>350</v>
      </c>
      <c r="F538" s="190">
        <v>940</v>
      </c>
      <c r="G538" s="176">
        <v>5140.32</v>
      </c>
      <c r="H538" s="176">
        <v>4518.26</v>
      </c>
      <c r="I538" s="176">
        <f t="shared" si="48"/>
        <v>28082.980000000003</v>
      </c>
      <c r="J538" s="191"/>
      <c r="K538" s="176">
        <f t="shared" si="49"/>
        <v>12593.784000000001</v>
      </c>
      <c r="L538" s="176">
        <f t="shared" si="50"/>
        <v>1799.112</v>
      </c>
      <c r="M538" s="176">
        <f t="shared" si="51"/>
        <v>2969.962666666667</v>
      </c>
      <c r="N538" s="176">
        <f t="shared" si="52"/>
        <v>3712.4533333333334</v>
      </c>
      <c r="O538" s="176">
        <f t="shared" si="53"/>
        <v>34268.8</v>
      </c>
      <c r="P538" s="176">
        <f t="shared" si="55"/>
        <v>9036.52</v>
      </c>
      <c r="Q538" s="176">
        <f t="shared" si="54"/>
        <v>64380.63200000001</v>
      </c>
    </row>
    <row r="539" spans="1:17" ht="15">
      <c r="A539" s="189">
        <v>7155</v>
      </c>
      <c r="B539" s="173" t="s">
        <v>793</v>
      </c>
      <c r="C539" s="176">
        <v>18852.8</v>
      </c>
      <c r="D539" s="176">
        <v>0</v>
      </c>
      <c r="E539" s="176">
        <v>350</v>
      </c>
      <c r="F539" s="190">
        <v>940</v>
      </c>
      <c r="G539" s="176">
        <v>5655.84</v>
      </c>
      <c r="H539" s="176">
        <v>5187.6</v>
      </c>
      <c r="I539" s="176">
        <f t="shared" si="48"/>
        <v>30986.239999999998</v>
      </c>
      <c r="J539" s="191"/>
      <c r="K539" s="176">
        <f t="shared" si="49"/>
        <v>13856.807999999999</v>
      </c>
      <c r="L539" s="176">
        <f t="shared" si="50"/>
        <v>1979.5439999999996</v>
      </c>
      <c r="M539" s="176">
        <f t="shared" si="51"/>
        <v>3267.8186666666666</v>
      </c>
      <c r="N539" s="176">
        <f t="shared" si="52"/>
        <v>4084.773333333333</v>
      </c>
      <c r="O539" s="176">
        <f t="shared" si="53"/>
        <v>37705.6</v>
      </c>
      <c r="P539" s="176">
        <f t="shared" si="55"/>
        <v>10375.2</v>
      </c>
      <c r="Q539" s="176">
        <f t="shared" si="54"/>
        <v>71269.74399999999</v>
      </c>
    </row>
    <row r="540" spans="1:17" ht="15">
      <c r="A540" s="189">
        <v>7160</v>
      </c>
      <c r="B540" s="173" t="s">
        <v>794</v>
      </c>
      <c r="C540" s="176">
        <v>17134.4</v>
      </c>
      <c r="D540" s="176">
        <v>0</v>
      </c>
      <c r="E540" s="176">
        <v>350</v>
      </c>
      <c r="F540" s="190">
        <v>940</v>
      </c>
      <c r="G540" s="176">
        <v>5140.32</v>
      </c>
      <c r="H540" s="176">
        <v>4518.26</v>
      </c>
      <c r="I540" s="176">
        <f t="shared" si="48"/>
        <v>28082.980000000003</v>
      </c>
      <c r="J540" s="191"/>
      <c r="K540" s="176">
        <f t="shared" si="49"/>
        <v>12593.784000000001</v>
      </c>
      <c r="L540" s="176">
        <f t="shared" si="50"/>
        <v>1799.112</v>
      </c>
      <c r="M540" s="176">
        <f t="shared" si="51"/>
        <v>2969.962666666667</v>
      </c>
      <c r="N540" s="176">
        <f t="shared" si="52"/>
        <v>3712.4533333333334</v>
      </c>
      <c r="O540" s="176">
        <f t="shared" si="53"/>
        <v>34268.8</v>
      </c>
      <c r="P540" s="176">
        <f t="shared" si="55"/>
        <v>9036.52</v>
      </c>
      <c r="Q540" s="176">
        <f t="shared" si="54"/>
        <v>64380.63200000001</v>
      </c>
    </row>
    <row r="541" spans="1:17" ht="15">
      <c r="A541" s="189">
        <v>7161</v>
      </c>
      <c r="B541" s="173" t="s">
        <v>795</v>
      </c>
      <c r="C541" s="176">
        <v>18852.8</v>
      </c>
      <c r="D541" s="176">
        <v>0</v>
      </c>
      <c r="E541" s="176">
        <v>350</v>
      </c>
      <c r="F541" s="190">
        <v>940</v>
      </c>
      <c r="G541" s="176">
        <v>5655.84</v>
      </c>
      <c r="H541" s="176">
        <v>5187.6</v>
      </c>
      <c r="I541" s="176">
        <f t="shared" si="48"/>
        <v>30986.239999999998</v>
      </c>
      <c r="J541" s="191"/>
      <c r="K541" s="176">
        <f t="shared" si="49"/>
        <v>13856.807999999999</v>
      </c>
      <c r="L541" s="176">
        <f t="shared" si="50"/>
        <v>1979.5439999999996</v>
      </c>
      <c r="M541" s="176">
        <f t="shared" si="51"/>
        <v>3267.8186666666666</v>
      </c>
      <c r="N541" s="176">
        <f t="shared" si="52"/>
        <v>4084.773333333333</v>
      </c>
      <c r="O541" s="176">
        <f t="shared" si="53"/>
        <v>37705.6</v>
      </c>
      <c r="P541" s="176">
        <f t="shared" si="55"/>
        <v>10375.2</v>
      </c>
      <c r="Q541" s="176">
        <f t="shared" si="54"/>
        <v>71269.74399999999</v>
      </c>
    </row>
    <row r="542" spans="1:17" ht="15">
      <c r="A542" s="189">
        <v>7162</v>
      </c>
      <c r="B542" s="173" t="s">
        <v>925</v>
      </c>
      <c r="C542" s="176">
        <v>20740.8</v>
      </c>
      <c r="D542" s="176">
        <v>0</v>
      </c>
      <c r="E542" s="176">
        <v>350</v>
      </c>
      <c r="F542" s="190">
        <v>940</v>
      </c>
      <c r="G542" s="176">
        <v>6222.24</v>
      </c>
      <c r="H542" s="176">
        <v>5187.6</v>
      </c>
      <c r="I542" s="176">
        <f t="shared" si="48"/>
        <v>33440.64</v>
      </c>
      <c r="J542" s="191"/>
      <c r="K542" s="176">
        <f t="shared" si="49"/>
        <v>15244.488000000001</v>
      </c>
      <c r="L542" s="176">
        <f t="shared" si="50"/>
        <v>2177.784</v>
      </c>
      <c r="M542" s="176">
        <f t="shared" si="51"/>
        <v>3595.072</v>
      </c>
      <c r="N542" s="176">
        <f t="shared" si="52"/>
        <v>4493.84</v>
      </c>
      <c r="O542" s="176">
        <f t="shared" si="53"/>
        <v>41481.6</v>
      </c>
      <c r="P542" s="176">
        <f t="shared" si="55"/>
        <v>10375.2</v>
      </c>
      <c r="Q542" s="176">
        <f t="shared" si="54"/>
        <v>77367.984</v>
      </c>
    </row>
    <row r="543" spans="1:17" ht="15">
      <c r="A543" s="189">
        <v>7163</v>
      </c>
      <c r="B543" s="173" t="s">
        <v>926</v>
      </c>
      <c r="C543" s="176">
        <v>22814.4</v>
      </c>
      <c r="D543" s="176">
        <v>0</v>
      </c>
      <c r="E543" s="176">
        <v>350</v>
      </c>
      <c r="F543" s="190">
        <v>940</v>
      </c>
      <c r="G543" s="176">
        <v>6844.32</v>
      </c>
      <c r="H543" s="176">
        <v>5187.6</v>
      </c>
      <c r="I543" s="176">
        <f t="shared" si="48"/>
        <v>36136.32</v>
      </c>
      <c r="J543" s="191"/>
      <c r="K543" s="176">
        <f t="shared" si="49"/>
        <v>16768.584000000003</v>
      </c>
      <c r="L543" s="176">
        <f t="shared" si="50"/>
        <v>2395.512</v>
      </c>
      <c r="M543" s="176">
        <f t="shared" si="51"/>
        <v>3954.496</v>
      </c>
      <c r="N543" s="176">
        <f t="shared" si="52"/>
        <v>4943.12</v>
      </c>
      <c r="O543" s="176">
        <f t="shared" si="53"/>
        <v>45628.8</v>
      </c>
      <c r="P543" s="176">
        <f t="shared" si="55"/>
        <v>10375.2</v>
      </c>
      <c r="Q543" s="176">
        <f t="shared" si="54"/>
        <v>84065.712</v>
      </c>
    </row>
    <row r="544" spans="1:17" ht="15">
      <c r="A544" s="189">
        <v>7165</v>
      </c>
      <c r="B544" s="173" t="s">
        <v>828</v>
      </c>
      <c r="C544" s="176">
        <v>22814.4</v>
      </c>
      <c r="D544" s="176">
        <v>0</v>
      </c>
      <c r="E544" s="176">
        <v>350</v>
      </c>
      <c r="F544" s="190">
        <v>940</v>
      </c>
      <c r="G544" s="176">
        <v>6844.32</v>
      </c>
      <c r="H544" s="176">
        <v>5187.6</v>
      </c>
      <c r="I544" s="176">
        <f t="shared" si="48"/>
        <v>36136.32</v>
      </c>
      <c r="J544" s="191"/>
      <c r="K544" s="176">
        <f t="shared" si="49"/>
        <v>16768.584000000003</v>
      </c>
      <c r="L544" s="176">
        <f t="shared" si="50"/>
        <v>2395.512</v>
      </c>
      <c r="M544" s="176">
        <f t="shared" si="51"/>
        <v>3954.496</v>
      </c>
      <c r="N544" s="176">
        <f t="shared" si="52"/>
        <v>4943.12</v>
      </c>
      <c r="O544" s="176">
        <f t="shared" si="53"/>
        <v>45628.8</v>
      </c>
      <c r="P544" s="176">
        <f t="shared" si="55"/>
        <v>10375.2</v>
      </c>
      <c r="Q544" s="176">
        <f t="shared" si="54"/>
        <v>84065.712</v>
      </c>
    </row>
    <row r="545" spans="1:17" ht="15">
      <c r="A545" s="189">
        <v>7166</v>
      </c>
      <c r="B545" s="173" t="s">
        <v>927</v>
      </c>
      <c r="C545" s="176">
        <v>25094.4</v>
      </c>
      <c r="D545" s="176">
        <v>0</v>
      </c>
      <c r="E545" s="176">
        <v>350</v>
      </c>
      <c r="F545" s="190">
        <v>940</v>
      </c>
      <c r="G545" s="176">
        <v>7528.32</v>
      </c>
      <c r="H545" s="176">
        <v>5187.6</v>
      </c>
      <c r="I545" s="176">
        <f t="shared" si="48"/>
        <v>39100.32</v>
      </c>
      <c r="J545" s="191"/>
      <c r="K545" s="176">
        <f t="shared" si="49"/>
        <v>18444.384000000002</v>
      </c>
      <c r="L545" s="176">
        <f t="shared" si="50"/>
        <v>2634.912</v>
      </c>
      <c r="M545" s="176">
        <f t="shared" si="51"/>
        <v>4349.696</v>
      </c>
      <c r="N545" s="176">
        <f t="shared" si="52"/>
        <v>5437.12</v>
      </c>
      <c r="O545" s="176">
        <f t="shared" si="53"/>
        <v>50188.8</v>
      </c>
      <c r="P545" s="176">
        <f t="shared" si="55"/>
        <v>10375.2</v>
      </c>
      <c r="Q545" s="176">
        <f t="shared" si="54"/>
        <v>91430.11200000001</v>
      </c>
    </row>
    <row r="546" spans="1:17" ht="15">
      <c r="A546" s="189">
        <v>7167</v>
      </c>
      <c r="B546" s="173" t="s">
        <v>928</v>
      </c>
      <c r="C546" s="176">
        <v>27604.8</v>
      </c>
      <c r="D546" s="176">
        <v>0</v>
      </c>
      <c r="E546" s="176">
        <v>350</v>
      </c>
      <c r="F546" s="190">
        <v>940</v>
      </c>
      <c r="G546" s="176">
        <v>8281.44</v>
      </c>
      <c r="H546" s="176">
        <v>5187.6</v>
      </c>
      <c r="I546" s="176">
        <f t="shared" si="48"/>
        <v>42363.84</v>
      </c>
      <c r="J546" s="191"/>
      <c r="K546" s="176">
        <f t="shared" si="49"/>
        <v>20289.528</v>
      </c>
      <c r="L546" s="176">
        <f t="shared" si="50"/>
        <v>2898.504</v>
      </c>
      <c r="M546" s="176">
        <f t="shared" si="51"/>
        <v>4784.831999999999</v>
      </c>
      <c r="N546" s="176">
        <f t="shared" si="52"/>
        <v>5981.039999999999</v>
      </c>
      <c r="O546" s="176">
        <f t="shared" si="53"/>
        <v>55209.6</v>
      </c>
      <c r="P546" s="176">
        <f t="shared" si="55"/>
        <v>10375.2</v>
      </c>
      <c r="Q546" s="176">
        <f t="shared" si="54"/>
        <v>99538.70399999998</v>
      </c>
    </row>
    <row r="547" spans="1:17" ht="15">
      <c r="A547" s="189">
        <v>7168</v>
      </c>
      <c r="B547" s="173" t="s">
        <v>929</v>
      </c>
      <c r="C547" s="176">
        <v>30364.8</v>
      </c>
      <c r="D547" s="176">
        <v>0</v>
      </c>
      <c r="E547" s="176">
        <v>350</v>
      </c>
      <c r="F547" s="190">
        <v>940</v>
      </c>
      <c r="G547" s="176">
        <v>9109.44</v>
      </c>
      <c r="H547" s="176">
        <v>5187.6</v>
      </c>
      <c r="I547" s="176">
        <f t="shared" si="48"/>
        <v>45951.84</v>
      </c>
      <c r="J547" s="191"/>
      <c r="K547" s="176">
        <f t="shared" si="49"/>
        <v>22318.128</v>
      </c>
      <c r="L547" s="176">
        <f t="shared" si="50"/>
        <v>3188.3039999999996</v>
      </c>
      <c r="M547" s="176">
        <f t="shared" si="51"/>
        <v>5263.232</v>
      </c>
      <c r="N547" s="176">
        <f t="shared" si="52"/>
        <v>6579.039999999999</v>
      </c>
      <c r="O547" s="176">
        <f t="shared" si="53"/>
        <v>60729.6</v>
      </c>
      <c r="P547" s="176">
        <f t="shared" si="55"/>
        <v>10375.2</v>
      </c>
      <c r="Q547" s="176">
        <f t="shared" si="54"/>
        <v>108453.504</v>
      </c>
    </row>
    <row r="548" spans="1:17" ht="15">
      <c r="A548" s="189">
        <v>7170</v>
      </c>
      <c r="B548" s="173" t="s">
        <v>930</v>
      </c>
      <c r="C548" s="176">
        <v>7923.2</v>
      </c>
      <c r="D548" s="176">
        <v>0</v>
      </c>
      <c r="E548" s="176">
        <v>350</v>
      </c>
      <c r="F548" s="190">
        <v>940</v>
      </c>
      <c r="G548" s="176">
        <v>2376.96</v>
      </c>
      <c r="H548" s="176">
        <v>2467.5</v>
      </c>
      <c r="I548" s="176">
        <f t="shared" si="48"/>
        <v>14057.66</v>
      </c>
      <c r="J548" s="191"/>
      <c r="K548" s="176">
        <f t="shared" si="49"/>
        <v>5823.552</v>
      </c>
      <c r="L548" s="176">
        <f t="shared" si="50"/>
        <v>831.9359999999999</v>
      </c>
      <c r="M548" s="176">
        <f t="shared" si="51"/>
        <v>1373.3546666666666</v>
      </c>
      <c r="N548" s="176">
        <f t="shared" si="52"/>
        <v>1716.6933333333334</v>
      </c>
      <c r="O548" s="176">
        <f t="shared" si="53"/>
        <v>15846.4</v>
      </c>
      <c r="P548" s="176">
        <f t="shared" si="55"/>
        <v>4935</v>
      </c>
      <c r="Q548" s="176">
        <f t="shared" si="54"/>
        <v>30526.935999999998</v>
      </c>
    </row>
    <row r="549" spans="1:17" ht="15">
      <c r="A549" s="189">
        <v>7171</v>
      </c>
      <c r="B549" s="173" t="s">
        <v>931</v>
      </c>
      <c r="C549" s="176">
        <v>9252.8</v>
      </c>
      <c r="D549" s="176">
        <v>0</v>
      </c>
      <c r="E549" s="176">
        <v>350</v>
      </c>
      <c r="F549" s="190">
        <v>940</v>
      </c>
      <c r="G549" s="176">
        <v>2775.84</v>
      </c>
      <c r="H549" s="176">
        <v>3012.19</v>
      </c>
      <c r="I549" s="176">
        <f t="shared" si="48"/>
        <v>16330.83</v>
      </c>
      <c r="J549" s="191"/>
      <c r="K549" s="176">
        <f t="shared" si="49"/>
        <v>6800.808</v>
      </c>
      <c r="L549" s="176">
        <f t="shared" si="50"/>
        <v>971.5439999999999</v>
      </c>
      <c r="M549" s="176">
        <f t="shared" si="51"/>
        <v>1603.8186666666666</v>
      </c>
      <c r="N549" s="176">
        <f t="shared" si="52"/>
        <v>2004.7733333333333</v>
      </c>
      <c r="O549" s="176">
        <f t="shared" si="53"/>
        <v>18505.6</v>
      </c>
      <c r="P549" s="176">
        <f t="shared" si="55"/>
        <v>6024.38</v>
      </c>
      <c r="Q549" s="176">
        <f t="shared" si="54"/>
        <v>35910.924</v>
      </c>
    </row>
    <row r="550" spans="1:17" ht="15">
      <c r="A550" s="189">
        <v>7172</v>
      </c>
      <c r="B550" s="173" t="s">
        <v>932</v>
      </c>
      <c r="C550" s="176">
        <v>11273.6</v>
      </c>
      <c r="D550" s="176">
        <v>0</v>
      </c>
      <c r="E550" s="176">
        <v>350</v>
      </c>
      <c r="F550" s="190">
        <v>940</v>
      </c>
      <c r="G550" s="176">
        <v>3382.08</v>
      </c>
      <c r="H550" s="176">
        <v>3848.89</v>
      </c>
      <c r="I550" s="176">
        <f t="shared" si="48"/>
        <v>19794.57</v>
      </c>
      <c r="J550" s="191"/>
      <c r="K550" s="176">
        <f t="shared" si="49"/>
        <v>8286.096</v>
      </c>
      <c r="L550" s="176">
        <f t="shared" si="50"/>
        <v>1183.7279999999998</v>
      </c>
      <c r="M550" s="176">
        <f t="shared" si="51"/>
        <v>1954.0906666666667</v>
      </c>
      <c r="N550" s="176">
        <f t="shared" si="52"/>
        <v>2442.6133333333332</v>
      </c>
      <c r="O550" s="176">
        <f t="shared" si="53"/>
        <v>22547.2</v>
      </c>
      <c r="P550" s="176">
        <f t="shared" si="55"/>
        <v>7697.78</v>
      </c>
      <c r="Q550" s="176">
        <f t="shared" si="54"/>
        <v>44111.508</v>
      </c>
    </row>
    <row r="551" spans="1:17" ht="15">
      <c r="A551" s="189">
        <v>7173</v>
      </c>
      <c r="B551" s="173" t="s">
        <v>933</v>
      </c>
      <c r="C551" s="176">
        <v>12646.4</v>
      </c>
      <c r="D551" s="176">
        <v>0</v>
      </c>
      <c r="E551" s="176">
        <v>350</v>
      </c>
      <c r="F551" s="190">
        <v>940</v>
      </c>
      <c r="G551" s="176">
        <v>3793.92</v>
      </c>
      <c r="H551" s="176">
        <v>3848.89</v>
      </c>
      <c r="I551" s="176">
        <f t="shared" si="48"/>
        <v>21579.21</v>
      </c>
      <c r="J551" s="191"/>
      <c r="K551" s="176">
        <f t="shared" si="49"/>
        <v>9295.104</v>
      </c>
      <c r="L551" s="176">
        <f t="shared" si="50"/>
        <v>1327.8719999999998</v>
      </c>
      <c r="M551" s="176">
        <f t="shared" si="51"/>
        <v>2192.0426666666667</v>
      </c>
      <c r="N551" s="176">
        <f t="shared" si="52"/>
        <v>2740.0533333333337</v>
      </c>
      <c r="O551" s="176">
        <f t="shared" si="53"/>
        <v>25292.8</v>
      </c>
      <c r="P551" s="176">
        <f t="shared" si="55"/>
        <v>7697.78</v>
      </c>
      <c r="Q551" s="176">
        <f t="shared" si="54"/>
        <v>48545.651999999995</v>
      </c>
    </row>
  </sheetData>
  <sheetProtection/>
  <mergeCells count="29">
    <mergeCell ref="A2:E2"/>
    <mergeCell ref="A3:E3"/>
    <mergeCell ref="A4:E4"/>
    <mergeCell ref="A6:A8"/>
    <mergeCell ref="B6:B8"/>
    <mergeCell ref="C6:C8"/>
    <mergeCell ref="D6:E6"/>
    <mergeCell ref="D7:D8"/>
    <mergeCell ref="E7:E8"/>
    <mergeCell ref="A9:B9"/>
    <mergeCell ref="A179:B179"/>
    <mergeCell ref="A181:B181"/>
    <mergeCell ref="A255:B255"/>
    <mergeCell ref="A260:S260"/>
    <mergeCell ref="A261:S261"/>
    <mergeCell ref="A262:S262"/>
    <mergeCell ref="A263:S263"/>
    <mergeCell ref="A265:B265"/>
    <mergeCell ref="A267:A268"/>
    <mergeCell ref="B267:B268"/>
    <mergeCell ref="C267:H267"/>
    <mergeCell ref="J267:P267"/>
    <mergeCell ref="A362:S362"/>
    <mergeCell ref="A363:S363"/>
    <mergeCell ref="A364:S364"/>
    <mergeCell ref="A365:S365"/>
    <mergeCell ref="A367:B367"/>
    <mergeCell ref="A369:A370"/>
    <mergeCell ref="B369:B37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39"/>
  <sheetViews>
    <sheetView showGridLines="0" zoomScalePageLayoutView="0" workbookViewId="0" topLeftCell="A1">
      <selection activeCell="F2" sqref="F2:F3"/>
    </sheetView>
  </sheetViews>
  <sheetFormatPr defaultColWidth="6.8515625" defaultRowHeight="12.75"/>
  <cols>
    <col min="1" max="1" width="2.421875" style="0" customWidth="1"/>
    <col min="2" max="2" width="5.00390625" style="0" bestFit="1" customWidth="1"/>
    <col min="3" max="3" width="7.7109375" style="0" customWidth="1"/>
    <col min="4" max="4" width="5.8515625" style="0" customWidth="1"/>
    <col min="5" max="5" width="4.7109375" style="0" customWidth="1"/>
    <col min="6" max="6" width="49.00390625" style="0" customWidth="1"/>
    <col min="7" max="7" width="19.140625" style="0" customWidth="1"/>
    <col min="8" max="8" width="6.8515625" style="0" customWidth="1"/>
    <col min="9" max="9" width="10.8515625" style="0" bestFit="1" customWidth="1"/>
  </cols>
  <sheetData>
    <row r="2" ht="15.75">
      <c r="F2" s="323" t="s">
        <v>5</v>
      </c>
    </row>
    <row r="3" ht="15.75">
      <c r="F3" s="323" t="s">
        <v>1000</v>
      </c>
    </row>
    <row r="5" spans="4:7" ht="12.75" customHeight="1">
      <c r="D5" s="28" t="s">
        <v>23</v>
      </c>
      <c r="E5" s="28"/>
      <c r="F5" s="28"/>
      <c r="G5" s="36" t="s">
        <v>0</v>
      </c>
    </row>
    <row r="7" spans="2:9" ht="12.75" customHeight="1">
      <c r="B7" s="34">
        <v>1000</v>
      </c>
      <c r="C7" s="30"/>
      <c r="D7" s="30" t="s">
        <v>25</v>
      </c>
      <c r="E7" s="30"/>
      <c r="F7" s="30"/>
      <c r="G7" s="33">
        <v>519175977</v>
      </c>
      <c r="H7" s="33"/>
      <c r="I7" s="33"/>
    </row>
    <row r="9" spans="2:9" ht="12.75" customHeight="1">
      <c r="B9" s="34">
        <v>1100</v>
      </c>
      <c r="C9" s="30"/>
      <c r="D9" s="30" t="s">
        <v>26</v>
      </c>
      <c r="E9" s="30"/>
      <c r="F9" s="30"/>
      <c r="G9" s="33">
        <v>359682198</v>
      </c>
      <c r="H9" s="33"/>
      <c r="I9" s="33"/>
    </row>
    <row r="10" spans="3:9" ht="12.75" customHeight="1">
      <c r="C10" s="37">
        <v>1130</v>
      </c>
      <c r="D10" s="32" t="s">
        <v>28</v>
      </c>
      <c r="E10" s="32"/>
      <c r="F10" s="32"/>
      <c r="G10" s="35">
        <v>359682198</v>
      </c>
      <c r="H10" s="35"/>
      <c r="I10" s="35"/>
    </row>
    <row r="12" spans="2:9" ht="12.75" customHeight="1">
      <c r="B12" s="34">
        <v>1200</v>
      </c>
      <c r="C12" s="30"/>
      <c r="D12" s="30" t="s">
        <v>29</v>
      </c>
      <c r="E12" s="30"/>
      <c r="F12" s="30"/>
      <c r="G12" s="33">
        <v>2227236</v>
      </c>
      <c r="H12" s="33"/>
      <c r="I12" s="33"/>
    </row>
    <row r="13" spans="3:9" ht="12.75" customHeight="1">
      <c r="C13" s="37">
        <v>1220</v>
      </c>
      <c r="D13" s="32" t="s">
        <v>112</v>
      </c>
      <c r="E13" s="32"/>
      <c r="F13" s="32"/>
      <c r="G13" s="35">
        <v>2227236</v>
      </c>
      <c r="H13" s="35"/>
      <c r="I13" s="35"/>
    </row>
    <row r="15" spans="2:9" ht="12.75" customHeight="1">
      <c r="B15" s="34">
        <v>1300</v>
      </c>
      <c r="C15" s="30"/>
      <c r="D15" s="30" t="s">
        <v>32</v>
      </c>
      <c r="E15" s="30"/>
      <c r="F15" s="30"/>
      <c r="G15" s="33">
        <v>57274481</v>
      </c>
      <c r="H15" s="33"/>
      <c r="I15" s="33"/>
    </row>
    <row r="16" spans="3:9" ht="12.75" customHeight="1">
      <c r="C16" s="37">
        <v>1310</v>
      </c>
      <c r="D16" s="32" t="s">
        <v>33</v>
      </c>
      <c r="E16" s="32"/>
      <c r="F16" s="32"/>
      <c r="G16" s="35">
        <v>6201934</v>
      </c>
      <c r="H16" s="35"/>
      <c r="I16" s="35"/>
    </row>
    <row r="17" spans="3:9" ht="12.75" customHeight="1">
      <c r="C17" s="37">
        <v>1320</v>
      </c>
      <c r="D17" s="32" t="s">
        <v>34</v>
      </c>
      <c r="E17" s="32"/>
      <c r="F17" s="32"/>
      <c r="G17" s="35">
        <v>50602051</v>
      </c>
      <c r="H17" s="35"/>
      <c r="I17" s="35"/>
    </row>
    <row r="18" spans="3:9" ht="12.75" customHeight="1">
      <c r="C18" s="37">
        <v>1330</v>
      </c>
      <c r="D18" s="32" t="s">
        <v>113</v>
      </c>
      <c r="E18" s="32"/>
      <c r="F18" s="32"/>
      <c r="G18" s="35">
        <v>206804</v>
      </c>
      <c r="H18" s="35"/>
      <c r="I18" s="35"/>
    </row>
    <row r="19" spans="3:9" ht="12.75" customHeight="1">
      <c r="C19" s="37">
        <v>1340</v>
      </c>
      <c r="D19" s="32" t="s">
        <v>35</v>
      </c>
      <c r="E19" s="32"/>
      <c r="F19" s="32"/>
      <c r="G19" s="35">
        <v>263692</v>
      </c>
      <c r="H19" s="35"/>
      <c r="I19" s="35"/>
    </row>
    <row r="21" spans="2:9" ht="12.75" customHeight="1">
      <c r="B21" s="34">
        <v>1400</v>
      </c>
      <c r="C21" s="30"/>
      <c r="D21" s="30" t="s">
        <v>36</v>
      </c>
      <c r="E21" s="30"/>
      <c r="F21" s="30"/>
      <c r="G21" s="33">
        <v>35117757</v>
      </c>
      <c r="H21" s="33"/>
      <c r="I21" s="33"/>
    </row>
    <row r="22" spans="3:9" ht="12.75" customHeight="1">
      <c r="C22" s="37">
        <v>1410</v>
      </c>
      <c r="D22" s="32" t="s">
        <v>37</v>
      </c>
      <c r="E22" s="32"/>
      <c r="F22" s="32"/>
      <c r="G22" s="35">
        <v>34030713</v>
      </c>
      <c r="H22" s="35"/>
      <c r="I22" s="35"/>
    </row>
    <row r="23" spans="3:9" ht="12.75" customHeight="1">
      <c r="C23" s="37">
        <v>1440</v>
      </c>
      <c r="D23" s="32" t="s">
        <v>38</v>
      </c>
      <c r="E23" s="32"/>
      <c r="F23" s="32"/>
      <c r="G23" s="35">
        <v>1087044</v>
      </c>
      <c r="H23" s="35"/>
      <c r="I23" s="35"/>
    </row>
    <row r="25" spans="2:9" ht="12.75" customHeight="1">
      <c r="B25" s="34">
        <v>1500</v>
      </c>
      <c r="C25" s="30"/>
      <c r="D25" s="30" t="s">
        <v>39</v>
      </c>
      <c r="E25" s="30"/>
      <c r="F25" s="30"/>
      <c r="G25" s="33">
        <v>61036321</v>
      </c>
      <c r="H25" s="33"/>
      <c r="I25" s="33"/>
    </row>
    <row r="26" spans="3:9" ht="12.75" customHeight="1">
      <c r="C26" s="37">
        <v>1520</v>
      </c>
      <c r="D26" s="32" t="s">
        <v>40</v>
      </c>
      <c r="E26" s="32"/>
      <c r="F26" s="32"/>
      <c r="G26" s="35">
        <v>310200</v>
      </c>
      <c r="H26" s="35"/>
      <c r="I26" s="35"/>
    </row>
    <row r="27" spans="3:9" ht="12.75" customHeight="1">
      <c r="C27" s="37">
        <v>1530</v>
      </c>
      <c r="D27" s="32" t="s">
        <v>114</v>
      </c>
      <c r="E27" s="32"/>
      <c r="F27" s="32"/>
      <c r="G27" s="35">
        <v>1927191</v>
      </c>
      <c r="H27" s="35"/>
      <c r="I27" s="35"/>
    </row>
    <row r="28" spans="3:9" ht="12.75" customHeight="1">
      <c r="C28" s="37">
        <v>1590</v>
      </c>
      <c r="D28" s="32" t="s">
        <v>39</v>
      </c>
      <c r="E28" s="32"/>
      <c r="F28" s="32"/>
      <c r="G28" s="35">
        <v>58798930</v>
      </c>
      <c r="H28" s="35"/>
      <c r="I28" s="35"/>
    </row>
    <row r="30" spans="2:9" ht="12.75" customHeight="1">
      <c r="B30" s="34">
        <v>1700</v>
      </c>
      <c r="C30" s="30"/>
      <c r="D30" s="30" t="s">
        <v>45</v>
      </c>
      <c r="E30" s="30"/>
      <c r="F30" s="30"/>
      <c r="G30" s="33">
        <v>3837984</v>
      </c>
      <c r="H30" s="33"/>
      <c r="I30" s="33"/>
    </row>
    <row r="31" spans="3:9" ht="12.75" customHeight="1">
      <c r="C31" s="37">
        <v>1710</v>
      </c>
      <c r="D31" s="32" t="s">
        <v>46</v>
      </c>
      <c r="E31" s="32"/>
      <c r="F31" s="32"/>
      <c r="G31" s="35">
        <v>3837984</v>
      </c>
      <c r="H31" s="35"/>
      <c r="I31" s="35"/>
    </row>
    <row r="34" spans="2:9" ht="12.75" customHeight="1">
      <c r="B34" s="34">
        <v>2000</v>
      </c>
      <c r="C34" s="30"/>
      <c r="D34" s="30" t="s">
        <v>47</v>
      </c>
      <c r="E34" s="30"/>
      <c r="F34" s="30"/>
      <c r="G34" s="33">
        <v>34464344</v>
      </c>
      <c r="H34" s="33"/>
      <c r="I34" s="33"/>
    </row>
    <row r="35" spans="2:9" ht="12.75" customHeight="1">
      <c r="B35" s="34">
        <v>2100</v>
      </c>
      <c r="C35" s="30"/>
      <c r="D35" s="30" t="s">
        <v>48</v>
      </c>
      <c r="E35" s="30"/>
      <c r="F35" s="30"/>
      <c r="G35" s="33">
        <v>16003324</v>
      </c>
      <c r="H35" s="33"/>
      <c r="I35" s="33"/>
    </row>
    <row r="36" spans="3:9" ht="12.75" customHeight="1">
      <c r="C36" s="37">
        <v>2110</v>
      </c>
      <c r="D36" s="32" t="s">
        <v>49</v>
      </c>
      <c r="E36" s="32"/>
      <c r="F36" s="32"/>
      <c r="G36" s="35">
        <v>6873601</v>
      </c>
      <c r="H36" s="35"/>
      <c r="I36" s="35"/>
    </row>
    <row r="37" spans="3:9" ht="12.75" customHeight="1">
      <c r="C37" s="37">
        <v>2120</v>
      </c>
      <c r="D37" s="32" t="s">
        <v>115</v>
      </c>
      <c r="E37" s="32"/>
      <c r="F37" s="32"/>
      <c r="G37" s="35">
        <v>494022</v>
      </c>
      <c r="H37" s="35"/>
      <c r="I37" s="35"/>
    </row>
    <row r="38" spans="3:9" ht="12.75" customHeight="1">
      <c r="C38" s="37">
        <v>2140</v>
      </c>
      <c r="D38" s="32" t="s">
        <v>50</v>
      </c>
      <c r="E38" s="32"/>
      <c r="F38" s="32"/>
      <c r="G38" s="35">
        <v>5451297</v>
      </c>
      <c r="H38" s="35"/>
      <c r="I38" s="35"/>
    </row>
    <row r="39" spans="3:9" ht="12.75" customHeight="1">
      <c r="C39" s="37">
        <v>2150</v>
      </c>
      <c r="D39" s="32" t="s">
        <v>51</v>
      </c>
      <c r="E39" s="32"/>
      <c r="F39" s="32"/>
      <c r="G39" s="35">
        <v>134891</v>
      </c>
      <c r="H39" s="35"/>
      <c r="I39" s="35"/>
    </row>
    <row r="40" spans="3:9" ht="12.75" customHeight="1">
      <c r="C40" s="37">
        <v>2160</v>
      </c>
      <c r="D40" s="32" t="s">
        <v>52</v>
      </c>
      <c r="E40" s="32"/>
      <c r="F40" s="32"/>
      <c r="G40" s="35">
        <v>3049513</v>
      </c>
      <c r="H40" s="35"/>
      <c r="I40" s="35"/>
    </row>
    <row r="42" spans="2:9" ht="12.75" customHeight="1">
      <c r="B42" s="34">
        <v>2200</v>
      </c>
      <c r="C42" s="30"/>
      <c r="D42" s="30" t="s">
        <v>53</v>
      </c>
      <c r="E42" s="30"/>
      <c r="F42" s="30"/>
      <c r="G42" s="33">
        <v>612773</v>
      </c>
      <c r="H42" s="33"/>
      <c r="I42" s="33"/>
    </row>
    <row r="43" spans="3:9" ht="12.75" customHeight="1">
      <c r="C43" s="37">
        <v>2210</v>
      </c>
      <c r="D43" s="32" t="s">
        <v>54</v>
      </c>
      <c r="E43" s="32"/>
      <c r="F43" s="32"/>
      <c r="G43" s="35">
        <v>593225</v>
      </c>
      <c r="H43" s="35"/>
      <c r="I43" s="35"/>
    </row>
    <row r="44" spans="3:9" ht="12.75" customHeight="1">
      <c r="C44" s="37">
        <v>2230</v>
      </c>
      <c r="D44" s="32" t="s">
        <v>55</v>
      </c>
      <c r="E44" s="32"/>
      <c r="F44" s="32"/>
      <c r="G44" s="35">
        <v>19548</v>
      </c>
      <c r="H44" s="35"/>
      <c r="I44" s="35"/>
    </row>
    <row r="46" spans="2:9" ht="12.75" customHeight="1">
      <c r="B46" s="34">
        <v>2400</v>
      </c>
      <c r="C46" s="30"/>
      <c r="D46" s="30" t="s">
        <v>56</v>
      </c>
      <c r="E46" s="30"/>
      <c r="F46" s="30"/>
      <c r="G46" s="33">
        <v>1123233</v>
      </c>
      <c r="H46" s="33"/>
      <c r="I46" s="33"/>
    </row>
    <row r="47" spans="3:9" ht="12.75" customHeight="1">
      <c r="C47" s="37">
        <v>2410</v>
      </c>
      <c r="D47" s="32" t="s">
        <v>116</v>
      </c>
      <c r="E47" s="32"/>
      <c r="F47" s="32"/>
      <c r="G47" s="35">
        <v>33249</v>
      </c>
      <c r="H47" s="35"/>
      <c r="I47" s="35"/>
    </row>
    <row r="48" spans="3:9" ht="12.75" customHeight="1">
      <c r="C48" s="37">
        <v>2420</v>
      </c>
      <c r="D48" s="32" t="s">
        <v>117</v>
      </c>
      <c r="E48" s="32"/>
      <c r="F48" s="32"/>
      <c r="G48" s="35">
        <v>36542</v>
      </c>
      <c r="H48" s="35"/>
      <c r="I48" s="35"/>
    </row>
    <row r="49" spans="3:9" ht="12.75" customHeight="1">
      <c r="C49" s="37">
        <v>2440</v>
      </c>
      <c r="D49" s="32" t="s">
        <v>118</v>
      </c>
      <c r="E49" s="32"/>
      <c r="F49" s="32"/>
      <c r="G49" s="35">
        <v>6600</v>
      </c>
      <c r="H49" s="35"/>
      <c r="I49" s="35"/>
    </row>
    <row r="50" spans="3:9" ht="12.75" customHeight="1">
      <c r="C50" s="37">
        <v>2460</v>
      </c>
      <c r="D50" s="32" t="s">
        <v>119</v>
      </c>
      <c r="E50" s="32"/>
      <c r="F50" s="32"/>
      <c r="G50" s="35">
        <v>409788</v>
      </c>
      <c r="H50" s="35"/>
      <c r="I50" s="35"/>
    </row>
    <row r="51" spans="3:9" ht="12.75" customHeight="1">
      <c r="C51" s="37">
        <v>2470</v>
      </c>
      <c r="D51" s="32" t="s">
        <v>120</v>
      </c>
      <c r="E51" s="32"/>
      <c r="F51" s="32"/>
      <c r="G51" s="35">
        <v>15504</v>
      </c>
      <c r="H51" s="35"/>
      <c r="I51" s="35"/>
    </row>
    <row r="52" spans="3:9" ht="12.75" customHeight="1">
      <c r="C52" s="37">
        <v>2480</v>
      </c>
      <c r="D52" s="32" t="s">
        <v>57</v>
      </c>
      <c r="E52" s="32"/>
      <c r="F52" s="32"/>
      <c r="G52" s="35">
        <v>13185</v>
      </c>
      <c r="H52" s="35"/>
      <c r="I52" s="35"/>
    </row>
    <row r="53" spans="3:9" ht="12.75" customHeight="1">
      <c r="C53" s="37">
        <v>2490</v>
      </c>
      <c r="D53" s="32" t="s">
        <v>121</v>
      </c>
      <c r="E53" s="32"/>
      <c r="F53" s="32"/>
      <c r="G53" s="35">
        <v>608365</v>
      </c>
      <c r="H53" s="35"/>
      <c r="I53" s="35"/>
    </row>
    <row r="55" spans="2:9" ht="12.75" customHeight="1">
      <c r="B55" s="34">
        <v>2500</v>
      </c>
      <c r="C55" s="30"/>
      <c r="D55" s="30" t="s">
        <v>58</v>
      </c>
      <c r="E55" s="30"/>
      <c r="F55" s="30"/>
      <c r="G55" s="33">
        <v>27020</v>
      </c>
      <c r="H55" s="33"/>
      <c r="I55" s="33"/>
    </row>
    <row r="56" spans="3:9" ht="12.75" customHeight="1">
      <c r="C56" s="37">
        <v>2520</v>
      </c>
      <c r="D56" s="32" t="s">
        <v>122</v>
      </c>
      <c r="E56" s="32"/>
      <c r="F56" s="32"/>
      <c r="G56" s="35">
        <v>4771</v>
      </c>
      <c r="H56" s="35"/>
      <c r="I56" s="35"/>
    </row>
    <row r="57" spans="3:9" ht="12.75" customHeight="1">
      <c r="C57" s="37">
        <v>2530</v>
      </c>
      <c r="D57" s="32" t="s">
        <v>59</v>
      </c>
      <c r="E57" s="32"/>
      <c r="F57" s="32"/>
      <c r="G57" s="35">
        <v>22249</v>
      </c>
      <c r="H57" s="35"/>
      <c r="I57" s="35"/>
    </row>
    <row r="59" spans="2:9" ht="12.75" customHeight="1">
      <c r="B59" s="34">
        <v>2600</v>
      </c>
      <c r="C59" s="30"/>
      <c r="D59" s="30" t="s">
        <v>60</v>
      </c>
      <c r="E59" s="30"/>
      <c r="F59" s="30"/>
      <c r="G59" s="33">
        <v>10935218</v>
      </c>
      <c r="H59" s="33"/>
      <c r="I59" s="33"/>
    </row>
    <row r="60" spans="3:9" ht="12.75" customHeight="1">
      <c r="C60" s="37">
        <v>2610</v>
      </c>
      <c r="D60" s="32" t="s">
        <v>60</v>
      </c>
      <c r="E60" s="32"/>
      <c r="F60" s="32"/>
      <c r="G60" s="35">
        <v>10935218</v>
      </c>
      <c r="H60" s="35"/>
      <c r="I60" s="35"/>
    </row>
    <row r="62" spans="2:9" ht="12.75" customHeight="1">
      <c r="B62" s="34">
        <v>2700</v>
      </c>
      <c r="C62" s="30"/>
      <c r="D62" s="30" t="s">
        <v>61</v>
      </c>
      <c r="E62" s="30"/>
      <c r="F62" s="30"/>
      <c r="G62" s="33">
        <v>2523506</v>
      </c>
      <c r="H62" s="33"/>
      <c r="I62" s="33"/>
    </row>
    <row r="63" spans="3:9" ht="12.75" customHeight="1">
      <c r="C63" s="37">
        <v>2710</v>
      </c>
      <c r="D63" s="32" t="s">
        <v>62</v>
      </c>
      <c r="E63" s="32"/>
      <c r="F63" s="32"/>
      <c r="G63" s="35">
        <v>2417802</v>
      </c>
      <c r="H63" s="35"/>
      <c r="I63" s="35"/>
    </row>
    <row r="64" spans="3:9" ht="12.75" customHeight="1">
      <c r="C64" s="37">
        <v>2720</v>
      </c>
      <c r="D64" s="32" t="s">
        <v>123</v>
      </c>
      <c r="E64" s="32"/>
      <c r="F64" s="32"/>
      <c r="G64" s="35">
        <v>73140</v>
      </c>
      <c r="H64" s="35"/>
      <c r="I64" s="35"/>
    </row>
    <row r="65" spans="3:9" ht="12.75" customHeight="1">
      <c r="C65" s="37">
        <v>2740</v>
      </c>
      <c r="D65" s="32" t="s">
        <v>124</v>
      </c>
      <c r="E65" s="32"/>
      <c r="F65" s="32"/>
      <c r="G65" s="35">
        <v>32564</v>
      </c>
      <c r="H65" s="35"/>
      <c r="I65" s="35"/>
    </row>
    <row r="67" spans="2:9" ht="12.75" customHeight="1">
      <c r="B67" s="34">
        <v>2900</v>
      </c>
      <c r="C67" s="30"/>
      <c r="D67" s="30" t="s">
        <v>63</v>
      </c>
      <c r="E67" s="30"/>
      <c r="F67" s="30"/>
      <c r="G67" s="33">
        <v>3239270</v>
      </c>
      <c r="H67" s="33"/>
      <c r="I67" s="33"/>
    </row>
    <row r="68" spans="3:9" ht="12.75" customHeight="1">
      <c r="C68" s="37">
        <v>2910</v>
      </c>
      <c r="D68" s="32" t="s">
        <v>64</v>
      </c>
      <c r="E68" s="32"/>
      <c r="F68" s="32"/>
      <c r="G68" s="35">
        <v>25160</v>
      </c>
      <c r="H68" s="35"/>
      <c r="I68" s="35"/>
    </row>
    <row r="69" spans="3:9" ht="12.75" customHeight="1">
      <c r="C69" s="37">
        <v>2920</v>
      </c>
      <c r="D69" s="32" t="s">
        <v>125</v>
      </c>
      <c r="E69" s="32"/>
      <c r="F69" s="32"/>
      <c r="G69" s="35">
        <v>323756</v>
      </c>
      <c r="H69" s="35"/>
      <c r="I69" s="35"/>
    </row>
    <row r="70" spans="3:9" ht="12.75" customHeight="1">
      <c r="C70" s="37">
        <v>2930</v>
      </c>
      <c r="D70" s="32" t="s">
        <v>126</v>
      </c>
      <c r="E70" s="32"/>
      <c r="F70" s="32"/>
      <c r="G70" s="35">
        <v>368636</v>
      </c>
      <c r="H70" s="35"/>
      <c r="I70" s="35"/>
    </row>
    <row r="71" spans="3:9" ht="12.75" customHeight="1">
      <c r="C71" s="37">
        <v>2940</v>
      </c>
      <c r="D71" s="32" t="s">
        <v>127</v>
      </c>
      <c r="E71" s="32"/>
      <c r="F71" s="32"/>
      <c r="G71" s="35">
        <v>938076</v>
      </c>
      <c r="H71" s="35"/>
      <c r="I71" s="35"/>
    </row>
    <row r="72" spans="3:9" ht="12.75" customHeight="1">
      <c r="C72" s="37">
        <v>2960</v>
      </c>
      <c r="D72" s="32" t="s">
        <v>65</v>
      </c>
      <c r="E72" s="32"/>
      <c r="F72" s="32"/>
      <c r="G72" s="35">
        <v>925060</v>
      </c>
      <c r="H72" s="35"/>
      <c r="I72" s="35"/>
    </row>
    <row r="73" spans="3:9" ht="12.75" customHeight="1">
      <c r="C73" s="37">
        <v>2990</v>
      </c>
      <c r="D73" s="32" t="s">
        <v>128</v>
      </c>
      <c r="E73" s="32"/>
      <c r="F73" s="32"/>
      <c r="G73" s="35">
        <v>658582</v>
      </c>
      <c r="H73" s="35"/>
      <c r="I73" s="35"/>
    </row>
    <row r="76" spans="2:9" ht="12.75" customHeight="1">
      <c r="B76" s="34">
        <v>3000</v>
      </c>
      <c r="C76" s="30"/>
      <c r="D76" s="30" t="s">
        <v>66</v>
      </c>
      <c r="E76" s="30"/>
      <c r="F76" s="30"/>
      <c r="G76" s="33">
        <v>54334069</v>
      </c>
      <c r="H76" s="33"/>
      <c r="I76" s="33"/>
    </row>
    <row r="77" spans="2:9" ht="12.75" customHeight="1">
      <c r="B77" s="34">
        <v>3100</v>
      </c>
      <c r="C77" s="30"/>
      <c r="D77" s="30" t="s">
        <v>67</v>
      </c>
      <c r="E77" s="30"/>
      <c r="F77" s="30"/>
      <c r="G77" s="33">
        <v>22153458</v>
      </c>
      <c r="H77" s="33"/>
      <c r="I77" s="33"/>
    </row>
    <row r="78" spans="3:9" ht="12.75" customHeight="1">
      <c r="C78" s="37">
        <v>3110</v>
      </c>
      <c r="D78" s="32" t="s">
        <v>68</v>
      </c>
      <c r="E78" s="32"/>
      <c r="F78" s="32"/>
      <c r="G78" s="35">
        <v>14698340</v>
      </c>
      <c r="H78" s="35"/>
      <c r="I78" s="35"/>
    </row>
    <row r="79" spans="3:9" ht="12.75">
      <c r="C79" s="37">
        <v>3130</v>
      </c>
      <c r="D79" s="32" t="s">
        <v>69</v>
      </c>
      <c r="E79" s="32"/>
      <c r="F79" s="32"/>
      <c r="G79" s="35">
        <v>185861</v>
      </c>
      <c r="H79" s="35"/>
      <c r="I79" s="35"/>
    </row>
    <row r="80" spans="3:9" ht="12.75" customHeight="1">
      <c r="C80" s="37">
        <v>3140</v>
      </c>
      <c r="D80" s="32" t="s">
        <v>70</v>
      </c>
      <c r="E80" s="32"/>
      <c r="F80" s="32"/>
      <c r="G80" s="35">
        <v>942272</v>
      </c>
      <c r="H80" s="35"/>
      <c r="I80" s="35"/>
    </row>
    <row r="81" spans="3:9" ht="12.75" customHeight="1">
      <c r="C81" s="37">
        <v>3150</v>
      </c>
      <c r="D81" s="32" t="s">
        <v>71</v>
      </c>
      <c r="E81" s="32"/>
      <c r="F81" s="32"/>
      <c r="G81" s="35">
        <v>1251992</v>
      </c>
      <c r="H81" s="35"/>
      <c r="I81" s="35"/>
    </row>
    <row r="82" spans="3:9" ht="12.75" customHeight="1">
      <c r="C82" s="37">
        <v>3170</v>
      </c>
      <c r="D82" s="32" t="s">
        <v>72</v>
      </c>
      <c r="E82" s="32"/>
      <c r="F82" s="32"/>
      <c r="G82" s="35">
        <v>4403040</v>
      </c>
      <c r="H82" s="35"/>
      <c r="I82" s="35"/>
    </row>
    <row r="83" spans="3:9" ht="12.75" customHeight="1">
      <c r="C83" s="37">
        <v>3180</v>
      </c>
      <c r="D83" s="32" t="s">
        <v>73</v>
      </c>
      <c r="E83" s="32"/>
      <c r="F83" s="32"/>
      <c r="G83" s="35">
        <v>671953</v>
      </c>
      <c r="H83" s="35"/>
      <c r="I83" s="35"/>
    </row>
    <row r="85" spans="2:10" ht="12.75" customHeight="1">
      <c r="B85" s="34">
        <v>3200</v>
      </c>
      <c r="C85" s="30"/>
      <c r="D85" s="30" t="s">
        <v>74</v>
      </c>
      <c r="E85" s="30"/>
      <c r="F85" s="30"/>
      <c r="G85" s="33">
        <v>2232028</v>
      </c>
      <c r="H85" s="35"/>
      <c r="I85" s="35"/>
      <c r="J85" s="35"/>
    </row>
    <row r="86" spans="3:9" ht="12.75" customHeight="1">
      <c r="C86" s="37">
        <v>3220</v>
      </c>
      <c r="D86" s="32" t="s">
        <v>76</v>
      </c>
      <c r="E86" s="32"/>
      <c r="F86" s="32"/>
      <c r="G86" s="35">
        <v>1383618</v>
      </c>
      <c r="H86" s="35"/>
      <c r="I86" s="35"/>
    </row>
    <row r="87" spans="3:9" ht="12.75" customHeight="1">
      <c r="C87" s="37">
        <v>3230</v>
      </c>
      <c r="D87" s="32" t="s">
        <v>77</v>
      </c>
      <c r="E87" s="32"/>
      <c r="F87" s="32"/>
      <c r="G87" s="35">
        <v>111783</v>
      </c>
      <c r="H87" s="35"/>
      <c r="I87" s="35"/>
    </row>
    <row r="88" spans="3:9" ht="12.75" customHeight="1">
      <c r="C88" s="37">
        <v>3270</v>
      </c>
      <c r="D88" s="32" t="s">
        <v>129</v>
      </c>
      <c r="E88" s="32"/>
      <c r="F88" s="32"/>
      <c r="G88" s="35">
        <v>1076</v>
      </c>
      <c r="H88" s="35"/>
      <c r="I88" s="35"/>
    </row>
    <row r="89" spans="3:9" ht="12.75" customHeight="1">
      <c r="C89" s="37">
        <v>3290</v>
      </c>
      <c r="D89" s="32" t="s">
        <v>130</v>
      </c>
      <c r="E89" s="32"/>
      <c r="F89" s="32"/>
      <c r="G89" s="35">
        <v>735551</v>
      </c>
      <c r="H89" s="35"/>
      <c r="I89" s="35"/>
    </row>
    <row r="91" spans="2:9" ht="12.75" customHeight="1">
      <c r="B91" s="34">
        <v>3300</v>
      </c>
      <c r="C91" s="30"/>
      <c r="D91" s="30" t="s">
        <v>78</v>
      </c>
      <c r="E91" s="30"/>
      <c r="F91" s="30"/>
      <c r="G91" s="33">
        <v>2061933</v>
      </c>
      <c r="H91" s="33"/>
      <c r="I91" s="33"/>
    </row>
    <row r="92" spans="3:9" ht="12.75" customHeight="1">
      <c r="C92" s="37">
        <v>3310</v>
      </c>
      <c r="D92" s="32" t="s">
        <v>79</v>
      </c>
      <c r="E92" s="32"/>
      <c r="F92" s="32"/>
      <c r="G92" s="35">
        <v>397394</v>
      </c>
      <c r="H92" s="35"/>
      <c r="I92" s="35"/>
    </row>
    <row r="93" spans="3:9" ht="12.75" customHeight="1">
      <c r="C93" s="37">
        <v>3340</v>
      </c>
      <c r="D93" s="32" t="s">
        <v>81</v>
      </c>
      <c r="E93" s="32"/>
      <c r="F93" s="32"/>
      <c r="G93" s="35">
        <v>947257</v>
      </c>
      <c r="H93" s="35"/>
      <c r="I93" s="35"/>
    </row>
    <row r="94" spans="3:9" ht="12.75" customHeight="1">
      <c r="C94" s="37">
        <v>3360</v>
      </c>
      <c r="D94" s="32" t="s">
        <v>82</v>
      </c>
      <c r="E94" s="32"/>
      <c r="F94" s="32"/>
      <c r="G94" s="35">
        <v>717282</v>
      </c>
      <c r="H94" s="35"/>
      <c r="I94" s="35"/>
    </row>
    <row r="95" ht="12.75">
      <c r="C95" s="31"/>
    </row>
    <row r="96" spans="2:9" ht="12.75" customHeight="1">
      <c r="B96" s="34">
        <v>3400</v>
      </c>
      <c r="C96" s="30"/>
      <c r="D96" s="30" t="s">
        <v>84</v>
      </c>
      <c r="E96" s="30"/>
      <c r="F96" s="30"/>
      <c r="G96" s="33">
        <v>1668796</v>
      </c>
      <c r="H96" s="33"/>
      <c r="I96" s="33"/>
    </row>
    <row r="97" spans="3:9" ht="12.75" customHeight="1">
      <c r="C97" s="37">
        <v>3450</v>
      </c>
      <c r="D97" s="32" t="s">
        <v>86</v>
      </c>
      <c r="E97" s="32"/>
      <c r="F97" s="32"/>
      <c r="G97" s="35">
        <v>1668796</v>
      </c>
      <c r="H97" s="35"/>
      <c r="I97" s="35"/>
    </row>
    <row r="99" spans="2:9" ht="12.75" customHeight="1">
      <c r="B99" s="34">
        <v>3500</v>
      </c>
      <c r="C99" s="30"/>
      <c r="D99" s="30" t="s">
        <v>88</v>
      </c>
      <c r="E99" s="30"/>
      <c r="F99" s="30"/>
      <c r="G99" s="33">
        <v>4908689</v>
      </c>
      <c r="H99" s="33"/>
      <c r="I99" s="33"/>
    </row>
    <row r="100" spans="3:9" ht="12.75" customHeight="1">
      <c r="C100" s="37">
        <v>3510</v>
      </c>
      <c r="D100" s="32" t="s">
        <v>89</v>
      </c>
      <c r="E100" s="32"/>
      <c r="F100" s="32"/>
      <c r="G100" s="35">
        <v>2574492</v>
      </c>
      <c r="H100" s="35"/>
      <c r="I100" s="35"/>
    </row>
    <row r="101" spans="3:9" ht="12.75" customHeight="1">
      <c r="C101" s="37">
        <v>3520</v>
      </c>
      <c r="D101" s="32" t="s">
        <v>131</v>
      </c>
      <c r="E101" s="32"/>
      <c r="F101" s="32"/>
      <c r="G101" s="35">
        <v>419756</v>
      </c>
      <c r="H101" s="35"/>
      <c r="I101" s="35"/>
    </row>
    <row r="102" spans="3:9" ht="12.75" customHeight="1">
      <c r="C102" s="37">
        <v>3530</v>
      </c>
      <c r="D102" s="32" t="s">
        <v>90</v>
      </c>
      <c r="E102" s="32"/>
      <c r="F102" s="32"/>
      <c r="G102" s="35">
        <v>601189</v>
      </c>
      <c r="H102" s="35"/>
      <c r="I102" s="35"/>
    </row>
    <row r="103" spans="3:9" ht="12.75" customHeight="1">
      <c r="C103" s="37">
        <v>3550</v>
      </c>
      <c r="D103" s="32" t="s">
        <v>91</v>
      </c>
      <c r="E103" s="32"/>
      <c r="F103" s="32"/>
      <c r="G103" s="35">
        <v>1018560</v>
      </c>
      <c r="H103" s="35"/>
      <c r="I103" s="35"/>
    </row>
    <row r="104" spans="3:9" ht="12.75" customHeight="1">
      <c r="C104" s="37">
        <v>3570</v>
      </c>
      <c r="D104" s="32" t="s">
        <v>132</v>
      </c>
      <c r="E104" s="32"/>
      <c r="F104" s="32"/>
      <c r="G104" s="35">
        <v>62040</v>
      </c>
      <c r="H104" s="35"/>
      <c r="I104" s="35"/>
    </row>
    <row r="105" spans="3:9" ht="12.75" customHeight="1">
      <c r="C105" s="37">
        <v>3580</v>
      </c>
      <c r="D105" s="32" t="s">
        <v>92</v>
      </c>
      <c r="E105" s="32"/>
      <c r="F105" s="32"/>
      <c r="G105" s="35">
        <v>154882</v>
      </c>
      <c r="H105" s="35"/>
      <c r="I105" s="35"/>
    </row>
    <row r="106" spans="3:9" ht="12.75" customHeight="1">
      <c r="C106" s="37">
        <v>3590</v>
      </c>
      <c r="D106" s="32" t="s">
        <v>93</v>
      </c>
      <c r="E106" s="32"/>
      <c r="F106" s="32"/>
      <c r="G106" s="35">
        <v>77770</v>
      </c>
      <c r="H106" s="35"/>
      <c r="I106" s="35"/>
    </row>
    <row r="108" spans="2:9" ht="12.75" customHeight="1">
      <c r="B108" s="34">
        <v>3600</v>
      </c>
      <c r="C108" s="30"/>
      <c r="D108" s="30" t="s">
        <v>94</v>
      </c>
      <c r="E108" s="30"/>
      <c r="F108" s="30"/>
      <c r="G108" s="33">
        <v>362442</v>
      </c>
      <c r="H108" s="33"/>
      <c r="I108" s="33"/>
    </row>
    <row r="109" spans="3:9" ht="12.75" customHeight="1">
      <c r="C109" s="37">
        <v>3610</v>
      </c>
      <c r="D109" s="32" t="s">
        <v>95</v>
      </c>
      <c r="E109" s="32"/>
      <c r="F109" s="32"/>
      <c r="G109" s="35">
        <v>361904</v>
      </c>
      <c r="H109" s="35"/>
      <c r="I109" s="35"/>
    </row>
    <row r="110" spans="3:9" ht="12.75" customHeight="1">
      <c r="C110" s="37">
        <v>3640</v>
      </c>
      <c r="D110" s="32" t="s">
        <v>133</v>
      </c>
      <c r="E110" s="32"/>
      <c r="F110" s="32"/>
      <c r="G110" s="35">
        <v>538</v>
      </c>
      <c r="H110" s="35"/>
      <c r="I110" s="35"/>
    </row>
    <row r="112" spans="2:9" ht="12.75" customHeight="1">
      <c r="B112" s="34">
        <v>3700</v>
      </c>
      <c r="C112" s="30"/>
      <c r="D112" s="30" t="s">
        <v>96</v>
      </c>
      <c r="E112" s="30"/>
      <c r="F112" s="30"/>
      <c r="G112" s="33">
        <v>785598</v>
      </c>
      <c r="H112" s="33"/>
      <c r="I112" s="33"/>
    </row>
    <row r="113" spans="3:9" ht="12.75" customHeight="1">
      <c r="C113" s="37">
        <v>3710</v>
      </c>
      <c r="D113" s="32" t="s">
        <v>97</v>
      </c>
      <c r="E113" s="32"/>
      <c r="F113" s="32"/>
      <c r="G113" s="35">
        <v>347436</v>
      </c>
      <c r="H113" s="35"/>
      <c r="I113" s="35"/>
    </row>
    <row r="114" spans="3:9" ht="12.75" customHeight="1">
      <c r="C114" s="37">
        <v>3720</v>
      </c>
      <c r="D114" s="32" t="s">
        <v>98</v>
      </c>
      <c r="E114" s="32"/>
      <c r="F114" s="32"/>
      <c r="G114" s="35">
        <v>102230</v>
      </c>
      <c r="H114" s="35"/>
      <c r="I114" s="35"/>
    </row>
    <row r="115" spans="3:9" ht="12.75" customHeight="1">
      <c r="C115" s="37">
        <v>3750</v>
      </c>
      <c r="D115" s="32" t="s">
        <v>99</v>
      </c>
      <c r="E115" s="32"/>
      <c r="F115" s="32"/>
      <c r="G115" s="35">
        <v>284228</v>
      </c>
      <c r="H115" s="35"/>
      <c r="I115" s="35"/>
    </row>
    <row r="116" spans="3:9" ht="12.75" customHeight="1">
      <c r="C116" s="37">
        <v>3760</v>
      </c>
      <c r="D116" s="32" t="s">
        <v>134</v>
      </c>
      <c r="E116" s="32"/>
      <c r="F116" s="32"/>
      <c r="G116" s="35">
        <v>51704</v>
      </c>
      <c r="H116" s="35"/>
      <c r="I116" s="35"/>
    </row>
    <row r="118" spans="2:9" ht="12.75" customHeight="1">
      <c r="B118" s="34">
        <v>3800</v>
      </c>
      <c r="C118" s="30"/>
      <c r="D118" s="30" t="s">
        <v>100</v>
      </c>
      <c r="E118" s="30"/>
      <c r="F118" s="30"/>
      <c r="G118" s="33">
        <v>555319</v>
      </c>
      <c r="H118" s="33"/>
      <c r="I118" s="33"/>
    </row>
    <row r="119" spans="3:9" ht="12.75" customHeight="1">
      <c r="C119" s="37">
        <v>3820</v>
      </c>
      <c r="D119" s="32" t="s">
        <v>102</v>
      </c>
      <c r="E119" s="32"/>
      <c r="F119" s="32"/>
      <c r="G119" s="35">
        <v>555319</v>
      </c>
      <c r="H119" s="35"/>
      <c r="I119" s="35"/>
    </row>
    <row r="121" spans="2:9" ht="12.75" customHeight="1">
      <c r="B121" s="34">
        <v>3900</v>
      </c>
      <c r="C121" s="30"/>
      <c r="D121" s="30" t="s">
        <v>103</v>
      </c>
      <c r="E121" s="30"/>
      <c r="F121" s="30"/>
      <c r="G121" s="33">
        <v>19605806</v>
      </c>
      <c r="H121" s="33"/>
      <c r="I121" s="33"/>
    </row>
    <row r="122" spans="3:9" ht="12.75" customHeight="1">
      <c r="C122" s="37">
        <v>3920</v>
      </c>
      <c r="D122" s="32" t="s">
        <v>135</v>
      </c>
      <c r="E122" s="32"/>
      <c r="F122" s="32"/>
      <c r="G122" s="35">
        <v>74660</v>
      </c>
      <c r="H122" s="35"/>
      <c r="I122" s="35"/>
    </row>
    <row r="123" spans="3:9" ht="12.75" customHeight="1">
      <c r="C123" s="37">
        <v>3980</v>
      </c>
      <c r="D123" s="32" t="s">
        <v>105</v>
      </c>
      <c r="E123" s="32"/>
      <c r="F123" s="32"/>
      <c r="G123" s="35">
        <v>19527812</v>
      </c>
      <c r="H123" s="35"/>
      <c r="I123" s="35"/>
    </row>
    <row r="124" spans="3:9" ht="12.75" customHeight="1">
      <c r="C124" s="37">
        <v>3990</v>
      </c>
      <c r="D124" s="32" t="s">
        <v>103</v>
      </c>
      <c r="E124" s="32"/>
      <c r="F124" s="32"/>
      <c r="G124" s="35">
        <v>3334</v>
      </c>
      <c r="H124" s="35"/>
      <c r="I124" s="35"/>
    </row>
    <row r="126" spans="2:9" ht="12.75" customHeight="1">
      <c r="B126" s="34">
        <v>5000</v>
      </c>
      <c r="C126" s="30"/>
      <c r="D126" s="30" t="s">
        <v>106</v>
      </c>
      <c r="E126" s="30"/>
      <c r="F126" s="30"/>
      <c r="G126" s="33">
        <v>3062590</v>
      </c>
      <c r="H126" s="33"/>
      <c r="I126" s="33"/>
    </row>
    <row r="127" spans="2:9" ht="12.75" customHeight="1">
      <c r="B127" s="34">
        <v>5100</v>
      </c>
      <c r="C127" s="30"/>
      <c r="D127" s="30" t="s">
        <v>107</v>
      </c>
      <c r="E127" s="30"/>
      <c r="F127" s="30"/>
      <c r="G127" s="33">
        <v>2593828</v>
      </c>
      <c r="H127" s="33"/>
      <c r="I127" s="33"/>
    </row>
    <row r="128" spans="3:9" ht="12.75" customHeight="1">
      <c r="C128" s="37">
        <v>5110</v>
      </c>
      <c r="D128" s="32" t="s">
        <v>108</v>
      </c>
      <c r="E128" s="32"/>
      <c r="F128" s="32"/>
      <c r="G128" s="35">
        <v>150984</v>
      </c>
      <c r="H128" s="35"/>
      <c r="I128" s="35"/>
    </row>
    <row r="129" spans="3:9" ht="12.75" customHeight="1">
      <c r="C129" s="37">
        <v>5150</v>
      </c>
      <c r="D129" s="32" t="s">
        <v>109</v>
      </c>
      <c r="E129" s="32"/>
      <c r="F129" s="32"/>
      <c r="G129" s="35">
        <v>2303414</v>
      </c>
      <c r="H129" s="35"/>
      <c r="I129" s="35"/>
    </row>
    <row r="130" spans="3:9" ht="12.75" customHeight="1">
      <c r="C130" s="37">
        <v>5190</v>
      </c>
      <c r="D130" s="32" t="s">
        <v>136</v>
      </c>
      <c r="E130" s="32"/>
      <c r="F130" s="32"/>
      <c r="G130" s="35">
        <v>139430</v>
      </c>
      <c r="H130" s="35"/>
      <c r="I130" s="35"/>
    </row>
    <row r="132" spans="2:9" ht="12.75" customHeight="1">
      <c r="B132" s="34">
        <v>5600</v>
      </c>
      <c r="C132" s="30"/>
      <c r="D132" s="30" t="s">
        <v>137</v>
      </c>
      <c r="E132" s="30"/>
      <c r="F132" s="30"/>
      <c r="G132" s="33">
        <v>344682</v>
      </c>
      <c r="H132" s="33"/>
      <c r="I132" s="33"/>
    </row>
    <row r="133" spans="3:9" ht="12.75" customHeight="1">
      <c r="C133" s="37">
        <v>5640</v>
      </c>
      <c r="D133" s="32" t="s">
        <v>138</v>
      </c>
      <c r="E133" s="32"/>
      <c r="F133" s="32"/>
      <c r="G133" s="35">
        <v>344682</v>
      </c>
      <c r="H133" s="35"/>
      <c r="I133" s="35"/>
    </row>
    <row r="134" spans="4:6" ht="12.75">
      <c r="D134" s="32"/>
      <c r="E134" s="32"/>
      <c r="F134" s="32"/>
    </row>
    <row r="135" spans="2:9" ht="12.75" customHeight="1">
      <c r="B135" s="34">
        <v>5900</v>
      </c>
      <c r="C135" s="30"/>
      <c r="D135" s="30" t="s">
        <v>110</v>
      </c>
      <c r="E135" s="30"/>
      <c r="F135" s="30"/>
      <c r="G135" s="33">
        <v>124080</v>
      </c>
      <c r="H135" s="33"/>
      <c r="I135" s="33"/>
    </row>
    <row r="136" spans="3:9" ht="12.75" customHeight="1">
      <c r="C136" s="37">
        <v>5970</v>
      </c>
      <c r="D136" s="32" t="s">
        <v>139</v>
      </c>
      <c r="E136" s="32"/>
      <c r="F136" s="32"/>
      <c r="G136" s="35">
        <v>124080</v>
      </c>
      <c r="H136" s="35"/>
      <c r="I136" s="35"/>
    </row>
    <row r="138" spans="5:10" ht="12.75">
      <c r="E138" s="314"/>
      <c r="F138" s="315" t="s">
        <v>22</v>
      </c>
      <c r="G138" s="316">
        <v>611036980</v>
      </c>
      <c r="H138" s="33"/>
      <c r="J138" s="33"/>
    </row>
    <row r="139" ht="12.75">
      <c r="F139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3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D2" sqref="D2:D4"/>
    </sheetView>
  </sheetViews>
  <sheetFormatPr defaultColWidth="6.8515625" defaultRowHeight="12.75"/>
  <cols>
    <col min="1" max="1" width="2.421875" style="0" customWidth="1"/>
    <col min="2" max="2" width="5.00390625" style="0" bestFit="1" customWidth="1"/>
    <col min="3" max="3" width="7.28125" style="0" customWidth="1"/>
    <col min="4" max="4" width="73.140625" style="7" customWidth="1"/>
    <col min="5" max="5" width="10.8515625" style="0" bestFit="1" customWidth="1"/>
    <col min="6" max="6" width="11.00390625" style="0" customWidth="1"/>
  </cols>
  <sheetData>
    <row r="2" ht="15.75">
      <c r="D2" s="323" t="s">
        <v>5</v>
      </c>
    </row>
    <row r="3" ht="15.75">
      <c r="D3" s="323" t="s">
        <v>1000</v>
      </c>
    </row>
    <row r="4" ht="12.75">
      <c r="D4" s="322" t="s">
        <v>1001</v>
      </c>
    </row>
    <row r="5" ht="16.5">
      <c r="D5" s="38"/>
    </row>
    <row r="6" spans="2:5" ht="12.75">
      <c r="B6" s="220" t="s">
        <v>23</v>
      </c>
      <c r="C6" s="220"/>
      <c r="D6" s="220"/>
      <c r="E6" s="69" t="s">
        <v>0</v>
      </c>
    </row>
    <row r="8" spans="2:5" ht="12.75">
      <c r="B8" s="221" t="s">
        <v>7</v>
      </c>
      <c r="C8" s="221"/>
      <c r="D8" s="221"/>
      <c r="E8" s="68">
        <v>430985596</v>
      </c>
    </row>
    <row r="10" spans="2:5" ht="12.75">
      <c r="B10" s="34">
        <v>1000</v>
      </c>
      <c r="C10" s="30"/>
      <c r="D10" s="3" t="s">
        <v>25</v>
      </c>
      <c r="E10" s="33">
        <v>370156198</v>
      </c>
    </row>
    <row r="11" spans="3:6" ht="12.75">
      <c r="C11" s="73">
        <v>1100</v>
      </c>
      <c r="D11" s="3" t="s">
        <v>26</v>
      </c>
      <c r="E11" s="33">
        <v>256620610</v>
      </c>
      <c r="F11" s="33"/>
    </row>
    <row r="12" spans="3:6" ht="12.75">
      <c r="C12" s="74">
        <v>1130</v>
      </c>
      <c r="D12" s="5" t="s">
        <v>28</v>
      </c>
      <c r="E12" s="35">
        <v>256620610</v>
      </c>
      <c r="F12" s="35"/>
    </row>
    <row r="14" spans="3:6" ht="12.75">
      <c r="C14" s="73">
        <v>1300</v>
      </c>
      <c r="D14" s="3" t="s">
        <v>32</v>
      </c>
      <c r="E14" s="33">
        <v>39825893</v>
      </c>
      <c r="F14" s="33"/>
    </row>
    <row r="15" spans="3:6" ht="12.75">
      <c r="C15" s="74">
        <v>1310</v>
      </c>
      <c r="D15" s="5" t="s">
        <v>33</v>
      </c>
      <c r="E15" s="35">
        <v>4141640</v>
      </c>
      <c r="F15" s="35"/>
    </row>
    <row r="16" spans="3:6" ht="12.75">
      <c r="C16" s="74">
        <v>1320</v>
      </c>
      <c r="D16" s="5" t="s">
        <v>34</v>
      </c>
      <c r="E16" s="35">
        <v>35684253</v>
      </c>
      <c r="F16" s="35"/>
    </row>
    <row r="18" spans="3:6" ht="12.75">
      <c r="C18" s="73">
        <v>1400</v>
      </c>
      <c r="D18" s="3" t="s">
        <v>36</v>
      </c>
      <c r="E18" s="33">
        <v>24185991</v>
      </c>
      <c r="F18" s="33"/>
    </row>
    <row r="19" spans="3:6" ht="12.75">
      <c r="C19" s="74">
        <v>1410</v>
      </c>
      <c r="D19" s="5" t="s">
        <v>37</v>
      </c>
      <c r="E19" s="35">
        <v>23471187</v>
      </c>
      <c r="F19" s="35"/>
    </row>
    <row r="20" spans="3:6" ht="12.75">
      <c r="C20" s="74">
        <v>1440</v>
      </c>
      <c r="D20" s="5" t="s">
        <v>38</v>
      </c>
      <c r="E20" s="35">
        <v>714804</v>
      </c>
      <c r="F20" s="35"/>
    </row>
    <row r="22" spans="3:6" ht="12.75">
      <c r="C22" s="73">
        <v>1500</v>
      </c>
      <c r="D22" s="3" t="s">
        <v>39</v>
      </c>
      <c r="E22" s="33">
        <v>45972905</v>
      </c>
      <c r="F22" s="33"/>
    </row>
    <row r="23" spans="3:6" ht="12.75">
      <c r="C23" s="74">
        <v>1530</v>
      </c>
      <c r="D23" s="5" t="s">
        <v>114</v>
      </c>
      <c r="E23" s="35">
        <v>1927191</v>
      </c>
      <c r="F23" s="35"/>
    </row>
    <row r="24" spans="3:6" ht="12.75">
      <c r="C24" s="74">
        <v>1590</v>
      </c>
      <c r="D24" s="5" t="s">
        <v>39</v>
      </c>
      <c r="E24" s="35">
        <v>44045714</v>
      </c>
      <c r="F24" s="35"/>
    </row>
    <row r="26" spans="3:6" ht="12.75">
      <c r="C26" s="73">
        <v>1700</v>
      </c>
      <c r="D26" s="3" t="s">
        <v>45</v>
      </c>
      <c r="E26" s="33">
        <v>3550799</v>
      </c>
      <c r="F26" s="33"/>
    </row>
    <row r="27" spans="3:6" ht="12.75">
      <c r="C27" s="74">
        <v>1710</v>
      </c>
      <c r="D27" s="5" t="s">
        <v>46</v>
      </c>
      <c r="E27" s="35">
        <v>3550799</v>
      </c>
      <c r="F27" s="35"/>
    </row>
    <row r="30" spans="2:5" ht="12.75">
      <c r="B30" s="34">
        <v>2000</v>
      </c>
      <c r="C30" s="30"/>
      <c r="D30" s="3" t="s">
        <v>47</v>
      </c>
      <c r="E30" s="33">
        <v>27366874</v>
      </c>
    </row>
    <row r="31" spans="3:6" ht="12.75">
      <c r="C31" s="73">
        <v>2100</v>
      </c>
      <c r="D31" s="3" t="s">
        <v>48</v>
      </c>
      <c r="E31" s="33">
        <v>13598957</v>
      </c>
      <c r="F31" s="33"/>
    </row>
    <row r="32" spans="3:6" ht="12.75">
      <c r="C32" s="74">
        <v>2110</v>
      </c>
      <c r="D32" s="5" t="s">
        <v>49</v>
      </c>
      <c r="E32" s="35">
        <v>5928728</v>
      </c>
      <c r="F32" s="35"/>
    </row>
    <row r="33" spans="3:6" ht="12.75">
      <c r="C33" s="74">
        <v>2120</v>
      </c>
      <c r="D33" s="5" t="s">
        <v>115</v>
      </c>
      <c r="E33" s="35">
        <v>494022</v>
      </c>
      <c r="F33" s="35"/>
    </row>
    <row r="34" spans="3:6" ht="12.75">
      <c r="C34" s="74">
        <v>2140</v>
      </c>
      <c r="D34" s="70" t="s">
        <v>50</v>
      </c>
      <c r="E34" s="35">
        <v>4362373</v>
      </c>
      <c r="F34" s="35"/>
    </row>
    <row r="35" spans="3:6" ht="12.75">
      <c r="C35" s="74">
        <v>2150</v>
      </c>
      <c r="D35" s="5" t="s">
        <v>51</v>
      </c>
      <c r="E35" s="35">
        <v>80807</v>
      </c>
      <c r="F35" s="35"/>
    </row>
    <row r="36" spans="3:6" ht="12.75">
      <c r="C36" s="74">
        <v>2160</v>
      </c>
      <c r="D36" s="5" t="s">
        <v>52</v>
      </c>
      <c r="E36" s="35">
        <v>2733027</v>
      </c>
      <c r="F36" s="35"/>
    </row>
    <row r="38" spans="3:6" ht="12.75">
      <c r="C38" s="73">
        <v>2200</v>
      </c>
      <c r="D38" s="3" t="s">
        <v>53</v>
      </c>
      <c r="E38" s="33">
        <v>493577</v>
      </c>
      <c r="F38" s="33"/>
    </row>
    <row r="39" spans="3:6" ht="12.75">
      <c r="C39" s="74">
        <v>2210</v>
      </c>
      <c r="D39" s="5" t="s">
        <v>54</v>
      </c>
      <c r="E39" s="35">
        <v>493577</v>
      </c>
      <c r="F39" s="35"/>
    </row>
    <row r="41" spans="3:6" ht="12.75">
      <c r="C41" s="73">
        <v>2400</v>
      </c>
      <c r="D41" s="3" t="s">
        <v>56</v>
      </c>
      <c r="E41" s="33">
        <v>890973</v>
      </c>
      <c r="F41" s="33"/>
    </row>
    <row r="42" spans="3:6" ht="12.75">
      <c r="C42" s="74">
        <v>2410</v>
      </c>
      <c r="D42" s="5" t="s">
        <v>116</v>
      </c>
      <c r="E42" s="35">
        <v>20841</v>
      </c>
      <c r="F42" s="35"/>
    </row>
    <row r="43" spans="3:6" ht="12.75">
      <c r="C43" s="74">
        <v>2420</v>
      </c>
      <c r="D43" s="5" t="s">
        <v>117</v>
      </c>
      <c r="E43" s="35">
        <v>23098</v>
      </c>
      <c r="F43" s="35"/>
    </row>
    <row r="44" spans="3:6" ht="12.75">
      <c r="C44" s="74">
        <v>2460</v>
      </c>
      <c r="D44" s="5" t="s">
        <v>119</v>
      </c>
      <c r="E44" s="35">
        <v>223444</v>
      </c>
      <c r="F44" s="35"/>
    </row>
    <row r="45" spans="3:6" ht="12.75">
      <c r="C45" s="74">
        <v>2470</v>
      </c>
      <c r="D45" s="5" t="s">
        <v>120</v>
      </c>
      <c r="E45" s="35">
        <v>15504</v>
      </c>
      <c r="F45" s="35"/>
    </row>
    <row r="46" spans="3:6" ht="12.75">
      <c r="C46" s="74">
        <v>2480</v>
      </c>
      <c r="D46" s="5" t="s">
        <v>57</v>
      </c>
      <c r="E46" s="35">
        <v>7641</v>
      </c>
      <c r="F46" s="35"/>
    </row>
    <row r="47" spans="3:6" ht="12.75">
      <c r="C47" s="74">
        <v>2490</v>
      </c>
      <c r="D47" s="5" t="s">
        <v>121</v>
      </c>
      <c r="E47" s="35">
        <v>600445</v>
      </c>
      <c r="F47" s="35"/>
    </row>
    <row r="49" spans="3:6" ht="12.75">
      <c r="C49" s="73">
        <v>2500</v>
      </c>
      <c r="D49" s="3" t="s">
        <v>58</v>
      </c>
      <c r="E49" s="33">
        <v>3696</v>
      </c>
      <c r="F49" s="33"/>
    </row>
    <row r="50" spans="3:6" ht="12.75">
      <c r="C50" s="74">
        <v>2520</v>
      </c>
      <c r="D50" s="5" t="s">
        <v>122</v>
      </c>
      <c r="E50" s="35">
        <v>2131</v>
      </c>
      <c r="F50" s="35"/>
    </row>
    <row r="51" spans="3:6" ht="12.75">
      <c r="C51" s="74">
        <v>2530</v>
      </c>
      <c r="D51" s="5" t="s">
        <v>59</v>
      </c>
      <c r="E51" s="35">
        <v>1565</v>
      </c>
      <c r="F51" s="35"/>
    </row>
    <row r="53" spans="3:6" ht="12.75">
      <c r="C53" s="73">
        <v>2600</v>
      </c>
      <c r="D53" s="3" t="s">
        <v>60</v>
      </c>
      <c r="E53" s="33">
        <v>8320936</v>
      </c>
      <c r="F53" s="33"/>
    </row>
    <row r="54" spans="3:6" ht="12.75">
      <c r="C54" s="74">
        <v>2610</v>
      </c>
      <c r="D54" s="5" t="s">
        <v>60</v>
      </c>
      <c r="E54" s="35">
        <v>8320936</v>
      </c>
      <c r="F54" s="35"/>
    </row>
    <row r="56" spans="3:6" ht="12.75">
      <c r="C56" s="73">
        <v>2700</v>
      </c>
      <c r="D56" s="3" t="s">
        <v>61</v>
      </c>
      <c r="E56" s="33">
        <v>1584316</v>
      </c>
      <c r="F56" s="33"/>
    </row>
    <row r="57" spans="3:6" ht="12.75">
      <c r="C57" s="74">
        <v>2710</v>
      </c>
      <c r="D57" s="5" t="s">
        <v>62</v>
      </c>
      <c r="E57" s="35">
        <v>1551000</v>
      </c>
      <c r="F57" s="35"/>
    </row>
    <row r="58" spans="3:6" ht="12.75">
      <c r="C58" s="74">
        <v>2720</v>
      </c>
      <c r="D58" s="5" t="s">
        <v>123</v>
      </c>
      <c r="E58" s="35">
        <v>752</v>
      </c>
      <c r="F58" s="35"/>
    </row>
    <row r="59" spans="3:6" ht="12.75">
      <c r="C59" s="74">
        <v>2740</v>
      </c>
      <c r="D59" s="5" t="s">
        <v>124</v>
      </c>
      <c r="E59" s="35">
        <v>32564</v>
      </c>
      <c r="F59" s="35"/>
    </row>
    <row r="61" spans="3:6" ht="12.75">
      <c r="C61" s="73">
        <v>2900</v>
      </c>
      <c r="D61" s="3" t="s">
        <v>63</v>
      </c>
      <c r="E61" s="33">
        <v>2474419</v>
      </c>
      <c r="F61" s="33"/>
    </row>
    <row r="62" spans="3:6" ht="12.75">
      <c r="C62" s="74">
        <v>2910</v>
      </c>
      <c r="D62" s="5" t="s">
        <v>64</v>
      </c>
      <c r="E62" s="35">
        <v>1580</v>
      </c>
      <c r="F62" s="35"/>
    </row>
    <row r="63" spans="3:6" ht="12.75">
      <c r="C63" s="74">
        <v>2920</v>
      </c>
      <c r="D63" s="5" t="s">
        <v>125</v>
      </c>
      <c r="E63" s="35">
        <v>125061</v>
      </c>
      <c r="F63" s="35"/>
    </row>
    <row r="64" spans="3:6" ht="12.75">
      <c r="C64" s="74">
        <v>2930</v>
      </c>
      <c r="D64" s="4" t="s">
        <v>126</v>
      </c>
      <c r="E64" s="35">
        <v>322987</v>
      </c>
      <c r="F64" s="35"/>
    </row>
    <row r="65" spans="3:6" ht="12.75">
      <c r="C65" s="74">
        <v>2940</v>
      </c>
      <c r="D65" s="4" t="s">
        <v>127</v>
      </c>
      <c r="E65" s="35">
        <v>749979</v>
      </c>
      <c r="F65" s="35"/>
    </row>
    <row r="66" spans="3:6" ht="12.75">
      <c r="C66" s="74">
        <v>2960</v>
      </c>
      <c r="D66" s="5" t="s">
        <v>65</v>
      </c>
      <c r="E66" s="35">
        <v>628704</v>
      </c>
      <c r="F66" s="35"/>
    </row>
    <row r="67" spans="3:6" ht="12.75">
      <c r="C67" s="74">
        <v>2990</v>
      </c>
      <c r="D67" s="5" t="s">
        <v>128</v>
      </c>
      <c r="E67" s="35">
        <v>646108</v>
      </c>
      <c r="F67" s="35"/>
    </row>
    <row r="70" spans="2:5" ht="12.75">
      <c r="B70" s="34">
        <v>3000</v>
      </c>
      <c r="C70" s="30"/>
      <c r="D70" s="3" t="s">
        <v>66</v>
      </c>
      <c r="E70" s="33">
        <v>33418048</v>
      </c>
    </row>
    <row r="71" spans="3:6" ht="12.75">
      <c r="C71" s="73">
        <v>3100</v>
      </c>
      <c r="D71" s="3" t="s">
        <v>67</v>
      </c>
      <c r="E71" s="33">
        <v>14935545</v>
      </c>
      <c r="F71" s="33"/>
    </row>
    <row r="72" spans="3:6" ht="12.75">
      <c r="C72" s="74">
        <v>3110</v>
      </c>
      <c r="D72" s="5" t="s">
        <v>68</v>
      </c>
      <c r="E72" s="35">
        <v>8866580</v>
      </c>
      <c r="F72" s="35"/>
    </row>
    <row r="73" spans="3:6" ht="12.75">
      <c r="C73" s="74">
        <v>3130</v>
      </c>
      <c r="D73" s="5" t="s">
        <v>69</v>
      </c>
      <c r="E73" s="35">
        <v>95037</v>
      </c>
      <c r="F73" s="35"/>
    </row>
    <row r="74" spans="3:6" ht="12.75">
      <c r="C74" s="74">
        <v>3140</v>
      </c>
      <c r="D74" s="5" t="s">
        <v>70</v>
      </c>
      <c r="E74" s="35">
        <v>803712</v>
      </c>
      <c r="F74" s="35"/>
    </row>
    <row r="75" spans="3:6" ht="12.75">
      <c r="C75" s="74">
        <v>3150</v>
      </c>
      <c r="D75" s="5" t="s">
        <v>71</v>
      </c>
      <c r="E75" s="35">
        <v>1056119</v>
      </c>
      <c r="F75" s="35"/>
    </row>
    <row r="76" spans="3:6" ht="12.75">
      <c r="C76" s="74">
        <v>3170</v>
      </c>
      <c r="D76" s="4" t="s">
        <v>72</v>
      </c>
      <c r="E76" s="35">
        <v>3704460</v>
      </c>
      <c r="F76" s="35"/>
    </row>
    <row r="77" spans="3:6" ht="12.75">
      <c r="C77" s="74">
        <v>3180</v>
      </c>
      <c r="D77" s="5" t="s">
        <v>73</v>
      </c>
      <c r="E77" s="35">
        <v>409637</v>
      </c>
      <c r="F77" s="35"/>
    </row>
    <row r="79" spans="3:6" ht="12.75">
      <c r="C79" s="73">
        <v>3200</v>
      </c>
      <c r="D79" s="3" t="s">
        <v>74</v>
      </c>
      <c r="E79" s="33">
        <v>1433801</v>
      </c>
      <c r="F79" s="33"/>
    </row>
    <row r="80" spans="3:6" ht="12.75">
      <c r="C80" s="74">
        <v>3220</v>
      </c>
      <c r="D80" s="5" t="s">
        <v>76</v>
      </c>
      <c r="E80" s="35">
        <v>1011378</v>
      </c>
      <c r="F80" s="35"/>
    </row>
    <row r="81" spans="3:6" ht="12.75">
      <c r="C81" s="74">
        <v>3290</v>
      </c>
      <c r="D81" s="5" t="s">
        <v>130</v>
      </c>
      <c r="E81" s="35">
        <v>422423</v>
      </c>
      <c r="F81" s="35"/>
    </row>
    <row r="83" spans="3:6" ht="12.75">
      <c r="C83" s="73">
        <v>3300</v>
      </c>
      <c r="D83" s="3" t="s">
        <v>78</v>
      </c>
      <c r="E83" s="33">
        <v>458177</v>
      </c>
      <c r="F83" s="33"/>
    </row>
    <row r="84" spans="3:6" ht="12.75">
      <c r="C84" s="74">
        <v>3310</v>
      </c>
      <c r="D84" s="5" t="s">
        <v>79</v>
      </c>
      <c r="E84" s="35">
        <v>62302</v>
      </c>
      <c r="F84" s="35"/>
    </row>
    <row r="85" spans="3:6" ht="12.75">
      <c r="C85" s="74">
        <v>3340</v>
      </c>
      <c r="D85" s="5" t="s">
        <v>81</v>
      </c>
      <c r="E85" s="35">
        <v>93055</v>
      </c>
      <c r="F85" s="35"/>
    </row>
    <row r="86" spans="3:6" ht="12.75">
      <c r="C86" s="74">
        <v>3360</v>
      </c>
      <c r="D86" s="5" t="s">
        <v>82</v>
      </c>
      <c r="E86" s="35">
        <v>302820</v>
      </c>
      <c r="F86" s="35"/>
    </row>
    <row r="88" spans="3:6" ht="12.75">
      <c r="C88" s="73">
        <v>3400</v>
      </c>
      <c r="D88" s="3" t="s">
        <v>84</v>
      </c>
      <c r="E88" s="33">
        <v>704503</v>
      </c>
      <c r="F88" s="33"/>
    </row>
    <row r="89" spans="3:6" ht="12.75">
      <c r="C89" s="74">
        <v>3450</v>
      </c>
      <c r="D89" s="5" t="s">
        <v>86</v>
      </c>
      <c r="E89" s="35">
        <v>704503</v>
      </c>
      <c r="F89" s="35"/>
    </row>
    <row r="91" spans="3:6" ht="12.75">
      <c r="C91" s="73">
        <v>3500</v>
      </c>
      <c r="D91" s="3" t="s">
        <v>88</v>
      </c>
      <c r="E91" s="33">
        <v>1897767</v>
      </c>
      <c r="F91" s="33"/>
    </row>
    <row r="92" spans="3:6" ht="12.75">
      <c r="C92" s="74">
        <v>3510</v>
      </c>
      <c r="D92" s="5" t="s">
        <v>89</v>
      </c>
      <c r="E92" s="35">
        <v>213994</v>
      </c>
      <c r="F92" s="35"/>
    </row>
    <row r="93" spans="3:6" ht="12.75">
      <c r="C93" s="74">
        <v>3520</v>
      </c>
      <c r="D93" s="4" t="s">
        <v>131</v>
      </c>
      <c r="E93" s="35">
        <v>371465</v>
      </c>
      <c r="F93" s="35"/>
    </row>
    <row r="94" spans="3:6" ht="12.75">
      <c r="C94" s="74">
        <v>3530</v>
      </c>
      <c r="D94" s="4" t="s">
        <v>90</v>
      </c>
      <c r="E94" s="35">
        <v>459579</v>
      </c>
      <c r="F94" s="35"/>
    </row>
    <row r="95" spans="3:6" ht="12.75">
      <c r="C95" s="74">
        <v>3550</v>
      </c>
      <c r="D95" s="5" t="s">
        <v>91</v>
      </c>
      <c r="E95" s="35">
        <v>843944</v>
      </c>
      <c r="F95" s="35"/>
    </row>
    <row r="96" spans="3:6" ht="12.75">
      <c r="C96" s="74">
        <v>3580</v>
      </c>
      <c r="D96" s="5" t="s">
        <v>92</v>
      </c>
      <c r="E96" s="35">
        <v>8785</v>
      </c>
      <c r="F96" s="35"/>
    </row>
    <row r="97" spans="3:6" ht="12.75">
      <c r="C97" s="18"/>
      <c r="D97" s="5"/>
      <c r="E97" s="35"/>
      <c r="F97" s="35"/>
    </row>
    <row r="98" spans="3:6" ht="12.75">
      <c r="C98" s="73">
        <v>3700</v>
      </c>
      <c r="D98" s="3" t="s">
        <v>96</v>
      </c>
      <c r="E98" s="33">
        <v>152596</v>
      </c>
      <c r="F98" s="33"/>
    </row>
    <row r="99" spans="3:6" ht="12.75">
      <c r="C99" s="74">
        <v>3710</v>
      </c>
      <c r="D99" s="5" t="s">
        <v>97</v>
      </c>
      <c r="E99" s="35">
        <v>18162</v>
      </c>
      <c r="F99" s="35"/>
    </row>
    <row r="100" spans="3:6" ht="12.75">
      <c r="C100" s="74">
        <v>3720</v>
      </c>
      <c r="D100" s="5" t="s">
        <v>98</v>
      </c>
      <c r="E100" s="35">
        <v>102230</v>
      </c>
      <c r="F100" s="35"/>
    </row>
    <row r="101" spans="3:6" ht="12.75">
      <c r="C101" s="74">
        <v>3750</v>
      </c>
      <c r="D101" s="5" t="s">
        <v>99</v>
      </c>
      <c r="E101" s="35">
        <v>32204</v>
      </c>
      <c r="F101" s="35"/>
    </row>
    <row r="103" spans="3:6" ht="12.75">
      <c r="C103" s="73">
        <v>3800</v>
      </c>
      <c r="D103" s="3" t="s">
        <v>100</v>
      </c>
      <c r="E103" s="33">
        <v>8612</v>
      </c>
      <c r="F103" s="33"/>
    </row>
    <row r="104" spans="3:6" ht="12.75">
      <c r="C104" s="74">
        <v>3820</v>
      </c>
      <c r="D104" s="5" t="s">
        <v>102</v>
      </c>
      <c r="E104" s="35">
        <v>8612</v>
      </c>
      <c r="F104" s="35"/>
    </row>
    <row r="106" spans="3:6" ht="12.75">
      <c r="C106" s="73">
        <v>3900</v>
      </c>
      <c r="D106" s="3" t="s">
        <v>103</v>
      </c>
      <c r="E106" s="33">
        <v>13827047</v>
      </c>
      <c r="F106" s="33"/>
    </row>
    <row r="107" spans="3:6" ht="12.75">
      <c r="C107" s="74">
        <v>3920</v>
      </c>
      <c r="D107" s="5" t="s">
        <v>135</v>
      </c>
      <c r="E107" s="35">
        <v>22956</v>
      </c>
      <c r="F107" s="35"/>
    </row>
    <row r="108" spans="3:6" ht="12.75">
      <c r="C108" s="74">
        <v>3980</v>
      </c>
      <c r="D108" s="4" t="s">
        <v>105</v>
      </c>
      <c r="E108" s="35">
        <v>13800757</v>
      </c>
      <c r="F108" s="35"/>
    </row>
    <row r="109" spans="3:6" ht="12.75">
      <c r="C109" s="74">
        <v>3990</v>
      </c>
      <c r="D109" s="5" t="s">
        <v>103</v>
      </c>
      <c r="E109" s="35">
        <v>3334</v>
      </c>
      <c r="F109" s="35"/>
    </row>
    <row r="112" spans="2:5" ht="12.75">
      <c r="B112" s="34">
        <v>5000</v>
      </c>
      <c r="C112" s="30"/>
      <c r="D112" s="3" t="s">
        <v>106</v>
      </c>
      <c r="E112" s="33">
        <v>44476</v>
      </c>
    </row>
    <row r="113" spans="3:6" ht="12.75">
      <c r="C113" s="73">
        <v>5100</v>
      </c>
      <c r="D113" s="3" t="s">
        <v>107</v>
      </c>
      <c r="E113" s="33">
        <v>44476</v>
      </c>
      <c r="F113" s="33"/>
    </row>
    <row r="114" spans="3:6" ht="12.75">
      <c r="C114" s="74">
        <v>5110</v>
      </c>
      <c r="D114" s="5" t="s">
        <v>108</v>
      </c>
      <c r="E114" s="35">
        <v>11384</v>
      </c>
      <c r="F114" s="35"/>
    </row>
    <row r="115" spans="3:6" ht="12.75">
      <c r="C115" s="74">
        <v>5150</v>
      </c>
      <c r="D115" s="5" t="s">
        <v>109</v>
      </c>
      <c r="E115" s="35">
        <v>33092</v>
      </c>
      <c r="F115" s="35"/>
    </row>
    <row r="118" spans="2:5" ht="12.75" customHeight="1">
      <c r="B118" s="72" t="s">
        <v>8</v>
      </c>
      <c r="C118" s="72"/>
      <c r="D118" s="72"/>
      <c r="E118" s="71">
        <v>11945592</v>
      </c>
    </row>
    <row r="120" spans="2:5" ht="12.75">
      <c r="B120" s="34">
        <v>1000</v>
      </c>
      <c r="C120" s="30"/>
      <c r="D120" s="3" t="s">
        <v>25</v>
      </c>
      <c r="E120" s="33">
        <v>9619644</v>
      </c>
    </row>
    <row r="121" spans="3:6" ht="12.75">
      <c r="C121" s="73">
        <v>1100</v>
      </c>
      <c r="D121" s="3" t="s">
        <v>26</v>
      </c>
      <c r="E121" s="33">
        <v>3783804</v>
      </c>
      <c r="F121" s="33"/>
    </row>
    <row r="122" spans="3:6" ht="12.75">
      <c r="C122" s="74">
        <v>1130</v>
      </c>
      <c r="D122" s="5" t="s">
        <v>28</v>
      </c>
      <c r="E122" s="35">
        <v>3783804</v>
      </c>
      <c r="F122" s="35"/>
    </row>
    <row r="124" spans="3:6" ht="12.75">
      <c r="C124" s="73">
        <v>1200</v>
      </c>
      <c r="D124" s="3" t="s">
        <v>29</v>
      </c>
      <c r="E124" s="33">
        <v>1551000</v>
      </c>
      <c r="F124" s="33"/>
    </row>
    <row r="125" spans="3:6" ht="12.75">
      <c r="C125" s="74">
        <v>1220</v>
      </c>
      <c r="D125" s="5" t="s">
        <v>112</v>
      </c>
      <c r="E125" s="35">
        <v>1551000</v>
      </c>
      <c r="F125" s="35"/>
    </row>
    <row r="127" spans="3:6" ht="12.75">
      <c r="C127" s="73">
        <v>1300</v>
      </c>
      <c r="D127" s="3" t="s">
        <v>32</v>
      </c>
      <c r="E127" s="33">
        <v>1534942</v>
      </c>
      <c r="F127" s="33"/>
    </row>
    <row r="128" spans="3:6" ht="12.75">
      <c r="C128" s="74">
        <v>1310</v>
      </c>
      <c r="D128" s="5" t="s">
        <v>33</v>
      </c>
      <c r="E128" s="35">
        <v>405886</v>
      </c>
      <c r="F128" s="35"/>
    </row>
    <row r="129" spans="3:6" ht="12.75">
      <c r="C129" s="74">
        <v>1320</v>
      </c>
      <c r="D129" s="5" t="s">
        <v>34</v>
      </c>
      <c r="E129" s="35">
        <v>1129056</v>
      </c>
      <c r="F129" s="35"/>
    </row>
    <row r="131" spans="3:6" ht="12.75">
      <c r="C131" s="73">
        <v>1400</v>
      </c>
      <c r="D131" s="3" t="s">
        <v>36</v>
      </c>
      <c r="E131" s="33">
        <v>1519570</v>
      </c>
      <c r="F131" s="33"/>
    </row>
    <row r="132" spans="3:6" ht="12.75">
      <c r="C132" s="74">
        <v>1410</v>
      </c>
      <c r="D132" s="5" t="s">
        <v>37</v>
      </c>
      <c r="E132" s="35">
        <v>1519570</v>
      </c>
      <c r="F132" s="35"/>
    </row>
    <row r="134" spans="3:6" ht="12.75">
      <c r="C134" s="73">
        <v>1500</v>
      </c>
      <c r="D134" s="3" t="s">
        <v>39</v>
      </c>
      <c r="E134" s="33">
        <v>943143</v>
      </c>
      <c r="F134" s="33"/>
    </row>
    <row r="135" spans="3:6" ht="12.75">
      <c r="C135" s="74">
        <v>1590</v>
      </c>
      <c r="D135" s="5" t="s">
        <v>39</v>
      </c>
      <c r="E135" s="35">
        <v>943143</v>
      </c>
      <c r="F135" s="35"/>
    </row>
    <row r="137" spans="3:6" ht="12.75">
      <c r="C137" s="73">
        <v>1700</v>
      </c>
      <c r="D137" s="3" t="s">
        <v>45</v>
      </c>
      <c r="E137" s="33">
        <v>287185</v>
      </c>
      <c r="F137" s="33"/>
    </row>
    <row r="138" spans="3:6" ht="12.75">
      <c r="C138" s="74">
        <v>1710</v>
      </c>
      <c r="D138" s="5" t="s">
        <v>46</v>
      </c>
      <c r="E138" s="35">
        <v>287185</v>
      </c>
      <c r="F138" s="35"/>
    </row>
    <row r="141" spans="2:5" ht="12.75">
      <c r="B141" s="34">
        <v>2000</v>
      </c>
      <c r="C141" s="30"/>
      <c r="D141" s="3" t="s">
        <v>47</v>
      </c>
      <c r="E141" s="33">
        <v>646081</v>
      </c>
    </row>
    <row r="142" spans="3:6" ht="12.75">
      <c r="C142" s="73">
        <v>2100</v>
      </c>
      <c r="D142" s="2" t="s">
        <v>48</v>
      </c>
      <c r="E142" s="33">
        <v>114160</v>
      </c>
      <c r="F142" s="33"/>
    </row>
    <row r="143" spans="3:6" ht="12.75">
      <c r="C143" s="74">
        <v>2110</v>
      </c>
      <c r="D143" s="5" t="s">
        <v>49</v>
      </c>
      <c r="E143" s="35">
        <v>92056</v>
      </c>
      <c r="F143" s="35"/>
    </row>
    <row r="144" spans="3:6" ht="12.75">
      <c r="C144" s="74">
        <v>2140</v>
      </c>
      <c r="D144" s="4" t="s">
        <v>50</v>
      </c>
      <c r="E144" s="35">
        <v>3102</v>
      </c>
      <c r="F144" s="35"/>
    </row>
    <row r="145" spans="3:6" ht="12.75">
      <c r="C145" s="74">
        <v>2150</v>
      </c>
      <c r="D145" s="5" t="s">
        <v>51</v>
      </c>
      <c r="E145" s="35">
        <v>2380</v>
      </c>
      <c r="F145" s="35"/>
    </row>
    <row r="146" spans="3:6" ht="12.75">
      <c r="C146" s="74">
        <v>2160</v>
      </c>
      <c r="D146" s="5" t="s">
        <v>52</v>
      </c>
      <c r="E146" s="35">
        <v>16622</v>
      </c>
      <c r="F146" s="35"/>
    </row>
    <row r="148" spans="3:6" ht="12.75">
      <c r="C148" s="73">
        <v>2200</v>
      </c>
      <c r="D148" s="3" t="s">
        <v>53</v>
      </c>
      <c r="E148" s="33">
        <v>62312</v>
      </c>
      <c r="F148" s="33"/>
    </row>
    <row r="149" spans="3:6" ht="12.75">
      <c r="C149" s="74">
        <v>2210</v>
      </c>
      <c r="D149" s="5" t="s">
        <v>54</v>
      </c>
      <c r="E149" s="35">
        <v>53112</v>
      </c>
      <c r="F149" s="35"/>
    </row>
    <row r="150" spans="3:6" ht="12.75">
      <c r="C150" s="74">
        <v>2230</v>
      </c>
      <c r="D150" s="5" t="s">
        <v>55</v>
      </c>
      <c r="E150" s="35">
        <v>9200</v>
      </c>
      <c r="F150" s="35"/>
    </row>
    <row r="152" spans="3:6" ht="12.75">
      <c r="C152" s="73">
        <v>2400</v>
      </c>
      <c r="D152" s="3" t="s">
        <v>56</v>
      </c>
      <c r="E152" s="33">
        <v>27516</v>
      </c>
      <c r="F152" s="33"/>
    </row>
    <row r="153" spans="3:6" ht="12.75">
      <c r="C153" s="74">
        <v>2440</v>
      </c>
      <c r="D153" s="5" t="s">
        <v>118</v>
      </c>
      <c r="E153" s="35">
        <v>6600</v>
      </c>
      <c r="F153" s="35"/>
    </row>
    <row r="154" spans="3:6" ht="12.75">
      <c r="C154" s="74">
        <v>2460</v>
      </c>
      <c r="D154" s="5" t="s">
        <v>119</v>
      </c>
      <c r="E154" s="35">
        <v>10560</v>
      </c>
      <c r="F154" s="35"/>
    </row>
    <row r="155" spans="3:6" ht="12.75">
      <c r="C155" s="74">
        <v>2480</v>
      </c>
      <c r="D155" s="5" t="s">
        <v>57</v>
      </c>
      <c r="E155" s="35">
        <v>2436</v>
      </c>
      <c r="F155" s="35"/>
    </row>
    <row r="156" spans="3:6" ht="12.75">
      <c r="C156" s="74">
        <v>2490</v>
      </c>
      <c r="D156" s="5" t="s">
        <v>121</v>
      </c>
      <c r="E156" s="35">
        <v>7920</v>
      </c>
      <c r="F156" s="35"/>
    </row>
    <row r="158" spans="3:6" ht="12.75">
      <c r="C158" s="73">
        <v>2500</v>
      </c>
      <c r="D158" s="3" t="s">
        <v>58</v>
      </c>
      <c r="E158" s="33">
        <v>2640</v>
      </c>
      <c r="F158" s="33"/>
    </row>
    <row r="159" spans="3:6" ht="12.75">
      <c r="C159" s="74">
        <v>2520</v>
      </c>
      <c r="D159" s="5" t="s">
        <v>122</v>
      </c>
      <c r="E159" s="35">
        <v>2640</v>
      </c>
      <c r="F159" s="35"/>
    </row>
    <row r="161" spans="3:6" ht="12.75">
      <c r="C161" s="73">
        <v>2600</v>
      </c>
      <c r="D161" s="3" t="s">
        <v>60</v>
      </c>
      <c r="E161" s="33">
        <v>265752</v>
      </c>
      <c r="F161" s="33"/>
    </row>
    <row r="162" spans="3:6" ht="12.75">
      <c r="C162" s="74">
        <v>2610</v>
      </c>
      <c r="D162" s="5" t="s">
        <v>60</v>
      </c>
      <c r="E162" s="35">
        <v>265752</v>
      </c>
      <c r="F162" s="35"/>
    </row>
    <row r="164" spans="3:6" ht="12.75">
      <c r="C164" s="73">
        <v>2700</v>
      </c>
      <c r="D164" s="3" t="s">
        <v>61</v>
      </c>
      <c r="E164" s="33">
        <v>39598</v>
      </c>
      <c r="F164" s="33"/>
    </row>
    <row r="165" spans="3:6" ht="12.75">
      <c r="C165" s="74">
        <v>2710</v>
      </c>
      <c r="D165" s="5" t="s">
        <v>62</v>
      </c>
      <c r="E165" s="35">
        <v>39598</v>
      </c>
      <c r="F165" s="35"/>
    </row>
    <row r="167" spans="3:6" ht="12.75">
      <c r="C167" s="73">
        <v>2900</v>
      </c>
      <c r="D167" s="3" t="s">
        <v>63</v>
      </c>
      <c r="E167" s="33">
        <v>134103</v>
      </c>
      <c r="F167" s="33"/>
    </row>
    <row r="168" spans="3:6" ht="12.75">
      <c r="C168" s="74">
        <v>2910</v>
      </c>
      <c r="D168" s="5" t="s">
        <v>64</v>
      </c>
      <c r="E168" s="35">
        <v>8064</v>
      </c>
      <c r="F168" s="35"/>
    </row>
    <row r="169" spans="3:6" ht="12.75">
      <c r="C169" s="74">
        <v>2920</v>
      </c>
      <c r="D169" s="5" t="s">
        <v>125</v>
      </c>
      <c r="E169" s="35">
        <v>12575</v>
      </c>
      <c r="F169" s="35"/>
    </row>
    <row r="170" spans="3:6" ht="12.75">
      <c r="C170" s="74">
        <v>2930</v>
      </c>
      <c r="D170" s="4" t="s">
        <v>126</v>
      </c>
      <c r="E170" s="35">
        <v>19797</v>
      </c>
      <c r="F170" s="35"/>
    </row>
    <row r="171" spans="3:6" ht="12.75">
      <c r="C171" s="74">
        <v>2940</v>
      </c>
      <c r="D171" s="4" t="s">
        <v>127</v>
      </c>
      <c r="E171" s="35">
        <v>32997</v>
      </c>
      <c r="F171" s="35"/>
    </row>
    <row r="172" spans="3:6" ht="12.75">
      <c r="C172" s="74">
        <v>2960</v>
      </c>
      <c r="D172" s="5" t="s">
        <v>65</v>
      </c>
      <c r="E172" s="35">
        <v>48196</v>
      </c>
      <c r="F172" s="35"/>
    </row>
    <row r="173" spans="3:6" ht="12.75">
      <c r="C173" s="74">
        <v>2990</v>
      </c>
      <c r="D173" s="5" t="s">
        <v>128</v>
      </c>
      <c r="E173" s="35">
        <v>12474</v>
      </c>
      <c r="F173" s="35"/>
    </row>
    <row r="175" spans="2:5" ht="12.75">
      <c r="B175" s="34">
        <v>3000</v>
      </c>
      <c r="C175" s="30"/>
      <c r="D175" s="3" t="s">
        <v>66</v>
      </c>
      <c r="E175" s="33">
        <v>1607653</v>
      </c>
    </row>
    <row r="176" spans="3:6" ht="12.75">
      <c r="C176" s="73">
        <v>3100</v>
      </c>
      <c r="D176" s="3" t="s">
        <v>67</v>
      </c>
      <c r="E176" s="33">
        <v>318507</v>
      </c>
      <c r="F176" s="33"/>
    </row>
    <row r="177" spans="3:6" ht="12.75">
      <c r="C177" s="74">
        <v>3110</v>
      </c>
      <c r="D177" s="5" t="s">
        <v>68</v>
      </c>
      <c r="E177" s="35">
        <v>248160</v>
      </c>
      <c r="F177" s="35"/>
    </row>
    <row r="178" spans="3:6" ht="12.75">
      <c r="C178" s="74">
        <v>3130</v>
      </c>
      <c r="D178" s="5" t="s">
        <v>69</v>
      </c>
      <c r="E178" s="35">
        <v>21544</v>
      </c>
      <c r="F178" s="35"/>
    </row>
    <row r="179" spans="3:6" ht="12.75">
      <c r="C179" s="74">
        <v>3140</v>
      </c>
      <c r="D179" s="5" t="s">
        <v>70</v>
      </c>
      <c r="E179" s="35">
        <v>24816</v>
      </c>
      <c r="F179" s="35"/>
    </row>
    <row r="180" spans="3:6" ht="12.75">
      <c r="C180" s="74">
        <v>3150</v>
      </c>
      <c r="D180" s="5" t="s">
        <v>71</v>
      </c>
      <c r="E180" s="35">
        <v>4039</v>
      </c>
      <c r="F180" s="35"/>
    </row>
    <row r="181" spans="3:6" ht="12.75">
      <c r="C181" s="74">
        <v>3170</v>
      </c>
      <c r="D181" s="5" t="s">
        <v>72</v>
      </c>
      <c r="E181" s="35">
        <v>16140</v>
      </c>
      <c r="F181" s="35"/>
    </row>
    <row r="182" spans="3:6" ht="12.75">
      <c r="C182" s="74">
        <v>3180</v>
      </c>
      <c r="D182" s="5" t="s">
        <v>73</v>
      </c>
      <c r="E182" s="35">
        <v>3808</v>
      </c>
      <c r="F182" s="35"/>
    </row>
    <row r="184" spans="3:6" ht="12.75">
      <c r="C184" s="73">
        <v>3200</v>
      </c>
      <c r="D184" s="3" t="s">
        <v>74</v>
      </c>
      <c r="E184" s="33">
        <v>115787</v>
      </c>
      <c r="F184" s="33"/>
    </row>
    <row r="185" spans="3:6" ht="12.75">
      <c r="C185" s="74">
        <v>3230</v>
      </c>
      <c r="D185" s="4" t="s">
        <v>77</v>
      </c>
      <c r="E185" s="35">
        <v>111783</v>
      </c>
      <c r="F185" s="35"/>
    </row>
    <row r="186" spans="3:6" ht="12.75">
      <c r="C186" s="74">
        <v>3270</v>
      </c>
      <c r="D186" s="5" t="s">
        <v>129</v>
      </c>
      <c r="E186" s="35">
        <v>1076</v>
      </c>
      <c r="F186" s="35"/>
    </row>
    <row r="187" spans="3:6" ht="12.75">
      <c r="C187" s="74">
        <v>3290</v>
      </c>
      <c r="D187" s="5" t="s">
        <v>130</v>
      </c>
      <c r="E187" s="35">
        <v>2928</v>
      </c>
      <c r="F187" s="35"/>
    </row>
    <row r="189" spans="3:6" ht="12.75">
      <c r="C189" s="73">
        <v>3300</v>
      </c>
      <c r="D189" s="3" t="s">
        <v>78</v>
      </c>
      <c r="E189" s="33">
        <v>135456</v>
      </c>
      <c r="F189" s="33"/>
    </row>
    <row r="190" spans="3:6" ht="12.75">
      <c r="C190" s="74">
        <v>3310</v>
      </c>
      <c r="D190" s="5" t="s">
        <v>79</v>
      </c>
      <c r="E190" s="35">
        <v>55912</v>
      </c>
      <c r="F190" s="35"/>
    </row>
    <row r="191" spans="3:6" ht="12.75">
      <c r="C191" s="74">
        <v>3340</v>
      </c>
      <c r="D191" s="5" t="s">
        <v>81</v>
      </c>
      <c r="E191" s="35">
        <v>78690</v>
      </c>
      <c r="F191" s="35"/>
    </row>
    <row r="192" spans="3:6" ht="12.75">
      <c r="C192" s="74">
        <v>3360</v>
      </c>
      <c r="D192" s="5" t="s">
        <v>82</v>
      </c>
      <c r="E192" s="35">
        <v>854</v>
      </c>
      <c r="F192" s="35"/>
    </row>
    <row r="194" spans="3:6" ht="12.75">
      <c r="C194" s="73">
        <v>3400</v>
      </c>
      <c r="D194" s="3" t="s">
        <v>84</v>
      </c>
      <c r="E194" s="33">
        <v>49197</v>
      </c>
      <c r="F194" s="33"/>
    </row>
    <row r="195" spans="3:6" ht="12.75">
      <c r="C195" s="74">
        <v>3450</v>
      </c>
      <c r="D195" s="5" t="s">
        <v>86</v>
      </c>
      <c r="E195" s="35">
        <v>49197</v>
      </c>
      <c r="F195" s="35"/>
    </row>
    <row r="197" spans="3:6" ht="12.75">
      <c r="C197" s="73">
        <v>3500</v>
      </c>
      <c r="D197" s="3" t="s">
        <v>88</v>
      </c>
      <c r="E197" s="33">
        <v>177327</v>
      </c>
      <c r="F197" s="33"/>
    </row>
    <row r="198" spans="3:6" ht="12.75">
      <c r="C198" s="74">
        <v>3510</v>
      </c>
      <c r="D198" s="5" t="s">
        <v>89</v>
      </c>
      <c r="E198" s="35">
        <v>64603</v>
      </c>
      <c r="F198" s="35"/>
    </row>
    <row r="199" spans="3:6" ht="12.75">
      <c r="C199" s="74">
        <v>3520</v>
      </c>
      <c r="D199" s="4" t="s">
        <v>131</v>
      </c>
      <c r="E199" s="35">
        <v>27607</v>
      </c>
      <c r="F199" s="35"/>
    </row>
    <row r="200" spans="3:6" ht="12.75">
      <c r="C200" s="74">
        <v>3530</v>
      </c>
      <c r="D200" s="4" t="s">
        <v>90</v>
      </c>
      <c r="E200" s="35">
        <v>17530</v>
      </c>
      <c r="F200" s="35"/>
    </row>
    <row r="201" spans="3:6" ht="12.75">
      <c r="C201" s="74">
        <v>3550</v>
      </c>
      <c r="D201" s="5" t="s">
        <v>91</v>
      </c>
      <c r="E201" s="35">
        <v>40188</v>
      </c>
      <c r="F201" s="35"/>
    </row>
    <row r="202" spans="3:6" ht="12.75">
      <c r="C202" s="74">
        <v>3580</v>
      </c>
      <c r="D202" s="5" t="s">
        <v>92</v>
      </c>
      <c r="E202" s="35">
        <v>22017</v>
      </c>
      <c r="F202" s="35"/>
    </row>
    <row r="203" spans="3:6" ht="12.75">
      <c r="C203" s="74">
        <v>3590</v>
      </c>
      <c r="D203" s="5" t="s">
        <v>93</v>
      </c>
      <c r="E203" s="35">
        <v>5382</v>
      </c>
      <c r="F203" s="35"/>
    </row>
    <row r="205" spans="3:6" ht="12.75">
      <c r="C205" s="73">
        <v>3600</v>
      </c>
      <c r="D205" s="3" t="s">
        <v>94</v>
      </c>
      <c r="E205" s="33">
        <v>538</v>
      </c>
      <c r="F205" s="33"/>
    </row>
    <row r="206" spans="3:6" ht="12.75">
      <c r="C206" s="74">
        <v>3640</v>
      </c>
      <c r="D206" s="5" t="s">
        <v>133</v>
      </c>
      <c r="E206" s="35">
        <v>538</v>
      </c>
      <c r="F206" s="35"/>
    </row>
    <row r="208" spans="3:6" ht="12.75">
      <c r="C208" s="73">
        <v>3700</v>
      </c>
      <c r="D208" s="3" t="s">
        <v>96</v>
      </c>
      <c r="E208" s="33">
        <v>74618</v>
      </c>
      <c r="F208" s="33"/>
    </row>
    <row r="209" spans="3:6" ht="12.75">
      <c r="C209" s="74">
        <v>3710</v>
      </c>
      <c r="D209" s="5" t="s">
        <v>97</v>
      </c>
      <c r="E209" s="35">
        <v>19062</v>
      </c>
      <c r="F209" s="35"/>
    </row>
    <row r="210" spans="3:6" ht="12.75">
      <c r="C210" s="74">
        <v>3750</v>
      </c>
      <c r="D210" s="5" t="s">
        <v>99</v>
      </c>
      <c r="E210" s="35">
        <v>55556</v>
      </c>
      <c r="F210" s="35"/>
    </row>
    <row r="212" spans="3:6" ht="12.75">
      <c r="C212" s="73">
        <v>3800</v>
      </c>
      <c r="D212" s="3" t="s">
        <v>100</v>
      </c>
      <c r="E212" s="33">
        <v>81407</v>
      </c>
      <c r="F212" s="33"/>
    </row>
    <row r="213" spans="3:6" ht="12.75">
      <c r="C213" s="74">
        <v>3820</v>
      </c>
      <c r="D213" s="5" t="s">
        <v>102</v>
      </c>
      <c r="E213" s="35">
        <v>81407</v>
      </c>
      <c r="F213" s="35"/>
    </row>
    <row r="215" spans="3:6" ht="12.75">
      <c r="C215" s="73">
        <v>3900</v>
      </c>
      <c r="D215" s="3" t="s">
        <v>103</v>
      </c>
      <c r="E215" s="33">
        <v>654816</v>
      </c>
      <c r="F215" s="33"/>
    </row>
    <row r="216" spans="3:6" ht="12.75">
      <c r="C216" s="74">
        <v>3980</v>
      </c>
      <c r="D216" s="4" t="s">
        <v>105</v>
      </c>
      <c r="E216" s="35">
        <v>654816</v>
      </c>
      <c r="F216" s="35"/>
    </row>
    <row r="217" ht="12.75">
      <c r="D217" s="5"/>
    </row>
    <row r="219" spans="2:5" ht="12.75">
      <c r="B219" s="34">
        <v>5000</v>
      </c>
      <c r="C219" s="30"/>
      <c r="D219" s="3" t="s">
        <v>106</v>
      </c>
      <c r="E219" s="33">
        <v>72214</v>
      </c>
    </row>
    <row r="220" spans="3:6" ht="12.75">
      <c r="C220" s="73">
        <v>5100</v>
      </c>
      <c r="D220" s="3" t="s">
        <v>107</v>
      </c>
      <c r="E220" s="33">
        <v>72214</v>
      </c>
      <c r="F220" s="33"/>
    </row>
    <row r="221" spans="3:6" ht="12.75">
      <c r="C221" s="74">
        <v>5110</v>
      </c>
      <c r="D221" s="5" t="s">
        <v>108</v>
      </c>
      <c r="E221" s="35">
        <v>36192</v>
      </c>
      <c r="F221" s="35"/>
    </row>
    <row r="222" spans="3:6" ht="12.75">
      <c r="C222" s="74">
        <v>5190</v>
      </c>
      <c r="D222" s="5" t="s">
        <v>136</v>
      </c>
      <c r="E222" s="35">
        <v>36022</v>
      </c>
      <c r="F222" s="35"/>
    </row>
    <row r="225" spans="2:5" ht="12.75" customHeight="1">
      <c r="B225" s="72" t="s">
        <v>6</v>
      </c>
      <c r="C225" s="72"/>
      <c r="D225" s="72"/>
      <c r="E225" s="71">
        <v>168105792</v>
      </c>
    </row>
    <row r="227" spans="2:5" ht="12.75">
      <c r="B227" s="34">
        <v>1000</v>
      </c>
      <c r="C227" s="30"/>
      <c r="D227" s="3" t="s">
        <v>25</v>
      </c>
      <c r="E227" s="33">
        <v>139400135</v>
      </c>
    </row>
    <row r="228" spans="3:6" ht="12.75">
      <c r="C228" s="73">
        <v>1100</v>
      </c>
      <c r="D228" s="3" t="s">
        <v>26</v>
      </c>
      <c r="E228" s="33">
        <v>99277784</v>
      </c>
      <c r="F228" s="33"/>
    </row>
    <row r="229" spans="3:6" ht="12.75">
      <c r="C229" s="74">
        <v>1130</v>
      </c>
      <c r="D229" s="5" t="s">
        <v>28</v>
      </c>
      <c r="E229" s="35">
        <v>99277784</v>
      </c>
      <c r="F229" s="35"/>
    </row>
    <row r="231" spans="3:6" ht="12.75">
      <c r="C231" s="73">
        <v>1200</v>
      </c>
      <c r="D231" s="3" t="s">
        <v>29</v>
      </c>
      <c r="E231" s="33">
        <v>676236</v>
      </c>
      <c r="F231" s="33"/>
    </row>
    <row r="232" spans="3:6" ht="12.75">
      <c r="C232" s="74">
        <v>1220</v>
      </c>
      <c r="D232" s="5" t="s">
        <v>112</v>
      </c>
      <c r="E232" s="35">
        <v>676236</v>
      </c>
      <c r="F232" s="35"/>
    </row>
    <row r="234" spans="3:6" ht="12.75">
      <c r="C234" s="73">
        <v>1300</v>
      </c>
      <c r="D234" s="3" t="s">
        <v>32</v>
      </c>
      <c r="E234" s="33">
        <v>15913646</v>
      </c>
      <c r="F234" s="33"/>
    </row>
    <row r="235" spans="3:6" ht="12.75">
      <c r="C235" s="74">
        <v>1310</v>
      </c>
      <c r="D235" s="5" t="s">
        <v>33</v>
      </c>
      <c r="E235" s="35">
        <v>1654408</v>
      </c>
      <c r="F235" s="35"/>
    </row>
    <row r="236" spans="3:6" ht="12.75">
      <c r="C236" s="74">
        <v>1320</v>
      </c>
      <c r="D236" s="5" t="s">
        <v>34</v>
      </c>
      <c r="E236" s="35">
        <v>13788742</v>
      </c>
      <c r="F236" s="35"/>
    </row>
    <row r="237" spans="3:6" ht="12.75">
      <c r="C237" s="74">
        <v>1330</v>
      </c>
      <c r="D237" s="5" t="s">
        <v>113</v>
      </c>
      <c r="E237" s="35">
        <v>206804</v>
      </c>
      <c r="F237" s="35"/>
    </row>
    <row r="238" spans="3:6" ht="12.75">
      <c r="C238" s="74">
        <v>1340</v>
      </c>
      <c r="D238" s="5" t="s">
        <v>35</v>
      </c>
      <c r="E238" s="35">
        <v>263692</v>
      </c>
      <c r="F238" s="35"/>
    </row>
    <row r="240" spans="3:6" ht="12.75">
      <c r="C240" s="73">
        <v>1400</v>
      </c>
      <c r="D240" s="3" t="s">
        <v>36</v>
      </c>
      <c r="E240" s="33">
        <v>9412196</v>
      </c>
      <c r="F240" s="33"/>
    </row>
    <row r="241" spans="3:6" ht="12.75">
      <c r="C241" s="74">
        <v>1410</v>
      </c>
      <c r="D241" s="5" t="s">
        <v>37</v>
      </c>
      <c r="E241" s="35">
        <v>9039956</v>
      </c>
      <c r="F241" s="35"/>
    </row>
    <row r="242" spans="3:6" ht="12.75">
      <c r="C242" s="74">
        <v>1440</v>
      </c>
      <c r="D242" s="5" t="s">
        <v>38</v>
      </c>
      <c r="E242" s="35">
        <v>372240</v>
      </c>
      <c r="F242" s="35"/>
    </row>
    <row r="244" spans="3:6" ht="12.75">
      <c r="C244" s="73">
        <v>1500</v>
      </c>
      <c r="D244" s="3" t="s">
        <v>39</v>
      </c>
      <c r="E244" s="33">
        <v>14120273</v>
      </c>
      <c r="F244" s="33"/>
    </row>
    <row r="245" spans="3:6" ht="12.75">
      <c r="C245" s="74">
        <v>1520</v>
      </c>
      <c r="D245" s="5" t="s">
        <v>40</v>
      </c>
      <c r="E245" s="35">
        <v>310200</v>
      </c>
      <c r="F245" s="35"/>
    </row>
    <row r="246" spans="3:6" ht="12.75">
      <c r="C246" s="74">
        <v>1590</v>
      </c>
      <c r="D246" s="5" t="s">
        <v>39</v>
      </c>
      <c r="E246" s="35">
        <v>13810073</v>
      </c>
      <c r="F246" s="35"/>
    </row>
    <row r="248" spans="2:5" ht="12.75">
      <c r="B248" s="34">
        <v>2000</v>
      </c>
      <c r="C248" s="30"/>
      <c r="D248" s="3" t="s">
        <v>47</v>
      </c>
      <c r="E248" s="33">
        <v>6451389</v>
      </c>
    </row>
    <row r="249" spans="3:6" ht="12.75">
      <c r="C249" s="73">
        <v>2100</v>
      </c>
      <c r="D249" s="2" t="s">
        <v>48</v>
      </c>
      <c r="E249" s="33">
        <v>2290207</v>
      </c>
      <c r="F249" s="33"/>
    </row>
    <row r="250" spans="3:6" ht="12.75">
      <c r="C250" s="74">
        <v>2110</v>
      </c>
      <c r="D250" s="5" t="s">
        <v>49</v>
      </c>
      <c r="E250" s="35">
        <v>852817</v>
      </c>
      <c r="F250" s="35"/>
    </row>
    <row r="251" spans="3:6" ht="12.75">
      <c r="C251" s="74">
        <v>2140</v>
      </c>
      <c r="D251" s="4" t="s">
        <v>50</v>
      </c>
      <c r="E251" s="35">
        <v>1085822</v>
      </c>
      <c r="F251" s="35"/>
    </row>
    <row r="252" spans="3:6" ht="12.75">
      <c r="C252" s="74">
        <v>2150</v>
      </c>
      <c r="D252" s="5" t="s">
        <v>51</v>
      </c>
      <c r="E252" s="35">
        <v>51704</v>
      </c>
      <c r="F252" s="35"/>
    </row>
    <row r="253" spans="3:6" ht="12.75">
      <c r="C253" s="74">
        <v>2160</v>
      </c>
      <c r="D253" s="5" t="s">
        <v>52</v>
      </c>
      <c r="E253" s="35">
        <v>299864</v>
      </c>
      <c r="F253" s="35"/>
    </row>
    <row r="255" spans="3:6" ht="12.75">
      <c r="C255" s="73">
        <v>2200</v>
      </c>
      <c r="D255" s="3" t="s">
        <v>53</v>
      </c>
      <c r="E255" s="33">
        <v>56884</v>
      </c>
      <c r="F255" s="33"/>
    </row>
    <row r="256" spans="3:6" ht="12.75">
      <c r="C256" s="74">
        <v>2210</v>
      </c>
      <c r="D256" s="5" t="s">
        <v>54</v>
      </c>
      <c r="E256" s="35">
        <v>46536</v>
      </c>
      <c r="F256" s="35"/>
    </row>
    <row r="257" spans="3:6" ht="12.75">
      <c r="C257" s="74">
        <v>2230</v>
      </c>
      <c r="D257" s="5" t="s">
        <v>55</v>
      </c>
      <c r="E257" s="35">
        <v>10348</v>
      </c>
      <c r="F257" s="35"/>
    </row>
    <row r="259" spans="3:6" ht="12.75">
      <c r="C259" s="73">
        <v>2400</v>
      </c>
      <c r="D259" s="3" t="s">
        <v>56</v>
      </c>
      <c r="E259" s="33">
        <v>204744</v>
      </c>
      <c r="F259" s="33"/>
    </row>
    <row r="260" spans="3:6" ht="12.75">
      <c r="C260" s="74">
        <v>2410</v>
      </c>
      <c r="D260" s="5" t="s">
        <v>116</v>
      </c>
      <c r="E260" s="35">
        <v>12408</v>
      </c>
      <c r="F260" s="35"/>
    </row>
    <row r="261" spans="3:6" ht="12.75">
      <c r="C261" s="74">
        <v>2420</v>
      </c>
      <c r="D261" s="5" t="s">
        <v>117</v>
      </c>
      <c r="E261" s="35">
        <v>13444</v>
      </c>
      <c r="F261" s="35"/>
    </row>
    <row r="262" spans="3:6" ht="12.75">
      <c r="C262" s="74">
        <v>2460</v>
      </c>
      <c r="D262" s="5" t="s">
        <v>119</v>
      </c>
      <c r="E262" s="35">
        <v>175784</v>
      </c>
      <c r="F262" s="35"/>
    </row>
    <row r="263" spans="3:6" ht="12.75">
      <c r="C263" s="74">
        <v>2480</v>
      </c>
      <c r="D263" s="5" t="s">
        <v>57</v>
      </c>
      <c r="E263" s="35">
        <v>3108</v>
      </c>
      <c r="F263" s="35"/>
    </row>
    <row r="265" spans="3:6" ht="12.75">
      <c r="C265" s="73">
        <v>2500</v>
      </c>
      <c r="D265" s="3" t="s">
        <v>58</v>
      </c>
      <c r="E265" s="33">
        <v>20684</v>
      </c>
      <c r="F265" s="33"/>
    </row>
    <row r="266" spans="3:6" ht="12.75">
      <c r="C266" s="74">
        <v>2530</v>
      </c>
      <c r="D266" s="5" t="s">
        <v>59</v>
      </c>
      <c r="E266" s="35">
        <v>20684</v>
      </c>
      <c r="F266" s="35"/>
    </row>
    <row r="268" spans="3:6" ht="12.75">
      <c r="C268" s="73">
        <v>2600</v>
      </c>
      <c r="D268" s="3" t="s">
        <v>60</v>
      </c>
      <c r="E268" s="33">
        <v>2348530</v>
      </c>
      <c r="F268" s="33"/>
    </row>
    <row r="269" spans="3:6" ht="12.75">
      <c r="C269" s="74">
        <v>2610</v>
      </c>
      <c r="D269" s="5" t="s">
        <v>60</v>
      </c>
      <c r="E269" s="35">
        <v>2348530</v>
      </c>
      <c r="F269" s="35"/>
    </row>
    <row r="271" spans="3:6" ht="12.75">
      <c r="C271" s="73">
        <v>2700</v>
      </c>
      <c r="D271" s="3" t="s">
        <v>61</v>
      </c>
      <c r="E271" s="33">
        <v>899592</v>
      </c>
      <c r="F271" s="33"/>
    </row>
    <row r="272" spans="3:6" ht="12.75">
      <c r="C272" s="74">
        <v>2710</v>
      </c>
      <c r="D272" s="5" t="s">
        <v>62</v>
      </c>
      <c r="E272" s="35">
        <v>827204</v>
      </c>
      <c r="F272" s="35"/>
    </row>
    <row r="273" spans="3:6" ht="12.75">
      <c r="C273" s="74">
        <v>2720</v>
      </c>
      <c r="D273" s="5" t="s">
        <v>123</v>
      </c>
      <c r="E273" s="35">
        <v>72388</v>
      </c>
      <c r="F273" s="35"/>
    </row>
    <row r="275" spans="3:6" ht="12.75">
      <c r="C275" s="73">
        <v>2900</v>
      </c>
      <c r="D275" s="3" t="s">
        <v>63</v>
      </c>
      <c r="E275" s="33">
        <v>630748</v>
      </c>
      <c r="F275" s="33"/>
    </row>
    <row r="276" spans="3:6" ht="12.75">
      <c r="C276" s="74">
        <v>2910</v>
      </c>
      <c r="D276" s="5" t="s">
        <v>64</v>
      </c>
      <c r="E276" s="35">
        <v>15516</v>
      </c>
      <c r="F276" s="35"/>
    </row>
    <row r="277" spans="3:6" ht="12.75">
      <c r="C277" s="74">
        <v>2920</v>
      </c>
      <c r="D277" s="5" t="s">
        <v>125</v>
      </c>
      <c r="E277" s="35">
        <v>186120</v>
      </c>
      <c r="F277" s="35"/>
    </row>
    <row r="278" spans="3:6" ht="12.75">
      <c r="C278" s="74">
        <v>2930</v>
      </c>
      <c r="D278" s="4" t="s">
        <v>126</v>
      </c>
      <c r="E278" s="35">
        <v>25852</v>
      </c>
      <c r="F278" s="35"/>
    </row>
    <row r="279" spans="3:6" ht="12.75">
      <c r="C279" s="74">
        <v>2940</v>
      </c>
      <c r="D279" s="4" t="s">
        <v>127</v>
      </c>
      <c r="E279" s="35">
        <v>155100</v>
      </c>
      <c r="F279" s="35"/>
    </row>
    <row r="280" spans="3:6" ht="12.75">
      <c r="C280" s="74">
        <v>2960</v>
      </c>
      <c r="D280" s="5" t="s">
        <v>65</v>
      </c>
      <c r="E280" s="35">
        <v>248160</v>
      </c>
      <c r="F280" s="35"/>
    </row>
    <row r="283" spans="2:5" ht="12.75">
      <c r="B283" s="34">
        <v>3000</v>
      </c>
      <c r="C283" s="30"/>
      <c r="D283" s="3" t="s">
        <v>66</v>
      </c>
      <c r="E283" s="33">
        <v>19308368</v>
      </c>
    </row>
    <row r="284" spans="3:6" ht="12.75">
      <c r="C284" s="73">
        <v>3100</v>
      </c>
      <c r="D284" s="3" t="s">
        <v>67</v>
      </c>
      <c r="E284" s="33">
        <v>6899406</v>
      </c>
      <c r="F284" s="33"/>
    </row>
    <row r="285" spans="3:6" ht="12.75">
      <c r="C285" s="74">
        <v>3110</v>
      </c>
      <c r="D285" s="5" t="s">
        <v>68</v>
      </c>
      <c r="E285" s="35">
        <v>5583600</v>
      </c>
      <c r="F285" s="35"/>
    </row>
    <row r="286" spans="3:6" ht="12.75">
      <c r="C286" s="74">
        <v>3130</v>
      </c>
      <c r="D286" s="5" t="s">
        <v>69</v>
      </c>
      <c r="E286" s="35">
        <v>69280</v>
      </c>
      <c r="F286" s="35"/>
    </row>
    <row r="287" spans="3:6" ht="12.75">
      <c r="C287" s="74">
        <v>3140</v>
      </c>
      <c r="D287" s="5" t="s">
        <v>70</v>
      </c>
      <c r="E287" s="35">
        <v>113744</v>
      </c>
      <c r="F287" s="35"/>
    </row>
    <row r="288" spans="3:6" ht="12.75">
      <c r="C288" s="74">
        <v>3150</v>
      </c>
      <c r="D288" s="5" t="s">
        <v>71</v>
      </c>
      <c r="E288" s="35">
        <v>191834</v>
      </c>
      <c r="F288" s="35"/>
    </row>
    <row r="289" spans="3:6" ht="12.75">
      <c r="C289" s="74">
        <v>3170</v>
      </c>
      <c r="D289" s="4" t="s">
        <v>72</v>
      </c>
      <c r="E289" s="35">
        <v>682440</v>
      </c>
      <c r="F289" s="35"/>
    </row>
    <row r="290" spans="3:6" ht="12.75">
      <c r="C290" s="74">
        <v>3180</v>
      </c>
      <c r="D290" s="5" t="s">
        <v>73</v>
      </c>
      <c r="E290" s="35">
        <v>258508</v>
      </c>
      <c r="F290" s="35"/>
    </row>
    <row r="292" spans="3:6" ht="12.75">
      <c r="C292" s="73">
        <v>3200</v>
      </c>
      <c r="D292" s="3" t="s">
        <v>74</v>
      </c>
      <c r="E292" s="33">
        <v>682440</v>
      </c>
      <c r="F292" s="33"/>
    </row>
    <row r="293" spans="3:6" ht="12.75">
      <c r="C293" s="74">
        <v>3220</v>
      </c>
      <c r="D293" s="5" t="s">
        <v>76</v>
      </c>
      <c r="E293" s="35">
        <v>372240</v>
      </c>
      <c r="F293" s="35"/>
    </row>
    <row r="294" spans="3:6" ht="12.75">
      <c r="C294" s="74">
        <v>3290</v>
      </c>
      <c r="D294" s="5" t="s">
        <v>130</v>
      </c>
      <c r="E294" s="35">
        <v>310200</v>
      </c>
      <c r="F294" s="35"/>
    </row>
    <row r="296" spans="3:6" ht="12.75">
      <c r="C296" s="73">
        <v>3300</v>
      </c>
      <c r="D296" s="3" t="s">
        <v>78</v>
      </c>
      <c r="E296" s="33">
        <v>1468300</v>
      </c>
      <c r="F296" s="33"/>
    </row>
    <row r="297" spans="3:6" ht="12.75">
      <c r="C297" s="74">
        <v>3310</v>
      </c>
      <c r="D297" s="5" t="s">
        <v>79</v>
      </c>
      <c r="E297" s="35">
        <v>279180</v>
      </c>
      <c r="F297" s="35"/>
    </row>
    <row r="298" spans="3:6" ht="12.75">
      <c r="C298" s="74">
        <v>3340</v>
      </c>
      <c r="D298" s="5" t="s">
        <v>81</v>
      </c>
      <c r="E298" s="35">
        <v>775512</v>
      </c>
      <c r="F298" s="35"/>
    </row>
    <row r="299" spans="3:6" ht="12.75">
      <c r="C299" s="74">
        <v>3360</v>
      </c>
      <c r="D299" s="5" t="s">
        <v>82</v>
      </c>
      <c r="E299" s="35">
        <v>413608</v>
      </c>
      <c r="F299" s="35"/>
    </row>
    <row r="301" spans="3:6" ht="12.75">
      <c r="C301" s="73">
        <v>3400</v>
      </c>
      <c r="D301" s="3" t="s">
        <v>84</v>
      </c>
      <c r="E301" s="33">
        <v>915096</v>
      </c>
      <c r="F301" s="33"/>
    </row>
    <row r="302" spans="3:6" ht="12.75">
      <c r="C302" s="74">
        <v>3450</v>
      </c>
      <c r="D302" s="5" t="s">
        <v>86</v>
      </c>
      <c r="E302" s="35">
        <v>915096</v>
      </c>
      <c r="F302" s="35"/>
    </row>
    <row r="304" spans="3:6" ht="12.75">
      <c r="C304" s="73">
        <v>3500</v>
      </c>
      <c r="D304" s="3" t="s">
        <v>88</v>
      </c>
      <c r="E304" s="33">
        <v>2833595</v>
      </c>
      <c r="F304" s="33"/>
    </row>
    <row r="305" spans="3:6" ht="12.75">
      <c r="C305" s="74">
        <v>3510</v>
      </c>
      <c r="D305" s="5" t="s">
        <v>89</v>
      </c>
      <c r="E305" s="35">
        <v>2295895</v>
      </c>
      <c r="F305" s="35"/>
    </row>
    <row r="306" spans="3:6" ht="12.75">
      <c r="C306" s="74">
        <v>3520</v>
      </c>
      <c r="D306" s="4" t="s">
        <v>131</v>
      </c>
      <c r="E306" s="35">
        <v>20684</v>
      </c>
      <c r="F306" s="35"/>
    </row>
    <row r="307" spans="3:6" ht="12.75">
      <c r="C307" s="74">
        <v>3530</v>
      </c>
      <c r="D307" s="4" t="s">
        <v>90</v>
      </c>
      <c r="E307" s="35">
        <v>124080</v>
      </c>
      <c r="F307" s="35"/>
    </row>
    <row r="308" spans="3:6" ht="12.75">
      <c r="C308" s="74">
        <v>3550</v>
      </c>
      <c r="D308" s="5" t="s">
        <v>91</v>
      </c>
      <c r="E308" s="35">
        <v>134428</v>
      </c>
      <c r="F308" s="35"/>
    </row>
    <row r="309" spans="3:6" ht="12.75">
      <c r="C309" s="74">
        <v>3570</v>
      </c>
      <c r="D309" s="4" t="s">
        <v>132</v>
      </c>
      <c r="E309" s="35">
        <v>62040</v>
      </c>
      <c r="F309" s="35"/>
    </row>
    <row r="310" spans="3:6" ht="12.75">
      <c r="C310" s="74">
        <v>3580</v>
      </c>
      <c r="D310" s="5" t="s">
        <v>92</v>
      </c>
      <c r="E310" s="35">
        <v>124080</v>
      </c>
      <c r="F310" s="35"/>
    </row>
    <row r="311" spans="3:6" ht="12.75">
      <c r="C311" s="74">
        <v>3590</v>
      </c>
      <c r="D311" s="5" t="s">
        <v>93</v>
      </c>
      <c r="E311" s="35">
        <v>72388</v>
      </c>
      <c r="F311" s="35"/>
    </row>
    <row r="313" spans="3:6" ht="12.75">
      <c r="C313" s="73">
        <v>3600</v>
      </c>
      <c r="D313" s="3" t="s">
        <v>94</v>
      </c>
      <c r="E313" s="33">
        <v>361904</v>
      </c>
      <c r="F313" s="33"/>
    </row>
    <row r="314" spans="3:6" ht="12.75">
      <c r="C314" s="74">
        <v>3610</v>
      </c>
      <c r="D314" s="4" t="s">
        <v>95</v>
      </c>
      <c r="E314" s="35">
        <v>361904</v>
      </c>
      <c r="F314" s="35"/>
    </row>
    <row r="315" ht="12.75">
      <c r="D315" s="5"/>
    </row>
    <row r="316" spans="3:6" ht="12.75">
      <c r="C316" s="73">
        <v>3700</v>
      </c>
      <c r="D316" s="3" t="s">
        <v>96</v>
      </c>
      <c r="E316" s="33">
        <v>558384</v>
      </c>
      <c r="F316" s="33"/>
    </row>
    <row r="317" spans="3:6" ht="12.75">
      <c r="C317" s="74">
        <v>3710</v>
      </c>
      <c r="D317" s="5" t="s">
        <v>97</v>
      </c>
      <c r="E317" s="35">
        <v>310212</v>
      </c>
      <c r="F317" s="35"/>
    </row>
    <row r="318" spans="3:6" ht="12.75">
      <c r="C318" s="74">
        <v>3750</v>
      </c>
      <c r="D318" s="5" t="s">
        <v>99</v>
      </c>
      <c r="E318" s="35">
        <v>196468</v>
      </c>
      <c r="F318" s="35"/>
    </row>
    <row r="319" spans="3:6" ht="12.75">
      <c r="C319" s="74">
        <v>3760</v>
      </c>
      <c r="D319" s="5" t="s">
        <v>134</v>
      </c>
      <c r="E319" s="35">
        <v>51704</v>
      </c>
      <c r="F319" s="35"/>
    </row>
    <row r="321" spans="3:6" ht="12.75">
      <c r="C321" s="73">
        <v>3800</v>
      </c>
      <c r="D321" s="3" t="s">
        <v>100</v>
      </c>
      <c r="E321" s="33">
        <v>465300</v>
      </c>
      <c r="F321" s="33"/>
    </row>
    <row r="322" spans="3:6" ht="12.75">
      <c r="C322" s="74">
        <v>3820</v>
      </c>
      <c r="D322" s="5" t="s">
        <v>102</v>
      </c>
      <c r="E322" s="35">
        <v>465300</v>
      </c>
      <c r="F322" s="35"/>
    </row>
    <row r="324" spans="3:6" ht="12.75">
      <c r="C324" s="73">
        <v>3900</v>
      </c>
      <c r="D324" s="3" t="s">
        <v>103</v>
      </c>
      <c r="E324" s="33">
        <v>5123943</v>
      </c>
      <c r="F324" s="33"/>
    </row>
    <row r="325" spans="3:6" ht="12.75">
      <c r="C325" s="74">
        <v>3920</v>
      </c>
      <c r="D325" s="5" t="s">
        <v>135</v>
      </c>
      <c r="E325" s="35">
        <v>51704</v>
      </c>
      <c r="F325" s="35"/>
    </row>
    <row r="326" spans="3:6" ht="12.75">
      <c r="C326" s="74">
        <v>3980</v>
      </c>
      <c r="D326" s="4" t="s">
        <v>105</v>
      </c>
      <c r="E326" s="35">
        <v>5072239</v>
      </c>
      <c r="F326" s="35"/>
    </row>
    <row r="327" spans="3:6" ht="12.75">
      <c r="C327" s="18"/>
      <c r="D327" s="5"/>
      <c r="E327" s="35"/>
      <c r="F327" s="35"/>
    </row>
    <row r="328" ht="12.75">
      <c r="D328" s="5"/>
    </row>
    <row r="329" spans="2:5" ht="12.75">
      <c r="B329" s="34">
        <v>5000</v>
      </c>
      <c r="C329" s="30"/>
      <c r="D329" s="3" t="s">
        <v>106</v>
      </c>
      <c r="E329" s="33">
        <v>2945900</v>
      </c>
    </row>
    <row r="330" spans="3:6" ht="12.75">
      <c r="C330" s="73">
        <v>5100</v>
      </c>
      <c r="D330" s="3" t="s">
        <v>107</v>
      </c>
      <c r="E330" s="33">
        <v>2477138</v>
      </c>
      <c r="F330" s="33"/>
    </row>
    <row r="331" spans="3:6" ht="12.75">
      <c r="C331" s="74">
        <v>5110</v>
      </c>
      <c r="D331" s="5" t="s">
        <v>108</v>
      </c>
      <c r="E331" s="35">
        <v>103408</v>
      </c>
      <c r="F331" s="35"/>
    </row>
    <row r="332" spans="3:6" ht="12.75">
      <c r="C332" s="74">
        <v>5150</v>
      </c>
      <c r="D332" s="5" t="s">
        <v>109</v>
      </c>
      <c r="E332" s="35">
        <v>2270322</v>
      </c>
      <c r="F332" s="35"/>
    </row>
    <row r="333" spans="3:6" ht="12.75">
      <c r="C333" s="74">
        <v>5190</v>
      </c>
      <c r="D333" s="5" t="s">
        <v>136</v>
      </c>
      <c r="E333" s="35">
        <v>103408</v>
      </c>
      <c r="F333" s="35"/>
    </row>
    <row r="335" spans="3:6" ht="12.75">
      <c r="C335" s="73">
        <v>5600</v>
      </c>
      <c r="D335" s="3" t="s">
        <v>137</v>
      </c>
      <c r="E335" s="33">
        <v>344682</v>
      </c>
      <c r="F335" s="33"/>
    </row>
    <row r="336" spans="3:6" ht="12.75">
      <c r="C336" s="74">
        <v>5640</v>
      </c>
      <c r="D336" s="4" t="s">
        <v>138</v>
      </c>
      <c r="E336" s="35">
        <v>344682</v>
      </c>
      <c r="F336" s="35"/>
    </row>
    <row r="337" ht="12.75">
      <c r="D337" s="5"/>
    </row>
    <row r="338" spans="3:6" ht="12.75">
      <c r="C338" s="73">
        <v>5900</v>
      </c>
      <c r="D338" s="3" t="s">
        <v>110</v>
      </c>
      <c r="E338" s="33">
        <v>124080</v>
      </c>
      <c r="F338" s="33"/>
    </row>
    <row r="339" spans="3:6" ht="12.75">
      <c r="C339" s="74">
        <v>5970</v>
      </c>
      <c r="D339" s="5" t="s">
        <v>139</v>
      </c>
      <c r="E339" s="35">
        <v>124080</v>
      </c>
      <c r="F339" s="35"/>
    </row>
  </sheetData>
  <sheetProtection/>
  <mergeCells count="2">
    <mergeCell ref="B6:D6"/>
    <mergeCell ref="B8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9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5" sqref="A5:IV6"/>
    </sheetView>
  </sheetViews>
  <sheetFormatPr defaultColWidth="6.8515625" defaultRowHeight="12.75"/>
  <cols>
    <col min="1" max="1" width="2.421875" style="1" customWidth="1"/>
    <col min="2" max="2" width="6.7109375" style="1" customWidth="1"/>
    <col min="3" max="3" width="5.00390625" style="1" bestFit="1" customWidth="1"/>
    <col min="4" max="4" width="70.57421875" style="7" customWidth="1"/>
    <col min="5" max="5" width="13.00390625" style="1" customWidth="1"/>
    <col min="6" max="6" width="12.7109375" style="1" customWidth="1"/>
    <col min="7" max="8" width="6.8515625" style="1" customWidth="1"/>
    <col min="9" max="9" width="12.28125" style="1" bestFit="1" customWidth="1"/>
    <col min="10" max="16384" width="6.8515625" style="1" customWidth="1"/>
  </cols>
  <sheetData>
    <row r="2" ht="15.75">
      <c r="D2" s="323" t="s">
        <v>1002</v>
      </c>
    </row>
    <row r="3" ht="15.75">
      <c r="D3" s="323" t="s">
        <v>1000</v>
      </c>
    </row>
    <row r="5" spans="4:5" ht="12.75">
      <c r="D5" s="319" t="s">
        <v>23</v>
      </c>
      <c r="E5" s="304" t="s">
        <v>0</v>
      </c>
    </row>
    <row r="7" spans="2:11" ht="12.75">
      <c r="B7" s="46">
        <v>1000</v>
      </c>
      <c r="D7" s="3" t="s">
        <v>25</v>
      </c>
      <c r="E7" s="42">
        <v>2398954166</v>
      </c>
      <c r="G7" s="2"/>
      <c r="H7" s="2"/>
      <c r="J7" s="42"/>
      <c r="K7" s="42"/>
    </row>
    <row r="8" spans="2:7" ht="12.75">
      <c r="B8" s="47">
        <v>1100</v>
      </c>
      <c r="D8" s="3" t="s">
        <v>26</v>
      </c>
      <c r="E8" s="42">
        <v>548649487</v>
      </c>
      <c r="G8" s="42"/>
    </row>
    <row r="9" spans="3:6" ht="12.75">
      <c r="C9" s="49">
        <v>1110</v>
      </c>
      <c r="D9" s="5" t="s">
        <v>27</v>
      </c>
      <c r="E9" s="45">
        <v>4239101</v>
      </c>
      <c r="F9" s="45"/>
    </row>
    <row r="10" spans="3:6" ht="12.75">
      <c r="C10" s="49">
        <v>1130</v>
      </c>
      <c r="D10" s="5" t="s">
        <v>28</v>
      </c>
      <c r="E10" s="45">
        <v>544410386</v>
      </c>
      <c r="F10" s="45"/>
    </row>
    <row r="11" spans="2:7" ht="12.75">
      <c r="B11" s="43">
        <v>1200</v>
      </c>
      <c r="D11" s="3" t="s">
        <v>29</v>
      </c>
      <c r="E11" s="42">
        <v>171332026</v>
      </c>
      <c r="G11" s="42"/>
    </row>
    <row r="12" spans="3:6" ht="12.75">
      <c r="C12" s="49">
        <v>1210</v>
      </c>
      <c r="D12" s="5" t="s">
        <v>30</v>
      </c>
      <c r="E12" s="45">
        <v>17999868</v>
      </c>
      <c r="F12" s="45"/>
    </row>
    <row r="13" spans="3:6" ht="12.75">
      <c r="C13" s="49">
        <v>1220</v>
      </c>
      <c r="D13" s="5" t="s">
        <v>112</v>
      </c>
      <c r="E13" s="45">
        <v>153225296</v>
      </c>
      <c r="F13" s="45"/>
    </row>
    <row r="14" spans="3:6" ht="12.75">
      <c r="C14" s="49">
        <v>1230</v>
      </c>
      <c r="D14" s="5" t="s">
        <v>31</v>
      </c>
      <c r="E14" s="45">
        <v>106862</v>
      </c>
      <c r="F14" s="45"/>
    </row>
    <row r="16" spans="2:7" ht="12.75">
      <c r="B16" s="47">
        <v>1300</v>
      </c>
      <c r="D16" s="3" t="s">
        <v>32</v>
      </c>
      <c r="E16" s="42">
        <v>347193703</v>
      </c>
      <c r="G16" s="42"/>
    </row>
    <row r="17" spans="3:6" ht="12.75">
      <c r="C17" s="49">
        <v>1310</v>
      </c>
      <c r="D17" s="5" t="s">
        <v>33</v>
      </c>
      <c r="E17" s="45">
        <v>166223596</v>
      </c>
      <c r="F17" s="45"/>
    </row>
    <row r="18" spans="3:6" ht="12.75">
      <c r="C18" s="49">
        <v>1320</v>
      </c>
      <c r="D18" s="5" t="s">
        <v>34</v>
      </c>
      <c r="E18" s="45">
        <v>132451904</v>
      </c>
      <c r="F18" s="45"/>
    </row>
    <row r="19" spans="3:6" ht="12.75">
      <c r="C19" s="49">
        <v>1330</v>
      </c>
      <c r="D19" s="5" t="s">
        <v>113</v>
      </c>
      <c r="E19" s="45">
        <v>1819073</v>
      </c>
      <c r="F19" s="45"/>
    </row>
    <row r="20" spans="3:6" ht="12.75">
      <c r="C20" s="49">
        <v>1340</v>
      </c>
      <c r="D20" s="5" t="s">
        <v>35</v>
      </c>
      <c r="E20" s="45">
        <v>46699130</v>
      </c>
      <c r="F20" s="45"/>
    </row>
    <row r="22" spans="2:7" ht="12.75">
      <c r="B22" s="47">
        <v>1400</v>
      </c>
      <c r="D22" s="3" t="s">
        <v>36</v>
      </c>
      <c r="E22" s="42">
        <v>336716154</v>
      </c>
      <c r="G22" s="42"/>
    </row>
    <row r="23" spans="3:6" ht="12.75">
      <c r="C23" s="49">
        <v>1410</v>
      </c>
      <c r="D23" s="5" t="s">
        <v>37</v>
      </c>
      <c r="E23" s="45">
        <v>264600176</v>
      </c>
      <c r="F23" s="45"/>
    </row>
    <row r="24" spans="3:6" ht="12.75">
      <c r="C24" s="49">
        <v>1420</v>
      </c>
      <c r="D24" s="5" t="s">
        <v>140</v>
      </c>
      <c r="E24" s="45">
        <v>57592978</v>
      </c>
      <c r="F24" s="45"/>
    </row>
    <row r="25" spans="3:6" ht="12.75">
      <c r="C25" s="49">
        <v>1430</v>
      </c>
      <c r="D25" s="5" t="s">
        <v>141</v>
      </c>
      <c r="E25" s="45">
        <v>12778063</v>
      </c>
      <c r="F25" s="45"/>
    </row>
    <row r="26" spans="3:6" ht="12.75">
      <c r="C26" s="49">
        <v>1440</v>
      </c>
      <c r="D26" s="5" t="s">
        <v>38</v>
      </c>
      <c r="E26" s="45">
        <v>1744937</v>
      </c>
      <c r="F26" s="45"/>
    </row>
    <row r="28" spans="2:7" ht="12.75">
      <c r="B28" s="47">
        <v>1500</v>
      </c>
      <c r="D28" s="3" t="s">
        <v>39</v>
      </c>
      <c r="E28" s="42">
        <v>919663315</v>
      </c>
      <c r="G28" s="42"/>
    </row>
    <row r="29" spans="3:6" ht="12.75">
      <c r="C29" s="49">
        <v>1510</v>
      </c>
      <c r="D29" s="5" t="s">
        <v>142</v>
      </c>
      <c r="E29" s="45">
        <v>7344309</v>
      </c>
      <c r="F29" s="45"/>
    </row>
    <row r="30" spans="3:6" ht="12.75">
      <c r="C30" s="49">
        <v>1520</v>
      </c>
      <c r="D30" s="5" t="s">
        <v>40</v>
      </c>
      <c r="E30" s="45">
        <v>8262605</v>
      </c>
      <c r="F30" s="45"/>
    </row>
    <row r="31" spans="3:6" ht="12.75">
      <c r="C31" s="49">
        <v>1530</v>
      </c>
      <c r="D31" s="5" t="s">
        <v>114</v>
      </c>
      <c r="E31" s="45">
        <v>513635687</v>
      </c>
      <c r="F31" s="45"/>
    </row>
    <row r="32" spans="3:6" ht="12.75">
      <c r="C32" s="49">
        <v>1540</v>
      </c>
      <c r="D32" s="5" t="s">
        <v>41</v>
      </c>
      <c r="E32" s="45">
        <v>386108346</v>
      </c>
      <c r="F32" s="45"/>
    </row>
    <row r="33" spans="3:6" ht="12.75">
      <c r="C33" s="49">
        <v>1590</v>
      </c>
      <c r="D33" s="5" t="s">
        <v>39</v>
      </c>
      <c r="E33" s="45">
        <v>4312368</v>
      </c>
      <c r="F33" s="45"/>
    </row>
    <row r="35" spans="2:7" ht="12.75">
      <c r="B35" s="47">
        <v>1600</v>
      </c>
      <c r="D35" s="3" t="s">
        <v>43</v>
      </c>
      <c r="E35" s="42">
        <v>1637226</v>
      </c>
      <c r="G35" s="42"/>
    </row>
    <row r="36" spans="3:6" ht="12.75">
      <c r="C36" s="49">
        <v>1610</v>
      </c>
      <c r="D36" s="5" t="s">
        <v>44</v>
      </c>
      <c r="E36" s="45">
        <v>1637226</v>
      </c>
      <c r="F36" s="45"/>
    </row>
    <row r="37" spans="3:6" ht="12.75">
      <c r="C37" s="44"/>
      <c r="D37" s="40"/>
      <c r="E37" s="6"/>
      <c r="F37" s="6"/>
    </row>
    <row r="38" spans="2:7" ht="12.75">
      <c r="B38" s="47">
        <v>1700</v>
      </c>
      <c r="D38" s="3" t="s">
        <v>45</v>
      </c>
      <c r="E38" s="42">
        <v>73762255</v>
      </c>
      <c r="G38" s="42"/>
    </row>
    <row r="39" spans="3:6" ht="12.75">
      <c r="C39" s="49">
        <v>1710</v>
      </c>
      <c r="D39" s="5" t="s">
        <v>46</v>
      </c>
      <c r="E39" s="45">
        <v>73762255</v>
      </c>
      <c r="F39" s="45"/>
    </row>
    <row r="42" spans="2:11" ht="12.75">
      <c r="B42" s="46">
        <v>2000</v>
      </c>
      <c r="D42" s="3" t="s">
        <v>47</v>
      </c>
      <c r="E42" s="42">
        <v>27662660</v>
      </c>
      <c r="G42" s="2"/>
      <c r="H42" s="2"/>
      <c r="J42" s="42"/>
      <c r="K42" s="42"/>
    </row>
    <row r="43" spans="2:7" ht="24">
      <c r="B43" s="47">
        <v>2100</v>
      </c>
      <c r="D43" s="41" t="s">
        <v>48</v>
      </c>
      <c r="E43" s="42">
        <v>12825828</v>
      </c>
      <c r="G43" s="42"/>
    </row>
    <row r="44" spans="3:6" ht="12.75">
      <c r="C44" s="49">
        <v>2110</v>
      </c>
      <c r="D44" s="5" t="s">
        <v>49</v>
      </c>
      <c r="E44" s="45">
        <v>1027229</v>
      </c>
      <c r="F44" s="45"/>
    </row>
    <row r="45" spans="3:6" ht="12.75">
      <c r="C45" s="49">
        <v>2120</v>
      </c>
      <c r="D45" s="5" t="s">
        <v>115</v>
      </c>
      <c r="E45" s="45">
        <v>78021</v>
      </c>
      <c r="F45" s="45"/>
    </row>
    <row r="46" spans="3:6" ht="24">
      <c r="C46" s="49">
        <v>2140</v>
      </c>
      <c r="D46" s="5" t="s">
        <v>50</v>
      </c>
      <c r="E46" s="45">
        <v>1752260</v>
      </c>
      <c r="F46" s="45"/>
    </row>
    <row r="47" spans="3:6" ht="12.75">
      <c r="C47" s="49">
        <v>2150</v>
      </c>
      <c r="D47" s="5" t="s">
        <v>51</v>
      </c>
      <c r="E47" s="45">
        <v>98904</v>
      </c>
      <c r="F47" s="45"/>
    </row>
    <row r="48" spans="3:6" ht="12.75">
      <c r="C48" s="49">
        <v>2160</v>
      </c>
      <c r="D48" s="5" t="s">
        <v>52</v>
      </c>
      <c r="E48" s="45">
        <v>848264</v>
      </c>
      <c r="F48" s="45"/>
    </row>
    <row r="49" spans="3:6" ht="12.75">
      <c r="C49" s="49">
        <v>2170</v>
      </c>
      <c r="D49" s="5" t="s">
        <v>143</v>
      </c>
      <c r="E49" s="45">
        <v>9010450</v>
      </c>
      <c r="F49" s="45"/>
    </row>
    <row r="50" spans="3:6" ht="12.75">
      <c r="C50" s="49">
        <v>2180</v>
      </c>
      <c r="D50" s="5" t="s">
        <v>144</v>
      </c>
      <c r="E50" s="45">
        <v>10700</v>
      </c>
      <c r="F50" s="45"/>
    </row>
    <row r="52" spans="2:7" ht="12.75">
      <c r="B52" s="47">
        <v>2200</v>
      </c>
      <c r="D52" s="41" t="s">
        <v>53</v>
      </c>
      <c r="E52" s="42">
        <v>779468</v>
      </c>
      <c r="G52" s="42"/>
    </row>
    <row r="53" spans="3:6" ht="12.75">
      <c r="C53" s="49">
        <v>2210</v>
      </c>
      <c r="D53" s="5" t="s">
        <v>54</v>
      </c>
      <c r="E53" s="45">
        <v>773175</v>
      </c>
      <c r="F53" s="45"/>
    </row>
    <row r="54" spans="3:6" ht="12.75">
      <c r="C54" s="49">
        <v>2230</v>
      </c>
      <c r="D54" s="5" t="s">
        <v>55</v>
      </c>
      <c r="E54" s="45">
        <v>6293</v>
      </c>
      <c r="F54" s="45"/>
    </row>
    <row r="56" spans="2:7" ht="12.75">
      <c r="B56" s="47">
        <v>2400</v>
      </c>
      <c r="D56" s="41" t="s">
        <v>56</v>
      </c>
      <c r="E56" s="42">
        <v>120073</v>
      </c>
      <c r="G56" s="42"/>
    </row>
    <row r="57" spans="3:6" ht="12.75">
      <c r="C57" s="49">
        <v>2410</v>
      </c>
      <c r="D57" s="5" t="s">
        <v>116</v>
      </c>
      <c r="E57" s="45">
        <v>1590</v>
      </c>
      <c r="F57" s="45"/>
    </row>
    <row r="58" spans="3:6" ht="12.75">
      <c r="C58" s="49">
        <v>2420</v>
      </c>
      <c r="D58" s="5" t="s">
        <v>117</v>
      </c>
      <c r="E58" s="45">
        <v>1690</v>
      </c>
      <c r="F58" s="45"/>
    </row>
    <row r="59" spans="3:6" ht="12.75">
      <c r="C59" s="49">
        <v>2430</v>
      </c>
      <c r="D59" s="5" t="s">
        <v>145</v>
      </c>
      <c r="E59" s="45">
        <v>1690</v>
      </c>
      <c r="F59" s="45"/>
    </row>
    <row r="60" spans="3:6" ht="12.75">
      <c r="C60" s="49">
        <v>2440</v>
      </c>
      <c r="D60" s="5" t="s">
        <v>118</v>
      </c>
      <c r="E60" s="45">
        <v>1390</v>
      </c>
      <c r="F60" s="45"/>
    </row>
    <row r="61" spans="3:6" ht="12.75">
      <c r="C61" s="49">
        <v>2450</v>
      </c>
      <c r="D61" s="5" t="s">
        <v>146</v>
      </c>
      <c r="E61" s="45">
        <v>1690</v>
      </c>
      <c r="F61" s="45"/>
    </row>
    <row r="62" spans="3:6" ht="12.75">
      <c r="C62" s="49">
        <v>2460</v>
      </c>
      <c r="D62" s="5" t="s">
        <v>119</v>
      </c>
      <c r="E62" s="45">
        <v>85267</v>
      </c>
      <c r="F62" s="45"/>
    </row>
    <row r="63" spans="3:6" ht="12.75">
      <c r="C63" s="49">
        <v>2470</v>
      </c>
      <c r="D63" s="5" t="s">
        <v>120</v>
      </c>
      <c r="E63" s="45">
        <v>3391</v>
      </c>
      <c r="F63" s="45"/>
    </row>
    <row r="64" spans="3:6" ht="12.75">
      <c r="C64" s="49">
        <v>2480</v>
      </c>
      <c r="D64" s="5" t="s">
        <v>57</v>
      </c>
      <c r="E64" s="45">
        <v>13677</v>
      </c>
      <c r="F64" s="45"/>
    </row>
    <row r="65" spans="3:6" ht="12.75">
      <c r="C65" s="49">
        <v>2490</v>
      </c>
      <c r="D65" s="5" t="s">
        <v>121</v>
      </c>
      <c r="E65" s="45">
        <v>9688</v>
      </c>
      <c r="F65" s="45"/>
    </row>
    <row r="67" spans="2:7" ht="12.75">
      <c r="B67" s="48">
        <v>2500</v>
      </c>
      <c r="D67" s="41" t="s">
        <v>58</v>
      </c>
      <c r="E67" s="42">
        <v>9040089</v>
      </c>
      <c r="G67" s="42"/>
    </row>
    <row r="68" spans="3:6" ht="12.75">
      <c r="C68" s="49">
        <v>2510</v>
      </c>
      <c r="D68" s="5" t="s">
        <v>147</v>
      </c>
      <c r="E68" s="45">
        <v>1712</v>
      </c>
      <c r="F68" s="45"/>
    </row>
    <row r="69" spans="3:6" ht="12.75">
      <c r="C69" s="49">
        <v>2520</v>
      </c>
      <c r="D69" s="5" t="s">
        <v>122</v>
      </c>
      <c r="E69" s="45">
        <v>478</v>
      </c>
      <c r="F69" s="45"/>
    </row>
    <row r="70" spans="3:6" ht="12.75">
      <c r="C70" s="49">
        <v>2530</v>
      </c>
      <c r="D70" s="5" t="s">
        <v>59</v>
      </c>
      <c r="E70" s="45">
        <v>27448</v>
      </c>
      <c r="F70" s="45"/>
    </row>
    <row r="71" spans="3:6" ht="12.75">
      <c r="C71" s="49">
        <v>2550</v>
      </c>
      <c r="D71" s="5" t="s">
        <v>148</v>
      </c>
      <c r="E71" s="45">
        <v>9010451</v>
      </c>
      <c r="F71" s="45"/>
    </row>
    <row r="73" spans="2:7" ht="12.75">
      <c r="B73" s="48">
        <v>2600</v>
      </c>
      <c r="D73" s="41" t="s">
        <v>60</v>
      </c>
      <c r="E73" s="42">
        <v>4175207</v>
      </c>
      <c r="G73" s="42"/>
    </row>
    <row r="74" spans="3:6" ht="12.75">
      <c r="C74" s="49">
        <v>2610</v>
      </c>
      <c r="D74" s="5" t="s">
        <v>60</v>
      </c>
      <c r="E74" s="45">
        <v>4175207</v>
      </c>
      <c r="F74" s="45"/>
    </row>
    <row r="76" spans="2:7" ht="12.75">
      <c r="B76" s="48">
        <v>2700</v>
      </c>
      <c r="D76" s="41" t="s">
        <v>61</v>
      </c>
      <c r="E76" s="42">
        <v>78665</v>
      </c>
      <c r="G76" s="42"/>
    </row>
    <row r="77" spans="3:6" ht="12.75">
      <c r="C77" s="49">
        <v>2710</v>
      </c>
      <c r="D77" s="5" t="s">
        <v>62</v>
      </c>
      <c r="E77" s="45">
        <v>73360</v>
      </c>
      <c r="F77" s="45"/>
    </row>
    <row r="78" spans="3:6" ht="12.75">
      <c r="C78" s="49">
        <v>2720</v>
      </c>
      <c r="D78" s="5" t="s">
        <v>123</v>
      </c>
      <c r="E78" s="45">
        <v>4900</v>
      </c>
      <c r="F78" s="45"/>
    </row>
    <row r="79" spans="3:6" ht="12.75">
      <c r="C79" s="49">
        <v>2740</v>
      </c>
      <c r="D79" s="5" t="s">
        <v>124</v>
      </c>
      <c r="E79" s="45">
        <v>200</v>
      </c>
      <c r="F79" s="45"/>
    </row>
    <row r="80" spans="3:6" ht="12.75">
      <c r="C80" s="49">
        <v>2750</v>
      </c>
      <c r="D80" s="5" t="s">
        <v>149</v>
      </c>
      <c r="E80" s="45">
        <v>205</v>
      </c>
      <c r="F80" s="45"/>
    </row>
    <row r="82" spans="2:7" ht="12.75">
      <c r="B82" s="48">
        <v>2900</v>
      </c>
      <c r="D82" s="41" t="s">
        <v>63</v>
      </c>
      <c r="E82" s="42">
        <v>643330</v>
      </c>
      <c r="G82" s="42"/>
    </row>
    <row r="83" spans="3:6" ht="12.75">
      <c r="C83" s="49">
        <v>2910</v>
      </c>
      <c r="D83" s="5" t="s">
        <v>64</v>
      </c>
      <c r="E83" s="45">
        <v>7004</v>
      </c>
      <c r="F83" s="45"/>
    </row>
    <row r="84" spans="3:6" ht="12.75">
      <c r="C84" s="49">
        <v>2920</v>
      </c>
      <c r="D84" s="5" t="s">
        <v>125</v>
      </c>
      <c r="E84" s="45">
        <v>35234</v>
      </c>
      <c r="F84" s="45"/>
    </row>
    <row r="85" spans="3:6" ht="24">
      <c r="C85" s="49">
        <v>2930</v>
      </c>
      <c r="D85" s="5" t="s">
        <v>126</v>
      </c>
      <c r="E85" s="45">
        <v>17327</v>
      </c>
      <c r="F85" s="45"/>
    </row>
    <row r="86" spans="3:6" ht="24">
      <c r="C86" s="49">
        <v>2940</v>
      </c>
      <c r="D86" s="5" t="s">
        <v>127</v>
      </c>
      <c r="E86" s="45">
        <v>158194</v>
      </c>
      <c r="F86" s="45"/>
    </row>
    <row r="87" spans="3:6" ht="12.75">
      <c r="C87" s="49">
        <v>2960</v>
      </c>
      <c r="D87" s="5" t="s">
        <v>65</v>
      </c>
      <c r="E87" s="45">
        <v>330219</v>
      </c>
      <c r="F87" s="45"/>
    </row>
    <row r="88" spans="3:6" ht="12.75">
      <c r="C88" s="49">
        <v>2980</v>
      </c>
      <c r="D88" s="5" t="s">
        <v>150</v>
      </c>
      <c r="E88" s="45">
        <v>800</v>
      </c>
      <c r="F88" s="45"/>
    </row>
    <row r="89" spans="3:6" ht="12.75">
      <c r="C89" s="49">
        <v>2990</v>
      </c>
      <c r="D89" s="5" t="s">
        <v>128</v>
      </c>
      <c r="E89" s="45">
        <v>94552</v>
      </c>
      <c r="F89" s="45"/>
    </row>
    <row r="92" spans="2:11" ht="12.75">
      <c r="B92" s="46">
        <v>3000</v>
      </c>
      <c r="D92" s="3" t="s">
        <v>66</v>
      </c>
      <c r="E92" s="42">
        <v>107932601</v>
      </c>
      <c r="G92" s="2"/>
      <c r="H92" s="2"/>
      <c r="J92" s="42"/>
      <c r="K92" s="42"/>
    </row>
    <row r="93" spans="2:7" ht="12.75">
      <c r="B93" s="48">
        <v>3100</v>
      </c>
      <c r="D93" s="41" t="s">
        <v>67</v>
      </c>
      <c r="E93" s="42">
        <v>57980463</v>
      </c>
      <c r="G93" s="42"/>
    </row>
    <row r="94" spans="3:6" ht="12.75">
      <c r="C94" s="49">
        <v>3110</v>
      </c>
      <c r="D94" s="5" t="s">
        <v>68</v>
      </c>
      <c r="E94" s="45">
        <v>34956634</v>
      </c>
      <c r="F94" s="45"/>
    </row>
    <row r="95" spans="3:6" ht="12.75">
      <c r="C95" s="49">
        <v>3130</v>
      </c>
      <c r="D95" s="5" t="s">
        <v>69</v>
      </c>
      <c r="E95" s="45">
        <v>464605</v>
      </c>
      <c r="F95" s="45"/>
    </row>
    <row r="96" spans="3:6" ht="12.75">
      <c r="C96" s="49">
        <v>3140</v>
      </c>
      <c r="D96" s="5" t="s">
        <v>70</v>
      </c>
      <c r="E96" s="45">
        <v>7305055</v>
      </c>
      <c r="F96" s="45"/>
    </row>
    <row r="97" spans="3:6" ht="12.75">
      <c r="C97" s="49">
        <v>3150</v>
      </c>
      <c r="D97" s="5" t="s">
        <v>71</v>
      </c>
      <c r="E97" s="45">
        <v>387300</v>
      </c>
      <c r="F97" s="45"/>
    </row>
    <row r="98" spans="3:6" ht="12.75">
      <c r="C98" s="49">
        <v>3160</v>
      </c>
      <c r="D98" s="5" t="s">
        <v>151</v>
      </c>
      <c r="E98" s="45">
        <v>1596</v>
      </c>
      <c r="F98" s="45"/>
    </row>
    <row r="99" spans="3:6" ht="24">
      <c r="C99" s="49">
        <v>3170</v>
      </c>
      <c r="D99" s="5" t="s">
        <v>72</v>
      </c>
      <c r="E99" s="45">
        <v>14771767</v>
      </c>
      <c r="F99" s="45"/>
    </row>
    <row r="100" spans="3:6" ht="12.75">
      <c r="C100" s="49">
        <v>3180</v>
      </c>
      <c r="D100" s="5" t="s">
        <v>73</v>
      </c>
      <c r="E100" s="45">
        <v>93506</v>
      </c>
      <c r="F100" s="45"/>
    </row>
    <row r="101" spans="6:7" ht="12.75">
      <c r="F101" s="42"/>
      <c r="G101" s="42"/>
    </row>
    <row r="102" spans="2:7" ht="12.75">
      <c r="B102" s="48">
        <v>3200</v>
      </c>
      <c r="D102" s="41" t="s">
        <v>74</v>
      </c>
      <c r="E102" s="42">
        <v>11242387</v>
      </c>
      <c r="G102" s="42"/>
    </row>
    <row r="103" spans="3:6" ht="12.75">
      <c r="C103" s="49">
        <v>3220</v>
      </c>
      <c r="D103" s="5" t="s">
        <v>76</v>
      </c>
      <c r="E103" s="45">
        <v>8175790</v>
      </c>
      <c r="F103" s="45"/>
    </row>
    <row r="104" spans="3:6" ht="24">
      <c r="C104" s="49">
        <v>3230</v>
      </c>
      <c r="D104" s="5" t="s">
        <v>77</v>
      </c>
      <c r="E104" s="45">
        <v>276464</v>
      </c>
      <c r="F104" s="45"/>
    </row>
    <row r="105" spans="3:6" ht="12.75">
      <c r="C105" s="49">
        <v>3240</v>
      </c>
      <c r="D105" s="5" t="s">
        <v>152</v>
      </c>
      <c r="E105" s="45">
        <v>7951</v>
      </c>
      <c r="F105" s="45"/>
    </row>
    <row r="106" spans="3:6" ht="12.75">
      <c r="C106" s="49">
        <v>3250</v>
      </c>
      <c r="D106" s="5" t="s">
        <v>153</v>
      </c>
      <c r="E106" s="45">
        <v>2725046</v>
      </c>
      <c r="F106" s="45"/>
    </row>
    <row r="107" spans="3:6" ht="12.75">
      <c r="C107" s="49">
        <v>3270</v>
      </c>
      <c r="D107" s="5" t="s">
        <v>129</v>
      </c>
      <c r="E107" s="45">
        <v>53953</v>
      </c>
      <c r="F107" s="45"/>
    </row>
    <row r="108" spans="3:6" ht="12.75">
      <c r="C108" s="49">
        <v>3290</v>
      </c>
      <c r="D108" s="5" t="s">
        <v>130</v>
      </c>
      <c r="E108" s="45">
        <v>3183</v>
      </c>
      <c r="F108" s="45"/>
    </row>
    <row r="110" spans="2:7" ht="12.75">
      <c r="B110" s="48">
        <v>3300</v>
      </c>
      <c r="D110" s="41" t="s">
        <v>78</v>
      </c>
      <c r="E110" s="42">
        <v>17050480</v>
      </c>
      <c r="G110" s="42"/>
    </row>
    <row r="111" spans="3:6" ht="12.75">
      <c r="C111" s="49">
        <v>3310</v>
      </c>
      <c r="D111" s="5" t="s">
        <v>79</v>
      </c>
      <c r="E111" s="45">
        <v>1304113</v>
      </c>
      <c r="F111" s="45"/>
    </row>
    <row r="112" spans="3:6" ht="24">
      <c r="C112" s="49">
        <v>3320</v>
      </c>
      <c r="D112" s="5" t="s">
        <v>154</v>
      </c>
      <c r="E112" s="45">
        <v>15000</v>
      </c>
      <c r="F112" s="45"/>
    </row>
    <row r="113" spans="3:6" ht="24">
      <c r="C113" s="49">
        <v>3330</v>
      </c>
      <c r="D113" s="5" t="s">
        <v>80</v>
      </c>
      <c r="E113" s="45">
        <v>275365</v>
      </c>
      <c r="F113" s="45"/>
    </row>
    <row r="114" spans="3:6" ht="12.75">
      <c r="C114" s="49">
        <v>3340</v>
      </c>
      <c r="D114" s="5" t="s">
        <v>81</v>
      </c>
      <c r="E114" s="45">
        <v>1072473</v>
      </c>
      <c r="F114" s="45"/>
    </row>
    <row r="115" spans="3:6" ht="12.75">
      <c r="C115" s="49">
        <v>3360</v>
      </c>
      <c r="D115" s="5" t="s">
        <v>82</v>
      </c>
      <c r="E115" s="45">
        <v>208952</v>
      </c>
      <c r="F115" s="45"/>
    </row>
    <row r="116" spans="3:6" ht="12.75">
      <c r="C116" s="49">
        <v>3380</v>
      </c>
      <c r="D116" s="5" t="s">
        <v>83</v>
      </c>
      <c r="E116" s="45">
        <v>538758</v>
      </c>
      <c r="F116" s="45"/>
    </row>
    <row r="117" spans="3:6" ht="12.75">
      <c r="C117" s="49">
        <v>3390</v>
      </c>
      <c r="D117" s="5" t="s">
        <v>155</v>
      </c>
      <c r="E117" s="45">
        <v>13635819</v>
      </c>
      <c r="F117" s="45"/>
    </row>
    <row r="119" spans="2:7" ht="12.75">
      <c r="B119" s="48">
        <v>3400</v>
      </c>
      <c r="D119" s="41" t="s">
        <v>84</v>
      </c>
      <c r="E119" s="42">
        <v>2032499</v>
      </c>
      <c r="G119" s="42"/>
    </row>
    <row r="120" spans="3:6" ht="12.75">
      <c r="C120" s="49">
        <v>3410</v>
      </c>
      <c r="D120" s="5" t="s">
        <v>85</v>
      </c>
      <c r="E120" s="45">
        <v>501580</v>
      </c>
      <c r="F120" s="45"/>
    </row>
    <row r="121" spans="3:6" ht="12.75">
      <c r="C121" s="49">
        <v>3450</v>
      </c>
      <c r="D121" s="5" t="s">
        <v>86</v>
      </c>
      <c r="E121" s="45">
        <v>1530919</v>
      </c>
      <c r="F121" s="45"/>
    </row>
    <row r="123" spans="2:7" ht="12.75">
      <c r="B123" s="48">
        <v>3500</v>
      </c>
      <c r="D123" s="41" t="s">
        <v>88</v>
      </c>
      <c r="E123" s="42">
        <v>2956232</v>
      </c>
      <c r="G123" s="42"/>
    </row>
    <row r="124" spans="3:6" ht="12.75">
      <c r="C124" s="49">
        <v>3510</v>
      </c>
      <c r="D124" s="5" t="s">
        <v>89</v>
      </c>
      <c r="E124" s="45">
        <v>590760</v>
      </c>
      <c r="F124" s="45"/>
    </row>
    <row r="125" spans="3:6" ht="24">
      <c r="C125" s="49">
        <v>3520</v>
      </c>
      <c r="D125" s="5" t="s">
        <v>131</v>
      </c>
      <c r="E125" s="45">
        <v>433773</v>
      </c>
      <c r="F125" s="45"/>
    </row>
    <row r="126" spans="3:6" ht="24">
      <c r="C126" s="49">
        <v>3530</v>
      </c>
      <c r="D126" s="5" t="s">
        <v>90</v>
      </c>
      <c r="E126" s="45">
        <v>20072</v>
      </c>
      <c r="F126" s="45"/>
    </row>
    <row r="127" spans="3:6" ht="12.75">
      <c r="C127" s="49">
        <v>3550</v>
      </c>
      <c r="D127" s="5" t="s">
        <v>91</v>
      </c>
      <c r="E127" s="45">
        <v>1020358</v>
      </c>
      <c r="F127" s="45"/>
    </row>
    <row r="128" spans="3:6" ht="24">
      <c r="C128" s="49">
        <v>3570</v>
      </c>
      <c r="D128" s="5" t="s">
        <v>132</v>
      </c>
      <c r="E128" s="45">
        <v>21712</v>
      </c>
      <c r="F128" s="45"/>
    </row>
    <row r="129" spans="3:6" ht="12.75">
      <c r="C129" s="49">
        <v>3580</v>
      </c>
      <c r="D129" s="5" t="s">
        <v>92</v>
      </c>
      <c r="E129" s="45">
        <v>791402</v>
      </c>
      <c r="F129" s="45"/>
    </row>
    <row r="130" spans="3:6" ht="12.75">
      <c r="C130" s="49">
        <v>3590</v>
      </c>
      <c r="D130" s="5" t="s">
        <v>93</v>
      </c>
      <c r="E130" s="45">
        <v>78155</v>
      </c>
      <c r="F130" s="45"/>
    </row>
    <row r="132" spans="2:7" ht="12.75">
      <c r="B132" s="48">
        <v>3600</v>
      </c>
      <c r="D132" s="41" t="s">
        <v>94</v>
      </c>
      <c r="E132" s="42">
        <v>1198874</v>
      </c>
      <c r="G132" s="42"/>
    </row>
    <row r="133" spans="3:6" ht="24">
      <c r="C133" s="49">
        <v>3610</v>
      </c>
      <c r="D133" s="5" t="s">
        <v>95</v>
      </c>
      <c r="E133" s="45">
        <v>1027798</v>
      </c>
      <c r="F133" s="45"/>
    </row>
    <row r="134" spans="3:6" ht="12.75">
      <c r="C134" s="49">
        <v>3690</v>
      </c>
      <c r="D134" s="5" t="s">
        <v>156</v>
      </c>
      <c r="E134" s="45">
        <v>171076</v>
      </c>
      <c r="F134" s="45"/>
    </row>
    <row r="136" spans="2:7" ht="12.75">
      <c r="B136" s="48">
        <v>3700</v>
      </c>
      <c r="D136" s="41" t="s">
        <v>96</v>
      </c>
      <c r="E136" s="42">
        <v>6204140</v>
      </c>
      <c r="G136" s="42"/>
    </row>
    <row r="137" spans="3:6" ht="12.75">
      <c r="C137" s="49">
        <v>3710</v>
      </c>
      <c r="D137" s="5" t="s">
        <v>97</v>
      </c>
      <c r="E137" s="45">
        <v>4517123</v>
      </c>
      <c r="F137" s="45"/>
    </row>
    <row r="138" spans="3:6" ht="12.75">
      <c r="C138" s="49">
        <v>3720</v>
      </c>
      <c r="D138" s="5" t="s">
        <v>98</v>
      </c>
      <c r="E138" s="45">
        <v>73491</v>
      </c>
      <c r="F138" s="45"/>
    </row>
    <row r="139" spans="3:6" ht="12.75">
      <c r="C139" s="49">
        <v>3750</v>
      </c>
      <c r="D139" s="5" t="s">
        <v>99</v>
      </c>
      <c r="E139" s="45">
        <v>1560153</v>
      </c>
      <c r="F139" s="45"/>
    </row>
    <row r="140" spans="3:6" ht="12.75">
      <c r="C140" s="49">
        <v>3790</v>
      </c>
      <c r="D140" s="5" t="s">
        <v>157</v>
      </c>
      <c r="E140" s="45">
        <v>53373</v>
      </c>
      <c r="F140" s="45"/>
    </row>
    <row r="142" spans="2:7" ht="12.75">
      <c r="B142" s="48">
        <v>3800</v>
      </c>
      <c r="D142" s="41" t="s">
        <v>100</v>
      </c>
      <c r="E142" s="42">
        <v>1208429</v>
      </c>
      <c r="G142" s="42"/>
    </row>
    <row r="143" spans="3:6" ht="12.75">
      <c r="C143" s="49">
        <v>3820</v>
      </c>
      <c r="D143" s="5" t="s">
        <v>102</v>
      </c>
      <c r="E143" s="45">
        <v>909643</v>
      </c>
      <c r="F143" s="45"/>
    </row>
    <row r="144" spans="3:6" ht="12.75">
      <c r="C144" s="49">
        <v>3830</v>
      </c>
      <c r="D144" s="5" t="s">
        <v>158</v>
      </c>
      <c r="E144" s="45">
        <v>261181</v>
      </c>
      <c r="F144" s="45"/>
    </row>
    <row r="145" spans="3:6" ht="12.75">
      <c r="C145" s="49">
        <v>3840</v>
      </c>
      <c r="D145" s="5" t="s">
        <v>159</v>
      </c>
      <c r="E145" s="45">
        <v>12959</v>
      </c>
      <c r="F145" s="45"/>
    </row>
    <row r="146" spans="3:6" ht="12.75">
      <c r="C146" s="49">
        <v>3850</v>
      </c>
      <c r="D146" s="5" t="s">
        <v>160</v>
      </c>
      <c r="E146" s="45">
        <v>24646</v>
      </c>
      <c r="F146" s="45"/>
    </row>
    <row r="148" spans="2:7" ht="12.75">
      <c r="B148" s="48">
        <v>3900</v>
      </c>
      <c r="D148" s="41" t="s">
        <v>103</v>
      </c>
      <c r="E148" s="42">
        <v>8059097</v>
      </c>
      <c r="G148" s="42"/>
    </row>
    <row r="149" spans="3:6" ht="12.75">
      <c r="C149" s="49">
        <v>3910</v>
      </c>
      <c r="D149" s="5" t="s">
        <v>161</v>
      </c>
      <c r="E149" s="45">
        <v>95000</v>
      </c>
      <c r="F149" s="45"/>
    </row>
    <row r="150" spans="3:6" ht="12.75">
      <c r="C150" s="49">
        <v>3920</v>
      </c>
      <c r="D150" s="5" t="s">
        <v>135</v>
      </c>
      <c r="E150" s="45">
        <v>77475</v>
      </c>
      <c r="F150" s="45"/>
    </row>
    <row r="151" spans="3:6" ht="12.75">
      <c r="C151" s="49">
        <v>3950</v>
      </c>
      <c r="D151" s="5" t="s">
        <v>162</v>
      </c>
      <c r="E151" s="45">
        <v>43706</v>
      </c>
      <c r="F151" s="45"/>
    </row>
    <row r="152" spans="3:6" ht="12.75">
      <c r="C152" s="49">
        <v>3960</v>
      </c>
      <c r="D152" s="5" t="s">
        <v>104</v>
      </c>
      <c r="E152" s="45">
        <v>5255</v>
      </c>
      <c r="F152" s="45"/>
    </row>
    <row r="153" spans="3:6" ht="24">
      <c r="C153" s="49">
        <v>3980</v>
      </c>
      <c r="D153" s="5" t="s">
        <v>105</v>
      </c>
      <c r="E153" s="45">
        <v>7806361</v>
      </c>
      <c r="F153" s="45"/>
    </row>
    <row r="154" spans="3:6" ht="12.75">
      <c r="C154" s="49">
        <v>3990</v>
      </c>
      <c r="D154" s="5" t="s">
        <v>103</v>
      </c>
      <c r="E154" s="45">
        <v>31300</v>
      </c>
      <c r="F154" s="45"/>
    </row>
    <row r="157" spans="2:11" ht="12.75">
      <c r="B157" s="46">
        <v>4000</v>
      </c>
      <c r="D157" s="3" t="s">
        <v>3</v>
      </c>
      <c r="E157" s="42">
        <v>95605997</v>
      </c>
      <c r="G157" s="2"/>
      <c r="H157" s="2"/>
      <c r="J157" s="42"/>
      <c r="K157" s="42"/>
    </row>
    <row r="158" spans="2:7" ht="12.75">
      <c r="B158" s="48">
        <v>4400</v>
      </c>
      <c r="D158" s="41" t="s">
        <v>163</v>
      </c>
      <c r="E158" s="42">
        <v>95522381</v>
      </c>
      <c r="G158" s="42"/>
    </row>
    <row r="159" spans="3:6" ht="12.75">
      <c r="C159" s="49">
        <v>4410</v>
      </c>
      <c r="D159" s="5" t="s">
        <v>9</v>
      </c>
      <c r="E159" s="45">
        <v>40500</v>
      </c>
      <c r="F159" s="45"/>
    </row>
    <row r="160" spans="3:6" ht="12.75">
      <c r="C160" s="49">
        <v>4470</v>
      </c>
      <c r="D160" s="5" t="s">
        <v>15</v>
      </c>
      <c r="E160" s="45">
        <v>95481881</v>
      </c>
      <c r="F160" s="45"/>
    </row>
    <row r="162" spans="2:7" ht="12.75">
      <c r="B162" s="48">
        <v>4800</v>
      </c>
      <c r="D162" s="41" t="s">
        <v>164</v>
      </c>
      <c r="E162" s="42">
        <v>83616</v>
      </c>
      <c r="G162" s="42"/>
    </row>
    <row r="163" spans="3:6" ht="12.75">
      <c r="C163" s="49">
        <v>4810</v>
      </c>
      <c r="D163" s="5" t="s">
        <v>10</v>
      </c>
      <c r="E163" s="45">
        <v>83616</v>
      </c>
      <c r="F163" s="45"/>
    </row>
    <row r="166" spans="2:11" ht="12.75">
      <c r="B166" s="46">
        <v>5000</v>
      </c>
      <c r="D166" s="3" t="s">
        <v>106</v>
      </c>
      <c r="E166" s="42">
        <v>251177</v>
      </c>
      <c r="G166" s="2"/>
      <c r="H166" s="2"/>
      <c r="J166" s="42"/>
      <c r="K166" s="42"/>
    </row>
    <row r="167" spans="2:7" ht="12.75">
      <c r="B167" s="48">
        <v>5100</v>
      </c>
      <c r="D167" s="41" t="s">
        <v>107</v>
      </c>
      <c r="E167" s="42">
        <v>116076</v>
      </c>
      <c r="G167" s="42"/>
    </row>
    <row r="168" spans="3:6" ht="12.75">
      <c r="C168" s="49">
        <v>5110</v>
      </c>
      <c r="D168" s="5" t="s">
        <v>108</v>
      </c>
      <c r="E168" s="45">
        <v>33996</v>
      </c>
      <c r="F168" s="45"/>
    </row>
    <row r="169" spans="3:6" ht="12.75">
      <c r="C169" s="49">
        <v>5150</v>
      </c>
      <c r="D169" s="5" t="s">
        <v>109</v>
      </c>
      <c r="E169" s="45">
        <v>65487</v>
      </c>
      <c r="F169" s="45"/>
    </row>
    <row r="170" spans="3:6" ht="12.75">
      <c r="C170" s="49">
        <v>5190</v>
      </c>
      <c r="D170" s="5" t="s">
        <v>136</v>
      </c>
      <c r="E170" s="45">
        <v>16593</v>
      </c>
      <c r="F170" s="45"/>
    </row>
    <row r="171" spans="6:7" ht="12.75">
      <c r="F171" s="42"/>
      <c r="G171" s="42"/>
    </row>
    <row r="172" spans="2:7" ht="12.75">
      <c r="B172" s="48">
        <v>5200</v>
      </c>
      <c r="D172" s="41" t="s">
        <v>165</v>
      </c>
      <c r="E172" s="42">
        <v>246</v>
      </c>
      <c r="G172" s="42"/>
    </row>
    <row r="173" spans="3:6" ht="12.75">
      <c r="C173" s="49">
        <v>5230</v>
      </c>
      <c r="D173" s="5" t="s">
        <v>166</v>
      </c>
      <c r="E173" s="45">
        <v>246</v>
      </c>
      <c r="F173" s="45"/>
    </row>
    <row r="175" spans="2:7" ht="12.75">
      <c r="B175" s="48">
        <v>5600</v>
      </c>
      <c r="D175" s="41" t="s">
        <v>137</v>
      </c>
      <c r="E175" s="42">
        <v>112354</v>
      </c>
      <c r="G175" s="42"/>
    </row>
    <row r="176" spans="3:6" ht="24">
      <c r="C176" s="49">
        <v>5640</v>
      </c>
      <c r="D176" s="5" t="s">
        <v>138</v>
      </c>
      <c r="E176" s="45">
        <v>53402</v>
      </c>
      <c r="F176" s="45"/>
    </row>
    <row r="177" spans="3:6" ht="12.75">
      <c r="C177" s="49">
        <v>5650</v>
      </c>
      <c r="D177" s="5" t="s">
        <v>167</v>
      </c>
      <c r="E177" s="45">
        <v>58942</v>
      </c>
      <c r="F177" s="45"/>
    </row>
    <row r="178" spans="3:6" ht="12.75">
      <c r="C178" s="49">
        <v>5660</v>
      </c>
      <c r="D178" s="5" t="s">
        <v>168</v>
      </c>
      <c r="E178" s="45">
        <v>10</v>
      </c>
      <c r="F178" s="45"/>
    </row>
    <row r="180" spans="2:7" ht="12.75">
      <c r="B180" s="48">
        <v>5900</v>
      </c>
      <c r="D180" s="41" t="s">
        <v>110</v>
      </c>
      <c r="E180" s="42">
        <v>22501</v>
      </c>
      <c r="G180" s="42"/>
    </row>
    <row r="181" spans="3:6" ht="12.75">
      <c r="C181" s="49">
        <v>5910</v>
      </c>
      <c r="D181" s="5" t="s">
        <v>111</v>
      </c>
      <c r="E181" s="45">
        <v>11364</v>
      </c>
      <c r="F181" s="45"/>
    </row>
    <row r="182" spans="3:6" ht="12.75">
      <c r="C182" s="49">
        <v>5970</v>
      </c>
      <c r="D182" s="5" t="s">
        <v>139</v>
      </c>
      <c r="E182" s="45">
        <v>11137</v>
      </c>
      <c r="F182" s="45"/>
    </row>
    <row r="185" spans="2:11" ht="12.75">
      <c r="B185" s="46">
        <v>6000</v>
      </c>
      <c r="D185" s="3" t="s">
        <v>169</v>
      </c>
      <c r="E185" s="42">
        <v>40500000</v>
      </c>
      <c r="G185" s="2"/>
      <c r="H185" s="2"/>
      <c r="J185" s="42"/>
      <c r="K185" s="42"/>
    </row>
    <row r="186" spans="2:7" ht="12.75">
      <c r="B186" s="48">
        <v>6200</v>
      </c>
      <c r="D186" s="41" t="s">
        <v>170</v>
      </c>
      <c r="E186" s="42">
        <v>40500000</v>
      </c>
      <c r="G186" s="42"/>
    </row>
    <row r="187" spans="3:6" ht="12.75">
      <c r="C187" s="49">
        <v>6220</v>
      </c>
      <c r="D187" s="5" t="s">
        <v>171</v>
      </c>
      <c r="E187" s="45">
        <v>40500000</v>
      </c>
      <c r="F187" s="45"/>
    </row>
    <row r="190" spans="4:7" ht="12.75">
      <c r="D190" s="318" t="s">
        <v>22</v>
      </c>
      <c r="E190" s="317">
        <v>2670906601</v>
      </c>
      <c r="G190" s="4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65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E23" sqref="E23"/>
    </sheetView>
  </sheetViews>
  <sheetFormatPr defaultColWidth="6.8515625" defaultRowHeight="12.75"/>
  <cols>
    <col min="1" max="1" width="2.421875" style="1" customWidth="1"/>
    <col min="2" max="2" width="6.140625" style="301" customWidth="1"/>
    <col min="3" max="3" width="5.00390625" style="302" bestFit="1" customWidth="1"/>
    <col min="4" max="4" width="4.57421875" style="1" customWidth="1"/>
    <col min="5" max="5" width="82.00390625" style="1" customWidth="1"/>
    <col min="6" max="6" width="13.7109375" style="1" customWidth="1"/>
    <col min="7" max="16384" width="6.8515625" style="1" customWidth="1"/>
  </cols>
  <sheetData>
    <row r="2" ht="15.75">
      <c r="E2" s="323" t="s">
        <v>1002</v>
      </c>
    </row>
    <row r="3" ht="15.75">
      <c r="E3" s="323" t="s">
        <v>1000</v>
      </c>
    </row>
    <row r="4" ht="12.75">
      <c r="E4" s="322" t="s">
        <v>1001</v>
      </c>
    </row>
    <row r="6" spans="2:6" ht="12.75">
      <c r="B6" s="303" t="s">
        <v>23</v>
      </c>
      <c r="C6" s="303"/>
      <c r="D6" s="303"/>
      <c r="E6" s="303"/>
      <c r="F6" s="304" t="s">
        <v>0</v>
      </c>
    </row>
    <row r="8" spans="2:7" ht="12.75" customHeight="1">
      <c r="B8" s="305" t="s">
        <v>11</v>
      </c>
      <c r="C8" s="306"/>
      <c r="D8" s="307"/>
      <c r="E8" s="307"/>
      <c r="F8" s="308">
        <v>28525758</v>
      </c>
      <c r="G8" s="42"/>
    </row>
    <row r="10" spans="2:6" ht="12.75" customHeight="1">
      <c r="B10" s="309">
        <v>1000</v>
      </c>
      <c r="C10" s="2"/>
      <c r="D10" s="2" t="s">
        <v>25</v>
      </c>
      <c r="E10" s="2"/>
      <c r="F10" s="42">
        <v>28486309</v>
      </c>
    </row>
    <row r="11" spans="3:6" ht="12.75" customHeight="1">
      <c r="C11" s="48">
        <v>1100</v>
      </c>
      <c r="D11" s="2" t="s">
        <v>26</v>
      </c>
      <c r="E11" s="2"/>
      <c r="F11" s="42">
        <v>18656759</v>
      </c>
    </row>
    <row r="12" spans="3:6" ht="12.75" customHeight="1">
      <c r="C12" s="310">
        <v>1130</v>
      </c>
      <c r="D12" s="4" t="s">
        <v>28</v>
      </c>
      <c r="E12" s="4"/>
      <c r="F12" s="45">
        <v>18656759</v>
      </c>
    </row>
    <row r="14" spans="3:6" ht="12.75" customHeight="1">
      <c r="C14" s="48">
        <v>1300</v>
      </c>
      <c r="D14" s="2" t="s">
        <v>32</v>
      </c>
      <c r="E14" s="2"/>
      <c r="F14" s="42">
        <v>2434345</v>
      </c>
    </row>
    <row r="15" spans="3:6" ht="12.75" customHeight="1">
      <c r="C15" s="310">
        <v>1320</v>
      </c>
      <c r="D15" s="4" t="s">
        <v>34</v>
      </c>
      <c r="E15" s="4"/>
      <c r="F15" s="45">
        <v>2434345</v>
      </c>
    </row>
    <row r="17" spans="3:6" ht="12.75" customHeight="1">
      <c r="C17" s="48">
        <v>1400</v>
      </c>
      <c r="D17" s="2" t="s">
        <v>36</v>
      </c>
      <c r="E17" s="2"/>
      <c r="F17" s="42">
        <v>3818660</v>
      </c>
    </row>
    <row r="18" spans="3:6" ht="12.75" customHeight="1">
      <c r="C18" s="310">
        <v>1410</v>
      </c>
      <c r="D18" s="4" t="s">
        <v>37</v>
      </c>
      <c r="E18" s="4"/>
      <c r="F18" s="45">
        <v>3608660</v>
      </c>
    </row>
    <row r="19" spans="3:6" ht="12.75" customHeight="1">
      <c r="C19" s="310">
        <v>1440</v>
      </c>
      <c r="D19" s="4" t="s">
        <v>38</v>
      </c>
      <c r="E19" s="4"/>
      <c r="F19" s="45">
        <v>210000</v>
      </c>
    </row>
    <row r="21" spans="3:6" ht="12.75" customHeight="1">
      <c r="C21" s="48">
        <v>1500</v>
      </c>
      <c r="D21" s="2" t="s">
        <v>39</v>
      </c>
      <c r="E21" s="2"/>
      <c r="F21" s="42">
        <v>3216749</v>
      </c>
    </row>
    <row r="22" spans="3:6" ht="12.75" customHeight="1">
      <c r="C22" s="310">
        <v>1510</v>
      </c>
      <c r="D22" s="4" t="s">
        <v>142</v>
      </c>
      <c r="E22" s="4"/>
      <c r="F22" s="45">
        <v>1483317</v>
      </c>
    </row>
    <row r="23" spans="3:6" ht="12.75" customHeight="1">
      <c r="C23" s="310">
        <v>1520</v>
      </c>
      <c r="D23" s="4" t="s">
        <v>40</v>
      </c>
      <c r="E23" s="4"/>
      <c r="F23" s="45">
        <v>200000</v>
      </c>
    </row>
    <row r="24" spans="3:6" ht="12.75" customHeight="1">
      <c r="C24" s="310">
        <v>1540</v>
      </c>
      <c r="D24" s="4" t="s">
        <v>41</v>
      </c>
      <c r="E24" s="4"/>
      <c r="F24" s="45">
        <v>1233432</v>
      </c>
    </row>
    <row r="25" spans="3:6" ht="12.75" customHeight="1">
      <c r="C25" s="310">
        <v>1590</v>
      </c>
      <c r="D25" s="4" t="s">
        <v>39</v>
      </c>
      <c r="E25" s="4"/>
      <c r="F25" s="45">
        <v>300000</v>
      </c>
    </row>
    <row r="27" spans="3:6" ht="12.75" customHeight="1">
      <c r="C27" s="48">
        <v>1700</v>
      </c>
      <c r="D27" s="2" t="s">
        <v>45</v>
      </c>
      <c r="E27" s="2"/>
      <c r="F27" s="45">
        <v>359796</v>
      </c>
    </row>
    <row r="28" spans="3:6" ht="12.75" customHeight="1">
      <c r="C28" s="310">
        <v>1710</v>
      </c>
      <c r="D28" s="4" t="s">
        <v>46</v>
      </c>
      <c r="E28" s="4"/>
      <c r="F28" s="45">
        <v>359796</v>
      </c>
    </row>
    <row r="30" spans="2:6" ht="12.75" customHeight="1">
      <c r="B30" s="309">
        <v>2000</v>
      </c>
      <c r="C30" s="2"/>
      <c r="D30" s="2" t="s">
        <v>47</v>
      </c>
      <c r="E30" s="2"/>
      <c r="F30" s="42">
        <v>6317</v>
      </c>
    </row>
    <row r="31" spans="3:6" ht="12.75" customHeight="1">
      <c r="C31" s="48">
        <v>2100</v>
      </c>
      <c r="D31" s="2" t="s">
        <v>48</v>
      </c>
      <c r="E31" s="2"/>
      <c r="F31" s="42">
        <v>4013</v>
      </c>
    </row>
    <row r="32" spans="3:6" ht="12.75" customHeight="1">
      <c r="C32" s="310">
        <v>2110</v>
      </c>
      <c r="D32" s="4" t="s">
        <v>49</v>
      </c>
      <c r="E32" s="4"/>
      <c r="F32" s="45">
        <v>1601</v>
      </c>
    </row>
    <row r="33" spans="3:6" ht="12.75" customHeight="1">
      <c r="C33" s="310">
        <v>2120</v>
      </c>
      <c r="D33" s="4" t="s">
        <v>115</v>
      </c>
      <c r="E33" s="4"/>
      <c r="F33" s="45">
        <v>60</v>
      </c>
    </row>
    <row r="34" spans="3:6" ht="12.75" customHeight="1">
      <c r="C34" s="310">
        <v>2140</v>
      </c>
      <c r="D34" s="4" t="s">
        <v>50</v>
      </c>
      <c r="E34" s="4"/>
      <c r="F34" s="45">
        <v>1843</v>
      </c>
    </row>
    <row r="35" spans="3:6" ht="12.75" customHeight="1">
      <c r="C35" s="310">
        <v>2150</v>
      </c>
      <c r="D35" s="4" t="s">
        <v>51</v>
      </c>
      <c r="E35" s="4"/>
      <c r="F35" s="45">
        <v>181</v>
      </c>
    </row>
    <row r="36" spans="3:6" ht="12.75" customHeight="1">
      <c r="C36" s="310">
        <v>2160</v>
      </c>
      <c r="D36" s="4" t="s">
        <v>52</v>
      </c>
      <c r="E36" s="4"/>
      <c r="F36" s="45">
        <v>328</v>
      </c>
    </row>
    <row r="38" spans="3:6" ht="12.75" customHeight="1">
      <c r="C38" s="48">
        <v>2200</v>
      </c>
      <c r="D38" s="2" t="s">
        <v>53</v>
      </c>
      <c r="E38" s="2"/>
      <c r="F38" s="42">
        <v>147</v>
      </c>
    </row>
    <row r="39" spans="3:6" ht="12.75" customHeight="1">
      <c r="C39" s="310">
        <v>2210</v>
      </c>
      <c r="D39" s="4" t="s">
        <v>54</v>
      </c>
      <c r="E39" s="4"/>
      <c r="F39" s="45">
        <v>147</v>
      </c>
    </row>
    <row r="41" spans="3:6" ht="12.75" customHeight="1">
      <c r="C41" s="48">
        <v>2400</v>
      </c>
      <c r="D41" s="2" t="s">
        <v>56</v>
      </c>
      <c r="E41" s="2"/>
      <c r="F41" s="42">
        <v>72</v>
      </c>
    </row>
    <row r="42" spans="3:6" ht="12.75" customHeight="1">
      <c r="C42" s="310">
        <v>2460</v>
      </c>
      <c r="D42" s="4" t="s">
        <v>119</v>
      </c>
      <c r="E42" s="4"/>
      <c r="F42" s="45">
        <v>72</v>
      </c>
    </row>
    <row r="44" spans="3:6" ht="12.75" customHeight="1">
      <c r="C44" s="48">
        <v>2500</v>
      </c>
      <c r="D44" s="2" t="s">
        <v>58</v>
      </c>
      <c r="E44" s="2"/>
      <c r="F44" s="42">
        <v>14</v>
      </c>
    </row>
    <row r="45" spans="3:6" ht="12.75" customHeight="1">
      <c r="C45" s="310">
        <v>2530</v>
      </c>
      <c r="D45" s="4" t="s">
        <v>59</v>
      </c>
      <c r="E45" s="4"/>
      <c r="F45" s="45">
        <v>14</v>
      </c>
    </row>
    <row r="47" spans="3:6" ht="12.75" customHeight="1">
      <c r="C47" s="48">
        <v>2600</v>
      </c>
      <c r="D47" s="2" t="s">
        <v>60</v>
      </c>
      <c r="E47" s="2"/>
      <c r="F47" s="42">
        <v>1368</v>
      </c>
    </row>
    <row r="48" spans="3:6" ht="12.75" customHeight="1">
      <c r="C48" s="310">
        <v>2610</v>
      </c>
      <c r="D48" s="4" t="s">
        <v>60</v>
      </c>
      <c r="E48" s="4"/>
      <c r="F48" s="45">
        <v>1368</v>
      </c>
    </row>
    <row r="50" spans="3:6" ht="12.75" customHeight="1">
      <c r="C50" s="48">
        <v>2700</v>
      </c>
      <c r="D50" s="2" t="s">
        <v>61</v>
      </c>
      <c r="E50" s="2"/>
      <c r="F50" s="42">
        <v>5</v>
      </c>
    </row>
    <row r="51" spans="3:6" ht="12.75" customHeight="1">
      <c r="C51" s="310">
        <v>2750</v>
      </c>
      <c r="D51" s="4" t="s">
        <v>149</v>
      </c>
      <c r="E51" s="4"/>
      <c r="F51" s="45">
        <v>5</v>
      </c>
    </row>
    <row r="53" spans="3:6" ht="12.75" customHeight="1">
      <c r="C53" s="48">
        <v>2900</v>
      </c>
      <c r="D53" s="2" t="s">
        <v>63</v>
      </c>
      <c r="E53" s="2"/>
      <c r="F53" s="42">
        <v>698</v>
      </c>
    </row>
    <row r="54" spans="3:6" ht="12.75" customHeight="1">
      <c r="C54" s="310">
        <v>2940</v>
      </c>
      <c r="D54" s="4" t="s">
        <v>127</v>
      </c>
      <c r="E54" s="4"/>
      <c r="F54" s="42">
        <v>179</v>
      </c>
    </row>
    <row r="55" spans="3:6" ht="12.75" customHeight="1">
      <c r="C55" s="310">
        <v>2960</v>
      </c>
      <c r="D55" s="4" t="s">
        <v>65</v>
      </c>
      <c r="E55" s="4"/>
      <c r="F55" s="45">
        <v>519</v>
      </c>
    </row>
    <row r="57" spans="2:6" ht="12.75" customHeight="1">
      <c r="B57" s="309">
        <v>3000</v>
      </c>
      <c r="C57" s="2"/>
      <c r="D57" s="2" t="s">
        <v>66</v>
      </c>
      <c r="E57" s="2"/>
      <c r="F57" s="42">
        <v>32704</v>
      </c>
    </row>
    <row r="58" spans="3:6" ht="12.75" customHeight="1">
      <c r="C58" s="48">
        <v>3100</v>
      </c>
      <c r="D58" s="2" t="s">
        <v>67</v>
      </c>
      <c r="E58" s="2"/>
      <c r="F58" s="42">
        <v>4562</v>
      </c>
    </row>
    <row r="59" spans="3:6" ht="12.75" customHeight="1">
      <c r="C59" s="310">
        <v>3110</v>
      </c>
      <c r="D59" s="4" t="s">
        <v>68</v>
      </c>
      <c r="E59" s="4"/>
      <c r="F59" s="45">
        <v>1820</v>
      </c>
    </row>
    <row r="60" spans="3:6" ht="12.75" customHeight="1">
      <c r="C60" s="310">
        <v>3140</v>
      </c>
      <c r="D60" s="4" t="s">
        <v>70</v>
      </c>
      <c r="E60" s="4"/>
      <c r="F60" s="45">
        <v>288</v>
      </c>
    </row>
    <row r="61" spans="3:6" ht="12.75" customHeight="1">
      <c r="C61" s="310">
        <v>3150</v>
      </c>
      <c r="D61" s="4" t="s">
        <v>71</v>
      </c>
      <c r="E61" s="4"/>
      <c r="F61" s="45">
        <v>1008</v>
      </c>
    </row>
    <row r="62" spans="3:6" ht="12.75" customHeight="1">
      <c r="C62" s="310">
        <v>3170</v>
      </c>
      <c r="D62" s="4" t="s">
        <v>72</v>
      </c>
      <c r="E62" s="4"/>
      <c r="F62" s="45">
        <v>1266</v>
      </c>
    </row>
    <row r="63" spans="3:6" ht="12.75" customHeight="1">
      <c r="C63" s="310">
        <v>3180</v>
      </c>
      <c r="D63" s="4" t="s">
        <v>73</v>
      </c>
      <c r="E63" s="4"/>
      <c r="F63" s="45">
        <v>180</v>
      </c>
    </row>
    <row r="65" spans="3:6" ht="12.75" customHeight="1">
      <c r="C65" s="48">
        <v>3200</v>
      </c>
      <c r="D65" s="2" t="s">
        <v>74</v>
      </c>
      <c r="E65" s="2"/>
      <c r="F65" s="42">
        <v>6682</v>
      </c>
    </row>
    <row r="66" spans="3:6" ht="12.75" customHeight="1">
      <c r="C66" s="310">
        <v>3220</v>
      </c>
      <c r="D66" s="4" t="s">
        <v>76</v>
      </c>
      <c r="E66" s="4"/>
      <c r="F66" s="45">
        <v>2016</v>
      </c>
    </row>
    <row r="67" spans="3:6" ht="12.75" customHeight="1">
      <c r="C67" s="310">
        <v>3230</v>
      </c>
      <c r="D67" s="4" t="s">
        <v>77</v>
      </c>
      <c r="E67" s="4"/>
      <c r="F67" s="45">
        <v>336</v>
      </c>
    </row>
    <row r="68" spans="3:6" ht="12.75" customHeight="1">
      <c r="C68" s="310">
        <v>3250</v>
      </c>
      <c r="D68" s="4" t="s">
        <v>153</v>
      </c>
      <c r="E68" s="4"/>
      <c r="F68" s="45">
        <v>4236</v>
      </c>
    </row>
    <row r="69" spans="3:6" ht="12.75" customHeight="1">
      <c r="C69" s="310">
        <v>3270</v>
      </c>
      <c r="D69" s="4" t="s">
        <v>129</v>
      </c>
      <c r="E69" s="4"/>
      <c r="F69" s="45">
        <v>94</v>
      </c>
    </row>
    <row r="71" spans="3:6" ht="12.75" customHeight="1">
      <c r="C71" s="48">
        <v>3300</v>
      </c>
      <c r="D71" s="2" t="s">
        <v>78</v>
      </c>
      <c r="E71" s="2"/>
      <c r="F71" s="42">
        <v>2110</v>
      </c>
    </row>
    <row r="72" spans="3:6" ht="12.75" customHeight="1">
      <c r="C72" s="310">
        <v>3310</v>
      </c>
      <c r="D72" s="4" t="s">
        <v>79</v>
      </c>
      <c r="E72" s="4"/>
      <c r="F72" s="45">
        <v>150</v>
      </c>
    </row>
    <row r="73" spans="3:6" ht="12.75" customHeight="1">
      <c r="C73" s="310">
        <v>3330</v>
      </c>
      <c r="D73" s="4" t="s">
        <v>80</v>
      </c>
      <c r="E73" s="4"/>
      <c r="F73" s="45">
        <v>242</v>
      </c>
    </row>
    <row r="74" spans="3:6" ht="12.75" customHeight="1">
      <c r="C74" s="310">
        <v>3340</v>
      </c>
      <c r="D74" s="4" t="s">
        <v>81</v>
      </c>
      <c r="E74" s="4"/>
      <c r="F74" s="45">
        <v>1655</v>
      </c>
    </row>
    <row r="75" spans="3:6" ht="12.75" customHeight="1">
      <c r="C75" s="310">
        <v>3360</v>
      </c>
      <c r="D75" s="4" t="s">
        <v>82</v>
      </c>
      <c r="E75" s="4"/>
      <c r="F75" s="45">
        <v>63</v>
      </c>
    </row>
    <row r="77" spans="3:6" ht="12.75" customHeight="1">
      <c r="C77" s="48">
        <v>3400</v>
      </c>
      <c r="D77" s="2" t="s">
        <v>84</v>
      </c>
      <c r="E77" s="2"/>
      <c r="F77" s="42">
        <v>876</v>
      </c>
    </row>
    <row r="78" spans="3:6" ht="12.75" customHeight="1">
      <c r="C78" s="310">
        <v>3410</v>
      </c>
      <c r="D78" s="4" t="s">
        <v>85</v>
      </c>
      <c r="E78" s="4"/>
      <c r="F78" s="45">
        <v>602</v>
      </c>
    </row>
    <row r="79" spans="3:6" ht="12.75" customHeight="1">
      <c r="C79" s="310">
        <v>3450</v>
      </c>
      <c r="D79" s="4" t="s">
        <v>86</v>
      </c>
      <c r="E79" s="4"/>
      <c r="F79" s="45">
        <v>274</v>
      </c>
    </row>
    <row r="81" spans="3:6" ht="12.75" customHeight="1">
      <c r="C81" s="48">
        <v>3500</v>
      </c>
      <c r="D81" s="2" t="s">
        <v>88</v>
      </c>
      <c r="E81" s="2"/>
      <c r="F81" s="42">
        <v>1817</v>
      </c>
    </row>
    <row r="82" spans="3:6" ht="12.75" customHeight="1">
      <c r="C82" s="310">
        <v>3510</v>
      </c>
      <c r="D82" s="4" t="s">
        <v>89</v>
      </c>
      <c r="E82" s="4"/>
      <c r="F82" s="45">
        <v>720</v>
      </c>
    </row>
    <row r="83" spans="3:6" ht="12.75" customHeight="1">
      <c r="C83" s="310">
        <v>3520</v>
      </c>
      <c r="D83" s="4" t="s">
        <v>131</v>
      </c>
      <c r="E83" s="4"/>
      <c r="F83" s="45">
        <v>144</v>
      </c>
    </row>
    <row r="84" spans="3:6" ht="12.75" customHeight="1">
      <c r="C84" s="310">
        <v>3530</v>
      </c>
      <c r="D84" s="4" t="s">
        <v>90</v>
      </c>
      <c r="E84" s="4"/>
      <c r="F84" s="45">
        <v>72</v>
      </c>
    </row>
    <row r="85" spans="3:6" ht="12.75" customHeight="1">
      <c r="C85" s="310">
        <v>3550</v>
      </c>
      <c r="D85" s="4" t="s">
        <v>91</v>
      </c>
      <c r="E85" s="4"/>
      <c r="F85" s="45">
        <v>788</v>
      </c>
    </row>
    <row r="86" spans="3:6" ht="12.75" customHeight="1">
      <c r="C86" s="310">
        <v>3580</v>
      </c>
      <c r="D86" s="4" t="s">
        <v>92</v>
      </c>
      <c r="E86" s="4"/>
      <c r="F86" s="45">
        <v>24</v>
      </c>
    </row>
    <row r="87" spans="3:6" ht="12.75" customHeight="1">
      <c r="C87" s="310">
        <v>3590</v>
      </c>
      <c r="D87" s="4" t="s">
        <v>93</v>
      </c>
      <c r="E87" s="4"/>
      <c r="F87" s="45">
        <v>69</v>
      </c>
    </row>
    <row r="89" spans="3:6" ht="12.75" customHeight="1">
      <c r="C89" s="48">
        <v>3600</v>
      </c>
      <c r="D89" s="2" t="s">
        <v>94</v>
      </c>
      <c r="E89" s="2"/>
      <c r="F89" s="42">
        <v>303</v>
      </c>
    </row>
    <row r="90" spans="3:6" ht="12.75" customHeight="1">
      <c r="C90" s="310">
        <v>3610</v>
      </c>
      <c r="D90" s="4" t="s">
        <v>95</v>
      </c>
      <c r="E90" s="4"/>
      <c r="F90" s="45">
        <v>303</v>
      </c>
    </row>
    <row r="92" spans="3:6" ht="12.75" customHeight="1">
      <c r="C92" s="48">
        <v>3700</v>
      </c>
      <c r="D92" s="2" t="s">
        <v>96</v>
      </c>
      <c r="E92" s="2"/>
      <c r="F92" s="42">
        <v>1452</v>
      </c>
    </row>
    <row r="93" spans="3:6" ht="12.75" customHeight="1">
      <c r="C93" s="310">
        <v>3710</v>
      </c>
      <c r="D93" s="4" t="s">
        <v>97</v>
      </c>
      <c r="E93" s="4"/>
      <c r="F93" s="45">
        <v>702</v>
      </c>
    </row>
    <row r="94" spans="3:6" ht="12.75" customHeight="1">
      <c r="C94" s="310">
        <v>3750</v>
      </c>
      <c r="D94" s="4" t="s">
        <v>99</v>
      </c>
      <c r="E94" s="4"/>
      <c r="F94" s="45">
        <v>750</v>
      </c>
    </row>
    <row r="96" spans="3:6" ht="12.75" customHeight="1">
      <c r="C96" s="48">
        <v>3800</v>
      </c>
      <c r="D96" s="2" t="s">
        <v>100</v>
      </c>
      <c r="E96" s="2"/>
      <c r="F96" s="42">
        <v>925</v>
      </c>
    </row>
    <row r="97" spans="3:6" ht="12.75" customHeight="1">
      <c r="C97" s="310">
        <v>3820</v>
      </c>
      <c r="D97" s="4" t="s">
        <v>102</v>
      </c>
      <c r="E97" s="4"/>
      <c r="F97" s="45">
        <v>60</v>
      </c>
    </row>
    <row r="98" spans="3:6" ht="12.75" customHeight="1">
      <c r="C98" s="310">
        <v>3830</v>
      </c>
      <c r="D98" s="4" t="s">
        <v>158</v>
      </c>
      <c r="E98" s="4"/>
      <c r="F98" s="45">
        <v>865</v>
      </c>
    </row>
    <row r="100" spans="3:6" ht="12.75" customHeight="1">
      <c r="C100" s="48">
        <v>3900</v>
      </c>
      <c r="D100" s="2" t="s">
        <v>103</v>
      </c>
      <c r="E100" s="2"/>
      <c r="F100" s="42">
        <v>13977</v>
      </c>
    </row>
    <row r="101" spans="3:6" ht="12.75" customHeight="1">
      <c r="C101" s="310">
        <v>3920</v>
      </c>
      <c r="D101" s="4" t="s">
        <v>135</v>
      </c>
      <c r="E101" s="4"/>
      <c r="F101" s="45">
        <v>121</v>
      </c>
    </row>
    <row r="102" spans="3:6" ht="12.75" customHeight="1">
      <c r="C102" s="310">
        <v>3980</v>
      </c>
      <c r="D102" s="4" t="s">
        <v>105</v>
      </c>
      <c r="E102" s="4"/>
      <c r="F102" s="45">
        <v>13856</v>
      </c>
    </row>
    <row r="103" spans="4:5" ht="12.75">
      <c r="D103" s="4"/>
      <c r="E103" s="4"/>
    </row>
    <row r="104" spans="2:6" ht="12.75" customHeight="1">
      <c r="B104" s="309">
        <v>5000</v>
      </c>
      <c r="C104" s="2"/>
      <c r="D104" s="2" t="s">
        <v>106</v>
      </c>
      <c r="E104" s="2"/>
      <c r="F104" s="42">
        <v>428</v>
      </c>
    </row>
    <row r="105" spans="3:6" ht="12.75" customHeight="1">
      <c r="C105" s="48">
        <v>5100</v>
      </c>
      <c r="D105" s="2" t="s">
        <v>107</v>
      </c>
      <c r="E105" s="2"/>
      <c r="F105" s="42">
        <v>314</v>
      </c>
    </row>
    <row r="106" spans="3:6" ht="12.75" customHeight="1">
      <c r="C106" s="310">
        <v>5110</v>
      </c>
      <c r="D106" s="4" t="s">
        <v>108</v>
      </c>
      <c r="E106" s="4"/>
      <c r="F106" s="45">
        <v>163</v>
      </c>
    </row>
    <row r="107" spans="3:6" ht="12.75" customHeight="1">
      <c r="C107" s="310">
        <v>5150</v>
      </c>
      <c r="D107" s="4" t="s">
        <v>109</v>
      </c>
      <c r="E107" s="4"/>
      <c r="F107" s="45">
        <v>90</v>
      </c>
    </row>
    <row r="108" spans="3:6" ht="12.75" customHeight="1">
      <c r="C108" s="310">
        <v>5190</v>
      </c>
      <c r="D108" s="4" t="s">
        <v>136</v>
      </c>
      <c r="E108" s="4"/>
      <c r="F108" s="45">
        <v>61</v>
      </c>
    </row>
    <row r="110" spans="3:6" ht="12.75" customHeight="1">
      <c r="C110" s="48">
        <v>5600</v>
      </c>
      <c r="D110" s="2" t="s">
        <v>137</v>
      </c>
      <c r="E110" s="2"/>
      <c r="F110" s="42">
        <v>10</v>
      </c>
    </row>
    <row r="111" spans="3:6" ht="12.75" customHeight="1">
      <c r="C111" s="310">
        <v>5660</v>
      </c>
      <c r="D111" s="4" t="s">
        <v>168</v>
      </c>
      <c r="E111" s="4"/>
      <c r="F111" s="45">
        <v>10</v>
      </c>
    </row>
    <row r="113" spans="3:6" ht="12.75" customHeight="1">
      <c r="C113" s="48">
        <v>5900</v>
      </c>
      <c r="D113" s="2" t="s">
        <v>110</v>
      </c>
      <c r="E113" s="2"/>
      <c r="F113" s="42">
        <v>104</v>
      </c>
    </row>
    <row r="114" spans="3:6" ht="12.75" customHeight="1">
      <c r="C114" s="310">
        <v>5970</v>
      </c>
      <c r="D114" s="4" t="s">
        <v>139</v>
      </c>
      <c r="E114" s="4"/>
      <c r="F114" s="45">
        <v>104</v>
      </c>
    </row>
    <row r="117" spans="2:6" ht="12.75" customHeight="1">
      <c r="B117" s="305" t="s">
        <v>14</v>
      </c>
      <c r="C117" s="307"/>
      <c r="D117" s="307"/>
      <c r="E117" s="307"/>
      <c r="F117" s="311">
        <v>208235748</v>
      </c>
    </row>
    <row r="119" spans="2:6" ht="12.75" customHeight="1">
      <c r="B119" s="309">
        <v>1000</v>
      </c>
      <c r="C119" s="2"/>
      <c r="D119" s="2" t="s">
        <v>25</v>
      </c>
      <c r="E119" s="2"/>
      <c r="F119" s="42">
        <v>88791427</v>
      </c>
    </row>
    <row r="120" spans="3:6" ht="12.75" customHeight="1">
      <c r="C120" s="48">
        <v>1100</v>
      </c>
      <c r="D120" s="2" t="s">
        <v>26</v>
      </c>
      <c r="E120" s="2"/>
      <c r="F120" s="42">
        <v>46620881</v>
      </c>
    </row>
    <row r="121" spans="3:6" ht="12.75" customHeight="1">
      <c r="C121" s="310">
        <v>1130</v>
      </c>
      <c r="D121" s="4" t="s">
        <v>28</v>
      </c>
      <c r="E121" s="4"/>
      <c r="F121" s="45">
        <v>46620881</v>
      </c>
    </row>
    <row r="123" spans="3:6" ht="12.75" customHeight="1">
      <c r="C123" s="48">
        <v>1200</v>
      </c>
      <c r="D123" s="2" t="s">
        <v>29</v>
      </c>
      <c r="E123" s="2"/>
      <c r="F123" s="42">
        <v>3020859</v>
      </c>
    </row>
    <row r="124" spans="3:6" ht="12.75" customHeight="1">
      <c r="C124" s="310">
        <v>1210</v>
      </c>
      <c r="D124" s="4" t="s">
        <v>30</v>
      </c>
      <c r="E124" s="4"/>
      <c r="F124" s="45">
        <v>2990859</v>
      </c>
    </row>
    <row r="125" spans="3:6" ht="12.75" customHeight="1">
      <c r="C125" s="310">
        <v>1230</v>
      </c>
      <c r="D125" s="4" t="s">
        <v>31</v>
      </c>
      <c r="E125" s="4"/>
      <c r="F125" s="45">
        <v>30000</v>
      </c>
    </row>
    <row r="127" spans="3:6" ht="12.75" customHeight="1">
      <c r="C127" s="48">
        <v>1300</v>
      </c>
      <c r="D127" s="2" t="s">
        <v>32</v>
      </c>
      <c r="E127" s="2"/>
      <c r="F127" s="42">
        <v>6826073</v>
      </c>
    </row>
    <row r="128" spans="3:6" ht="12.75" customHeight="1">
      <c r="C128" s="310">
        <v>1320</v>
      </c>
      <c r="D128" s="4" t="s">
        <v>34</v>
      </c>
      <c r="E128" s="4"/>
      <c r="F128" s="45">
        <v>6263221</v>
      </c>
    </row>
    <row r="129" spans="3:6" ht="12.75" customHeight="1">
      <c r="C129" s="310">
        <v>1340</v>
      </c>
      <c r="D129" s="4" t="s">
        <v>35</v>
      </c>
      <c r="E129" s="4"/>
      <c r="F129" s="45">
        <v>562852</v>
      </c>
    </row>
    <row r="131" spans="3:6" ht="12.75" customHeight="1">
      <c r="C131" s="48">
        <v>1400</v>
      </c>
      <c r="D131" s="2" t="s">
        <v>36</v>
      </c>
      <c r="E131" s="2"/>
      <c r="F131" s="42">
        <v>10687679</v>
      </c>
    </row>
    <row r="132" spans="3:6" ht="12.75" customHeight="1">
      <c r="C132" s="310">
        <v>1410</v>
      </c>
      <c r="D132" s="4" t="s">
        <v>37</v>
      </c>
      <c r="E132" s="4"/>
      <c r="F132" s="45">
        <v>10167679</v>
      </c>
    </row>
    <row r="133" spans="3:6" ht="12.75" customHeight="1">
      <c r="C133" s="310">
        <v>1440</v>
      </c>
      <c r="D133" s="4" t="s">
        <v>38</v>
      </c>
      <c r="E133" s="4"/>
      <c r="F133" s="45">
        <v>520000</v>
      </c>
    </row>
    <row r="135" spans="3:6" ht="12.75" customHeight="1">
      <c r="C135" s="48">
        <v>1500</v>
      </c>
      <c r="D135" s="2" t="s">
        <v>39</v>
      </c>
      <c r="E135" s="2"/>
      <c r="F135" s="42">
        <v>18170612</v>
      </c>
    </row>
    <row r="136" spans="3:6" ht="12.75" customHeight="1">
      <c r="C136" s="310">
        <v>1510</v>
      </c>
      <c r="D136" s="4" t="s">
        <v>142</v>
      </c>
      <c r="E136" s="4"/>
      <c r="F136" s="45">
        <v>5860992</v>
      </c>
    </row>
    <row r="137" spans="3:6" ht="12.75" customHeight="1">
      <c r="C137" s="310">
        <v>1520</v>
      </c>
      <c r="D137" s="4" t="s">
        <v>40</v>
      </c>
      <c r="E137" s="4"/>
      <c r="F137" s="45">
        <v>8062605</v>
      </c>
    </row>
    <row r="138" spans="3:6" ht="12.75" customHeight="1">
      <c r="C138" s="310">
        <v>1540</v>
      </c>
      <c r="D138" s="4" t="s">
        <v>41</v>
      </c>
      <c r="E138" s="4"/>
      <c r="F138" s="45">
        <v>3600247</v>
      </c>
    </row>
    <row r="139" spans="3:6" ht="12.75" customHeight="1">
      <c r="C139" s="310">
        <v>1590</v>
      </c>
      <c r="D139" s="4" t="s">
        <v>39</v>
      </c>
      <c r="E139" s="4"/>
      <c r="F139" s="45">
        <v>646768</v>
      </c>
    </row>
    <row r="141" spans="3:6" ht="12.75" customHeight="1">
      <c r="C141" s="48">
        <v>1700</v>
      </c>
      <c r="D141" s="2" t="s">
        <v>45</v>
      </c>
      <c r="E141" s="2"/>
      <c r="F141" s="42">
        <v>3465323</v>
      </c>
    </row>
    <row r="142" spans="3:6" ht="12.75" customHeight="1">
      <c r="C142" s="310">
        <v>1710</v>
      </c>
      <c r="D142" s="4" t="s">
        <v>46</v>
      </c>
      <c r="E142" s="4"/>
      <c r="F142" s="45">
        <v>3465323</v>
      </c>
    </row>
    <row r="144" spans="2:6" ht="12.75" customHeight="1">
      <c r="B144" s="309">
        <v>2000</v>
      </c>
      <c r="C144" s="2"/>
      <c r="D144" s="2" t="s">
        <v>47</v>
      </c>
      <c r="E144" s="2"/>
      <c r="F144" s="42">
        <v>4835541</v>
      </c>
    </row>
    <row r="145" spans="3:6" ht="12.75" customHeight="1">
      <c r="C145" s="48">
        <v>2100</v>
      </c>
      <c r="D145" s="2" t="s">
        <v>48</v>
      </c>
      <c r="E145" s="2"/>
      <c r="F145" s="42">
        <v>1237000</v>
      </c>
    </row>
    <row r="146" spans="3:6" ht="12.75" customHeight="1">
      <c r="C146" s="310">
        <v>2110</v>
      </c>
      <c r="D146" s="4" t="s">
        <v>49</v>
      </c>
      <c r="E146" s="4"/>
      <c r="F146" s="45">
        <v>392507</v>
      </c>
    </row>
    <row r="147" spans="3:6" ht="12.75" customHeight="1">
      <c r="C147" s="310">
        <v>2120</v>
      </c>
      <c r="D147" s="4" t="s">
        <v>115</v>
      </c>
      <c r="E147" s="4"/>
      <c r="F147" s="45">
        <v>66390</v>
      </c>
    </row>
    <row r="148" spans="3:6" ht="12.75" customHeight="1">
      <c r="C148" s="310">
        <v>2140</v>
      </c>
      <c r="D148" s="4" t="s">
        <v>50</v>
      </c>
      <c r="E148" s="4"/>
      <c r="F148" s="45">
        <v>605065</v>
      </c>
    </row>
    <row r="149" spans="3:6" ht="12.75" customHeight="1">
      <c r="C149" s="310">
        <v>2150</v>
      </c>
      <c r="D149" s="4" t="s">
        <v>51</v>
      </c>
      <c r="E149" s="4"/>
      <c r="F149" s="45">
        <v>41960</v>
      </c>
    </row>
    <row r="150" spans="3:6" ht="12.75" customHeight="1">
      <c r="C150" s="310">
        <v>2160</v>
      </c>
      <c r="D150" s="4" t="s">
        <v>52</v>
      </c>
      <c r="E150" s="4"/>
      <c r="F150" s="45">
        <v>120378</v>
      </c>
    </row>
    <row r="151" spans="3:6" ht="12.75" customHeight="1">
      <c r="C151" s="310">
        <v>2180</v>
      </c>
      <c r="D151" s="4" t="s">
        <v>144</v>
      </c>
      <c r="E151" s="4"/>
      <c r="F151" s="45">
        <v>10700</v>
      </c>
    </row>
    <row r="153" spans="3:6" ht="12.75" customHeight="1">
      <c r="C153" s="48">
        <v>2200</v>
      </c>
      <c r="D153" s="2" t="s">
        <v>53</v>
      </c>
      <c r="E153" s="2"/>
      <c r="F153" s="42">
        <v>380097</v>
      </c>
    </row>
    <row r="154" spans="3:6" ht="12.75" customHeight="1">
      <c r="C154" s="310">
        <v>2210</v>
      </c>
      <c r="D154" s="4" t="s">
        <v>54</v>
      </c>
      <c r="E154" s="4"/>
      <c r="F154" s="45">
        <v>377897</v>
      </c>
    </row>
    <row r="155" spans="3:6" ht="12.75" customHeight="1">
      <c r="C155" s="310">
        <v>2230</v>
      </c>
      <c r="D155" s="4" t="s">
        <v>55</v>
      </c>
      <c r="E155" s="4"/>
      <c r="F155" s="45">
        <v>2200</v>
      </c>
    </row>
    <row r="157" spans="3:6" ht="12.75" customHeight="1">
      <c r="C157" s="48">
        <v>2400</v>
      </c>
      <c r="D157" s="2" t="s">
        <v>56</v>
      </c>
      <c r="E157" s="2"/>
      <c r="F157" s="42">
        <v>46850</v>
      </c>
    </row>
    <row r="158" spans="3:6" ht="12.75" customHeight="1">
      <c r="C158" s="310">
        <v>2460</v>
      </c>
      <c r="D158" s="4" t="s">
        <v>119</v>
      </c>
      <c r="E158" s="4"/>
      <c r="F158" s="45">
        <v>43850</v>
      </c>
    </row>
    <row r="159" spans="3:6" ht="12.75" customHeight="1">
      <c r="C159" s="310">
        <v>2480</v>
      </c>
      <c r="D159" s="4" t="s">
        <v>57</v>
      </c>
      <c r="E159" s="4"/>
      <c r="F159" s="45">
        <v>3000</v>
      </c>
    </row>
    <row r="161" spans="3:6" ht="12.75" customHeight="1">
      <c r="C161" s="48">
        <v>2500</v>
      </c>
      <c r="D161" s="2" t="s">
        <v>58</v>
      </c>
      <c r="E161" s="2"/>
      <c r="F161" s="42">
        <v>24400</v>
      </c>
    </row>
    <row r="162" spans="3:6" ht="12.75" customHeight="1">
      <c r="C162" s="310">
        <v>2530</v>
      </c>
      <c r="D162" s="4" t="s">
        <v>59</v>
      </c>
      <c r="E162" s="4"/>
      <c r="F162" s="45">
        <v>24400</v>
      </c>
    </row>
    <row r="164" spans="3:6" ht="12.75" customHeight="1">
      <c r="C164" s="48">
        <v>2600</v>
      </c>
      <c r="D164" s="2" t="s">
        <v>60</v>
      </c>
      <c r="E164" s="2"/>
      <c r="F164" s="42">
        <v>2735144</v>
      </c>
    </row>
    <row r="165" spans="3:6" ht="12.75" customHeight="1">
      <c r="C165" s="310">
        <v>2610</v>
      </c>
      <c r="D165" s="4" t="s">
        <v>60</v>
      </c>
      <c r="E165" s="4"/>
      <c r="F165" s="45">
        <v>2735144</v>
      </c>
    </row>
    <row r="167" spans="3:6" ht="12.75" customHeight="1">
      <c r="C167" s="48">
        <v>2700</v>
      </c>
      <c r="D167" s="2" t="s">
        <v>61</v>
      </c>
      <c r="E167" s="2"/>
      <c r="F167" s="42">
        <v>22060</v>
      </c>
    </row>
    <row r="168" spans="3:6" ht="12.75" customHeight="1">
      <c r="C168" s="310">
        <v>2710</v>
      </c>
      <c r="D168" s="4" t="s">
        <v>62</v>
      </c>
      <c r="E168" s="4"/>
      <c r="F168" s="45">
        <v>17160</v>
      </c>
    </row>
    <row r="169" spans="3:6" ht="12.75" customHeight="1">
      <c r="C169" s="310">
        <v>2720</v>
      </c>
      <c r="D169" s="4" t="s">
        <v>123</v>
      </c>
      <c r="E169" s="4"/>
      <c r="F169" s="45">
        <v>4900</v>
      </c>
    </row>
    <row r="171" spans="3:6" ht="12.75" customHeight="1">
      <c r="C171" s="48">
        <v>2900</v>
      </c>
      <c r="D171" s="2" t="s">
        <v>63</v>
      </c>
      <c r="E171" s="2"/>
      <c r="F171" s="42">
        <v>389990</v>
      </c>
    </row>
    <row r="172" spans="3:6" ht="12.75" customHeight="1">
      <c r="C172" s="310">
        <v>2910</v>
      </c>
      <c r="D172" s="4" t="s">
        <v>64</v>
      </c>
      <c r="E172" s="4"/>
      <c r="F172" s="45">
        <v>4020</v>
      </c>
    </row>
    <row r="173" spans="3:6" ht="12.75" customHeight="1">
      <c r="C173" s="310">
        <v>2920</v>
      </c>
      <c r="D173" s="4" t="s">
        <v>125</v>
      </c>
      <c r="E173" s="4"/>
      <c r="F173" s="45">
        <v>3120</v>
      </c>
    </row>
    <row r="174" spans="3:6" ht="12.75" customHeight="1">
      <c r="C174" s="310">
        <v>2940</v>
      </c>
      <c r="D174" s="4" t="s">
        <v>127</v>
      </c>
      <c r="E174" s="4"/>
      <c r="F174" s="45">
        <v>101450</v>
      </c>
    </row>
    <row r="175" spans="3:6" ht="12.75" customHeight="1">
      <c r="C175" s="310">
        <v>2960</v>
      </c>
      <c r="D175" s="4" t="s">
        <v>65</v>
      </c>
      <c r="E175" s="4"/>
      <c r="F175" s="45">
        <v>191400</v>
      </c>
    </row>
    <row r="176" spans="3:6" ht="12.75" customHeight="1">
      <c r="C176" s="310">
        <v>2990</v>
      </c>
      <c r="D176" s="4" t="s">
        <v>128</v>
      </c>
      <c r="E176" s="4"/>
      <c r="F176" s="45">
        <v>90000</v>
      </c>
    </row>
    <row r="178" spans="2:6" ht="12.75" customHeight="1">
      <c r="B178" s="309">
        <v>3000</v>
      </c>
      <c r="C178" s="2"/>
      <c r="D178" s="2" t="s">
        <v>66</v>
      </c>
      <c r="E178" s="2"/>
      <c r="F178" s="42">
        <v>19126899</v>
      </c>
    </row>
    <row r="179" spans="3:6" ht="12.75" customHeight="1">
      <c r="C179" s="48">
        <v>3100</v>
      </c>
      <c r="D179" s="2" t="s">
        <v>67</v>
      </c>
      <c r="E179" s="2"/>
      <c r="F179" s="42">
        <v>1600144</v>
      </c>
    </row>
    <row r="180" spans="3:6" ht="12.75" customHeight="1">
      <c r="C180" s="310">
        <v>3110</v>
      </c>
      <c r="D180" s="4" t="s">
        <v>68</v>
      </c>
      <c r="E180" s="4"/>
      <c r="F180" s="45">
        <v>936000</v>
      </c>
    </row>
    <row r="181" spans="3:6" ht="12.75" customHeight="1">
      <c r="C181" s="310">
        <v>3130</v>
      </c>
      <c r="D181" s="4" t="s">
        <v>69</v>
      </c>
      <c r="E181" s="4"/>
      <c r="F181" s="45">
        <v>29104</v>
      </c>
    </row>
    <row r="182" spans="3:6" ht="12.75" customHeight="1">
      <c r="C182" s="310">
        <v>3140</v>
      </c>
      <c r="D182" s="4" t="s">
        <v>70</v>
      </c>
      <c r="E182" s="4"/>
      <c r="F182" s="45">
        <v>282240</v>
      </c>
    </row>
    <row r="183" spans="3:6" ht="12.75" customHeight="1">
      <c r="C183" s="310">
        <v>3150</v>
      </c>
      <c r="D183" s="4" t="s">
        <v>71</v>
      </c>
      <c r="E183" s="4"/>
      <c r="F183" s="45">
        <v>271800</v>
      </c>
    </row>
    <row r="184" spans="3:6" ht="12.75" customHeight="1">
      <c r="C184" s="310">
        <v>3170</v>
      </c>
      <c r="D184" s="4" t="s">
        <v>72</v>
      </c>
      <c r="E184" s="4"/>
      <c r="F184" s="45">
        <v>45000</v>
      </c>
    </row>
    <row r="185" spans="3:6" ht="12.75" customHeight="1">
      <c r="C185" s="310">
        <v>3180</v>
      </c>
      <c r="D185" s="4" t="s">
        <v>73</v>
      </c>
      <c r="E185" s="4"/>
      <c r="F185" s="45">
        <v>36000</v>
      </c>
    </row>
    <row r="187" spans="3:6" ht="12.75" customHeight="1">
      <c r="C187" s="48">
        <v>3200</v>
      </c>
      <c r="D187" s="2" t="s">
        <v>74</v>
      </c>
      <c r="E187" s="2"/>
      <c r="F187" s="42">
        <v>8011937</v>
      </c>
    </row>
    <row r="188" spans="3:6" ht="12.75" customHeight="1">
      <c r="C188" s="310">
        <v>3220</v>
      </c>
      <c r="D188" s="4" t="s">
        <v>76</v>
      </c>
      <c r="E188" s="4"/>
      <c r="F188" s="45">
        <v>5568072</v>
      </c>
    </row>
    <row r="189" spans="3:6" ht="12.75" customHeight="1">
      <c r="C189" s="310">
        <v>3230</v>
      </c>
      <c r="D189" s="4" t="s">
        <v>77</v>
      </c>
      <c r="E189" s="4"/>
      <c r="F189" s="45">
        <v>144000</v>
      </c>
    </row>
    <row r="190" spans="3:6" ht="12.75" customHeight="1">
      <c r="C190" s="310">
        <v>3250</v>
      </c>
      <c r="D190" s="4" t="s">
        <v>153</v>
      </c>
      <c r="E190" s="4"/>
      <c r="F190" s="45">
        <v>2299865</v>
      </c>
    </row>
    <row r="192" spans="3:6" ht="12.75" customHeight="1">
      <c r="C192" s="48">
        <v>3300</v>
      </c>
      <c r="D192" s="2" t="s">
        <v>78</v>
      </c>
      <c r="E192" s="2"/>
      <c r="F192" s="42">
        <v>1551900</v>
      </c>
    </row>
    <row r="193" spans="3:6" ht="12.75" customHeight="1">
      <c r="C193" s="310">
        <v>3310</v>
      </c>
      <c r="D193" s="4" t="s">
        <v>79</v>
      </c>
      <c r="E193" s="4"/>
      <c r="F193" s="45">
        <v>130000</v>
      </c>
    </row>
    <row r="194" spans="3:6" ht="12.75" customHeight="1">
      <c r="C194" s="310">
        <v>3320</v>
      </c>
      <c r="D194" s="4" t="s">
        <v>154</v>
      </c>
      <c r="E194" s="4"/>
      <c r="F194" s="45">
        <v>15000</v>
      </c>
    </row>
    <row r="195" spans="3:6" ht="12.75" customHeight="1">
      <c r="C195" s="310">
        <v>3330</v>
      </c>
      <c r="D195" s="4" t="s">
        <v>80</v>
      </c>
      <c r="E195" s="4"/>
      <c r="F195" s="45">
        <v>167000</v>
      </c>
    </row>
    <row r="196" spans="3:6" ht="12.75" customHeight="1">
      <c r="C196" s="310">
        <v>3340</v>
      </c>
      <c r="D196" s="4" t="s">
        <v>81</v>
      </c>
      <c r="E196" s="4"/>
      <c r="F196" s="45">
        <v>898000</v>
      </c>
    </row>
    <row r="197" spans="3:6" ht="12.75" customHeight="1">
      <c r="C197" s="310">
        <v>3360</v>
      </c>
      <c r="D197" s="4" t="s">
        <v>82</v>
      </c>
      <c r="E197" s="4"/>
      <c r="F197" s="45">
        <v>78500</v>
      </c>
    </row>
    <row r="198" spans="3:6" ht="12.75" customHeight="1">
      <c r="C198" s="310">
        <v>3380</v>
      </c>
      <c r="D198" s="4" t="s">
        <v>83</v>
      </c>
      <c r="E198" s="4"/>
      <c r="F198" s="45">
        <v>263400</v>
      </c>
    </row>
    <row r="200" spans="3:6" ht="12.75" customHeight="1">
      <c r="C200" s="48">
        <v>3400</v>
      </c>
      <c r="D200" s="2" t="s">
        <v>84</v>
      </c>
      <c r="E200" s="2"/>
      <c r="F200" s="42">
        <v>935500</v>
      </c>
    </row>
    <row r="201" spans="3:6" ht="12.75" customHeight="1">
      <c r="C201" s="310">
        <v>3410</v>
      </c>
      <c r="D201" s="4" t="s">
        <v>85</v>
      </c>
      <c r="E201" s="4"/>
      <c r="F201" s="45">
        <v>293500</v>
      </c>
    </row>
    <row r="202" spans="3:6" ht="12.75" customHeight="1">
      <c r="C202" s="310">
        <v>3450</v>
      </c>
      <c r="D202" s="4" t="s">
        <v>86</v>
      </c>
      <c r="E202" s="4"/>
      <c r="F202" s="45">
        <v>642000</v>
      </c>
    </row>
    <row r="204" spans="3:6" ht="12.75" customHeight="1">
      <c r="C204" s="48">
        <v>3500</v>
      </c>
      <c r="D204" s="2" t="s">
        <v>88</v>
      </c>
      <c r="E204" s="2"/>
      <c r="F204" s="42">
        <v>1218640</v>
      </c>
    </row>
    <row r="205" spans="3:6" ht="12.75" customHeight="1">
      <c r="C205" s="310">
        <v>3510</v>
      </c>
      <c r="D205" s="4" t="s">
        <v>89</v>
      </c>
      <c r="E205" s="4"/>
      <c r="F205" s="45">
        <v>271000</v>
      </c>
    </row>
    <row r="206" spans="3:6" ht="12.75" customHeight="1">
      <c r="C206" s="310">
        <v>3520</v>
      </c>
      <c r="D206" s="4" t="s">
        <v>131</v>
      </c>
      <c r="E206" s="4"/>
      <c r="F206" s="45">
        <v>124000</v>
      </c>
    </row>
    <row r="207" spans="3:6" ht="12.75" customHeight="1">
      <c r="C207" s="310">
        <v>3530</v>
      </c>
      <c r="D207" s="4" t="s">
        <v>90</v>
      </c>
      <c r="E207" s="4"/>
      <c r="F207" s="45">
        <v>20000</v>
      </c>
    </row>
    <row r="208" spans="3:6" ht="12.75" customHeight="1">
      <c r="C208" s="310">
        <v>3550</v>
      </c>
      <c r="D208" s="4" t="s">
        <v>91</v>
      </c>
      <c r="E208" s="4"/>
      <c r="F208" s="45">
        <v>360000</v>
      </c>
    </row>
    <row r="209" spans="3:6" ht="12.75" customHeight="1">
      <c r="C209" s="310">
        <v>3580</v>
      </c>
      <c r="D209" s="4" t="s">
        <v>92</v>
      </c>
      <c r="E209" s="4"/>
      <c r="F209" s="45">
        <v>429600</v>
      </c>
    </row>
    <row r="210" spans="3:6" ht="12.75" customHeight="1">
      <c r="C210" s="310">
        <v>3590</v>
      </c>
      <c r="D210" s="4" t="s">
        <v>93</v>
      </c>
      <c r="E210" s="4"/>
      <c r="F210" s="45">
        <v>14040</v>
      </c>
    </row>
    <row r="212" spans="3:6" ht="12.75" customHeight="1">
      <c r="C212" s="48">
        <v>3600</v>
      </c>
      <c r="D212" s="2" t="s">
        <v>94</v>
      </c>
      <c r="E212" s="2"/>
      <c r="F212" s="42">
        <v>205500</v>
      </c>
    </row>
    <row r="213" spans="3:6" ht="12.75" customHeight="1">
      <c r="C213" s="310">
        <v>3610</v>
      </c>
      <c r="D213" s="4" t="s">
        <v>95</v>
      </c>
      <c r="E213" s="4"/>
      <c r="F213" s="45">
        <v>205500</v>
      </c>
    </row>
    <row r="215" spans="3:6" ht="12.75" customHeight="1">
      <c r="C215" s="48">
        <v>3700</v>
      </c>
      <c r="D215" s="2" t="s">
        <v>96</v>
      </c>
      <c r="E215" s="2"/>
      <c r="F215" s="42">
        <v>1983900</v>
      </c>
    </row>
    <row r="216" spans="3:6" ht="12.75" customHeight="1">
      <c r="C216" s="310">
        <v>3710</v>
      </c>
      <c r="D216" s="4" t="s">
        <v>97</v>
      </c>
      <c r="E216" s="4"/>
      <c r="F216" s="45">
        <v>650000</v>
      </c>
    </row>
    <row r="217" spans="3:6" ht="12.75" customHeight="1">
      <c r="C217" s="310">
        <v>3720</v>
      </c>
      <c r="D217" s="4" t="s">
        <v>98</v>
      </c>
      <c r="E217" s="4"/>
      <c r="F217" s="45">
        <v>2000</v>
      </c>
    </row>
    <row r="218" spans="3:6" ht="12.75" customHeight="1">
      <c r="C218" s="310">
        <v>3750</v>
      </c>
      <c r="D218" s="4" t="s">
        <v>99</v>
      </c>
      <c r="E218" s="4"/>
      <c r="F218" s="45">
        <v>1287900</v>
      </c>
    </row>
    <row r="219" spans="3:6" ht="12.75" customHeight="1">
      <c r="C219" s="310">
        <v>3790</v>
      </c>
      <c r="D219" s="4" t="s">
        <v>157</v>
      </c>
      <c r="E219" s="4"/>
      <c r="F219" s="45">
        <v>44000</v>
      </c>
    </row>
    <row r="221" spans="3:6" ht="12.75" customHeight="1">
      <c r="C221" s="48">
        <v>3800</v>
      </c>
      <c r="D221" s="2" t="s">
        <v>100</v>
      </c>
      <c r="E221" s="2"/>
      <c r="F221" s="42">
        <v>758800</v>
      </c>
    </row>
    <row r="222" spans="3:6" ht="12.75" customHeight="1">
      <c r="C222" s="310">
        <v>3820</v>
      </c>
      <c r="D222" s="4" t="s">
        <v>102</v>
      </c>
      <c r="E222" s="4"/>
      <c r="F222" s="45">
        <v>693800</v>
      </c>
    </row>
    <row r="223" spans="3:6" ht="12.75" customHeight="1">
      <c r="C223" s="310">
        <v>3830</v>
      </c>
      <c r="D223" s="4" t="s">
        <v>158</v>
      </c>
      <c r="E223" s="4"/>
      <c r="F223" s="45">
        <v>65000</v>
      </c>
    </row>
    <row r="225" spans="3:6" ht="12.75" customHeight="1">
      <c r="C225" s="48">
        <v>3900</v>
      </c>
      <c r="D225" s="2" t="s">
        <v>103</v>
      </c>
      <c r="E225" s="2"/>
      <c r="F225" s="42">
        <v>2860578</v>
      </c>
    </row>
    <row r="226" spans="3:6" ht="12.75" customHeight="1">
      <c r="C226" s="310">
        <v>3910</v>
      </c>
      <c r="D226" s="4" t="s">
        <v>161</v>
      </c>
      <c r="E226" s="4"/>
      <c r="F226" s="45">
        <v>95000</v>
      </c>
    </row>
    <row r="227" spans="3:6" ht="12.75" customHeight="1">
      <c r="C227" s="310">
        <v>3920</v>
      </c>
      <c r="D227" s="4" t="s">
        <v>135</v>
      </c>
      <c r="E227" s="4"/>
      <c r="F227" s="45">
        <v>25000</v>
      </c>
    </row>
    <row r="228" spans="3:6" ht="12.75" customHeight="1">
      <c r="C228" s="310">
        <v>3950</v>
      </c>
      <c r="D228" s="4" t="s">
        <v>162</v>
      </c>
      <c r="E228" s="4"/>
      <c r="F228" s="45">
        <v>38000</v>
      </c>
    </row>
    <row r="229" spans="3:6" ht="12.75" customHeight="1">
      <c r="C229" s="310">
        <v>3980</v>
      </c>
      <c r="D229" s="4" t="s">
        <v>105</v>
      </c>
      <c r="E229" s="4"/>
      <c r="F229" s="45">
        <v>2671278</v>
      </c>
    </row>
    <row r="230" spans="3:6" ht="12.75" customHeight="1">
      <c r="C230" s="310">
        <v>3990</v>
      </c>
      <c r="D230" s="4" t="s">
        <v>103</v>
      </c>
      <c r="E230" s="4"/>
      <c r="F230" s="45">
        <v>31300</v>
      </c>
    </row>
    <row r="232" spans="2:6" ht="12.75" customHeight="1">
      <c r="B232" s="309">
        <v>4000</v>
      </c>
      <c r="C232" s="2"/>
      <c r="D232" s="2" t="s">
        <v>3</v>
      </c>
      <c r="E232" s="2"/>
      <c r="F232" s="42">
        <v>95481881</v>
      </c>
    </row>
    <row r="233" spans="3:6" ht="12.75" customHeight="1">
      <c r="C233" s="48">
        <v>4400</v>
      </c>
      <c r="D233" s="2" t="s">
        <v>163</v>
      </c>
      <c r="E233" s="2"/>
      <c r="F233" s="42">
        <v>95481881</v>
      </c>
    </row>
    <row r="234" spans="3:6" ht="12.75" customHeight="1">
      <c r="C234" s="310">
        <v>4470</v>
      </c>
      <c r="D234" s="4" t="s">
        <v>15</v>
      </c>
      <c r="E234" s="4"/>
      <c r="F234" s="45">
        <v>95481881</v>
      </c>
    </row>
    <row r="236" spans="2:6" ht="12.75" customHeight="1">
      <c r="B236" s="309">
        <v>1000</v>
      </c>
      <c r="C236" s="2"/>
      <c r="D236" s="2" t="s">
        <v>25</v>
      </c>
      <c r="E236" s="2"/>
      <c r="F236" s="42">
        <v>28735840</v>
      </c>
    </row>
    <row r="237" spans="3:6" ht="12.75" customHeight="1">
      <c r="C237" s="48">
        <v>1100</v>
      </c>
      <c r="D237" s="2" t="s">
        <v>26</v>
      </c>
      <c r="E237" s="2"/>
      <c r="F237" s="42">
        <v>18325896</v>
      </c>
    </row>
    <row r="238" spans="3:6" ht="12.75" customHeight="1">
      <c r="C238" s="310">
        <v>1130</v>
      </c>
      <c r="D238" s="4" t="s">
        <v>28</v>
      </c>
      <c r="E238" s="4"/>
      <c r="F238" s="45">
        <v>18325896</v>
      </c>
    </row>
    <row r="240" spans="3:6" ht="12.75" customHeight="1">
      <c r="C240" s="48">
        <v>1300</v>
      </c>
      <c r="D240" s="2" t="s">
        <v>32</v>
      </c>
      <c r="E240" s="2"/>
      <c r="F240" s="42">
        <v>3783516</v>
      </c>
    </row>
    <row r="241" spans="3:6" ht="12.75" customHeight="1">
      <c r="C241" s="310">
        <v>1310</v>
      </c>
      <c r="D241" s="4" t="s">
        <v>33</v>
      </c>
      <c r="E241" s="4"/>
      <c r="F241" s="45">
        <v>76140</v>
      </c>
    </row>
    <row r="242" spans="3:6" ht="12.75" customHeight="1">
      <c r="C242" s="310">
        <v>1320</v>
      </c>
      <c r="D242" s="4" t="s">
        <v>34</v>
      </c>
      <c r="E242" s="4"/>
      <c r="F242" s="45">
        <v>2973420</v>
      </c>
    </row>
    <row r="243" spans="3:6" ht="12.75" customHeight="1">
      <c r="C243" s="310">
        <v>1340</v>
      </c>
      <c r="D243" s="4" t="s">
        <v>35</v>
      </c>
      <c r="E243" s="4"/>
      <c r="F243" s="45">
        <v>733956</v>
      </c>
    </row>
    <row r="245" spans="3:6" ht="12.75" customHeight="1">
      <c r="C245" s="48">
        <v>1400</v>
      </c>
      <c r="D245" s="2" t="s">
        <v>36</v>
      </c>
      <c r="E245" s="2"/>
      <c r="F245" s="42">
        <v>3160476</v>
      </c>
    </row>
    <row r="246" spans="3:6" ht="12.75" customHeight="1">
      <c r="C246" s="310">
        <v>1410</v>
      </c>
      <c r="D246" s="4" t="s">
        <v>37</v>
      </c>
      <c r="E246" s="4"/>
      <c r="F246" s="45">
        <v>2485824</v>
      </c>
    </row>
    <row r="247" spans="3:6" ht="12.75" customHeight="1">
      <c r="C247" s="310">
        <v>1440</v>
      </c>
      <c r="D247" s="4" t="s">
        <v>38</v>
      </c>
      <c r="E247" s="4"/>
      <c r="F247" s="45">
        <v>674652</v>
      </c>
    </row>
    <row r="249" spans="3:6" ht="12.75" customHeight="1">
      <c r="C249" s="48">
        <v>1500</v>
      </c>
      <c r="D249" s="2" t="s">
        <v>39</v>
      </c>
      <c r="E249" s="2"/>
      <c r="F249" s="42">
        <v>3465952</v>
      </c>
    </row>
    <row r="250" spans="3:6" ht="12.75" customHeight="1">
      <c r="C250" s="310">
        <v>1530</v>
      </c>
      <c r="D250" s="4" t="s">
        <v>114</v>
      </c>
      <c r="E250" s="4"/>
      <c r="F250" s="45">
        <v>26652</v>
      </c>
    </row>
    <row r="251" spans="3:6" ht="12.75" customHeight="1">
      <c r="C251" s="310">
        <v>1540</v>
      </c>
      <c r="D251" s="4" t="s">
        <v>41</v>
      </c>
      <c r="E251" s="4"/>
      <c r="F251" s="45">
        <v>73700</v>
      </c>
    </row>
    <row r="252" spans="3:6" ht="12.75" customHeight="1">
      <c r="C252" s="310">
        <v>1590</v>
      </c>
      <c r="D252" s="4" t="s">
        <v>39</v>
      </c>
      <c r="E252" s="4"/>
      <c r="F252" s="45">
        <v>3365600</v>
      </c>
    </row>
    <row r="254" spans="2:6" ht="12.75" customHeight="1">
      <c r="B254" s="309">
        <v>2000</v>
      </c>
      <c r="C254" s="2"/>
      <c r="D254" s="2" t="s">
        <v>47</v>
      </c>
      <c r="E254" s="2"/>
      <c r="F254" s="42">
        <v>2347084</v>
      </c>
    </row>
    <row r="255" spans="3:6" ht="12.75" customHeight="1">
      <c r="C255" s="48">
        <v>2100</v>
      </c>
      <c r="D255" s="2" t="s">
        <v>48</v>
      </c>
      <c r="E255" s="2"/>
      <c r="F255" s="42">
        <v>586267</v>
      </c>
    </row>
    <row r="256" spans="3:6" ht="12.75" customHeight="1">
      <c r="C256" s="310">
        <v>2110</v>
      </c>
      <c r="D256" s="4" t="s">
        <v>49</v>
      </c>
      <c r="E256" s="4"/>
      <c r="F256" s="45">
        <v>172280</v>
      </c>
    </row>
    <row r="257" spans="3:6" ht="12.75" customHeight="1">
      <c r="C257" s="310">
        <v>2120</v>
      </c>
      <c r="D257" s="4" t="s">
        <v>115</v>
      </c>
      <c r="E257" s="4"/>
      <c r="F257" s="45">
        <v>2463</v>
      </c>
    </row>
    <row r="258" spans="3:6" ht="12.75" customHeight="1">
      <c r="C258" s="310">
        <v>2140</v>
      </c>
      <c r="D258" s="4" t="s">
        <v>50</v>
      </c>
      <c r="E258" s="4"/>
      <c r="F258" s="45">
        <v>235193</v>
      </c>
    </row>
    <row r="259" spans="3:6" ht="12.75" customHeight="1">
      <c r="C259" s="310">
        <v>2150</v>
      </c>
      <c r="D259" s="4" t="s">
        <v>51</v>
      </c>
      <c r="E259" s="4"/>
      <c r="F259" s="45">
        <v>44671</v>
      </c>
    </row>
    <row r="260" spans="3:6" ht="12.75" customHeight="1">
      <c r="C260" s="310">
        <v>2160</v>
      </c>
      <c r="D260" s="4" t="s">
        <v>52</v>
      </c>
      <c r="E260" s="4"/>
      <c r="F260" s="45">
        <v>131660</v>
      </c>
    </row>
    <row r="262" spans="3:6" ht="12.75" customHeight="1">
      <c r="C262" s="48">
        <v>2200</v>
      </c>
      <c r="D262" s="2" t="s">
        <v>53</v>
      </c>
      <c r="E262" s="2"/>
      <c r="F262" s="42">
        <v>315441</v>
      </c>
    </row>
    <row r="263" spans="3:6" ht="12.75" customHeight="1">
      <c r="C263" s="310">
        <v>2210</v>
      </c>
      <c r="D263" s="4" t="s">
        <v>54</v>
      </c>
      <c r="E263" s="4"/>
      <c r="F263" s="45">
        <v>313916</v>
      </c>
    </row>
    <row r="264" spans="3:6" ht="12.75" customHeight="1">
      <c r="C264" s="310">
        <v>2230</v>
      </c>
      <c r="D264" s="4" t="s">
        <v>55</v>
      </c>
      <c r="E264" s="4"/>
      <c r="F264" s="45">
        <v>1525</v>
      </c>
    </row>
    <row r="266" spans="3:6" ht="12.75" customHeight="1">
      <c r="C266" s="48">
        <v>2400</v>
      </c>
      <c r="D266" s="2" t="s">
        <v>56</v>
      </c>
      <c r="E266" s="2"/>
      <c r="F266" s="42">
        <v>29684</v>
      </c>
    </row>
    <row r="267" spans="3:6" ht="12.75" customHeight="1">
      <c r="C267" s="310">
        <v>2460</v>
      </c>
      <c r="D267" s="4" t="s">
        <v>119</v>
      </c>
      <c r="E267" s="4"/>
      <c r="F267" s="45">
        <v>27668</v>
      </c>
    </row>
    <row r="268" spans="3:6" ht="12.75" customHeight="1">
      <c r="C268" s="310">
        <v>2490</v>
      </c>
      <c r="D268" s="4" t="s">
        <v>121</v>
      </c>
      <c r="E268" s="4"/>
      <c r="F268" s="45">
        <v>2016</v>
      </c>
    </row>
    <row r="270" spans="3:6" ht="12.75" customHeight="1">
      <c r="C270" s="48">
        <v>2500</v>
      </c>
      <c r="D270" s="2" t="s">
        <v>58</v>
      </c>
      <c r="E270" s="2"/>
      <c r="F270" s="42">
        <v>2278</v>
      </c>
    </row>
    <row r="271" spans="3:6" ht="12.75" customHeight="1">
      <c r="C271" s="310">
        <v>2530</v>
      </c>
      <c r="D271" s="4" t="s">
        <v>59</v>
      </c>
      <c r="E271" s="4"/>
      <c r="F271" s="45">
        <v>2278</v>
      </c>
    </row>
    <row r="273" spans="3:6" ht="12.75" customHeight="1">
      <c r="C273" s="48">
        <v>2600</v>
      </c>
      <c r="D273" s="2" t="s">
        <v>60</v>
      </c>
      <c r="E273" s="2"/>
      <c r="F273" s="42">
        <v>1205520</v>
      </c>
    </row>
    <row r="274" spans="3:6" ht="12.75" customHeight="1">
      <c r="C274" s="310">
        <v>2610</v>
      </c>
      <c r="D274" s="4" t="s">
        <v>60</v>
      </c>
      <c r="E274" s="4"/>
      <c r="F274" s="45">
        <v>1205520</v>
      </c>
    </row>
    <row r="276" spans="3:6" ht="12.75" customHeight="1">
      <c r="C276" s="48">
        <v>2900</v>
      </c>
      <c r="D276" s="2" t="s">
        <v>63</v>
      </c>
      <c r="E276" s="2"/>
      <c r="F276" s="42">
        <v>207894</v>
      </c>
    </row>
    <row r="277" spans="3:6" ht="12.75" customHeight="1">
      <c r="C277" s="310">
        <v>2910</v>
      </c>
      <c r="D277" s="4" t="s">
        <v>64</v>
      </c>
      <c r="E277" s="4"/>
      <c r="F277" s="45">
        <v>796</v>
      </c>
    </row>
    <row r="278" spans="3:6" ht="12.75" customHeight="1">
      <c r="C278" s="310">
        <v>2920</v>
      </c>
      <c r="D278" s="4" t="s">
        <v>125</v>
      </c>
      <c r="E278" s="4"/>
      <c r="F278" s="45">
        <v>29077</v>
      </c>
    </row>
    <row r="279" spans="3:6" ht="12.75" customHeight="1">
      <c r="C279" s="310">
        <v>2930</v>
      </c>
      <c r="D279" s="4" t="s">
        <v>126</v>
      </c>
      <c r="E279" s="4"/>
      <c r="F279" s="45">
        <v>13721</v>
      </c>
    </row>
    <row r="280" spans="3:6" ht="12.75" customHeight="1">
      <c r="C280" s="310">
        <v>2940</v>
      </c>
      <c r="D280" s="4" t="s">
        <v>127</v>
      </c>
      <c r="E280" s="4"/>
      <c r="F280" s="45">
        <v>53651</v>
      </c>
    </row>
    <row r="281" spans="3:6" ht="12.75" customHeight="1">
      <c r="C281" s="310">
        <v>2960</v>
      </c>
      <c r="D281" s="4" t="s">
        <v>65</v>
      </c>
      <c r="E281" s="4"/>
      <c r="F281" s="45">
        <v>108009</v>
      </c>
    </row>
    <row r="282" spans="3:6" ht="12.75" customHeight="1">
      <c r="C282" s="310">
        <v>2990</v>
      </c>
      <c r="D282" s="4" t="s">
        <v>128</v>
      </c>
      <c r="E282" s="4"/>
      <c r="F282" s="45">
        <v>2640</v>
      </c>
    </row>
    <row r="284" spans="2:6" ht="12.75" customHeight="1">
      <c r="B284" s="309">
        <v>3000</v>
      </c>
      <c r="C284" s="2"/>
      <c r="D284" s="2" t="s">
        <v>66</v>
      </c>
      <c r="E284" s="2"/>
      <c r="F284" s="42">
        <v>5383244</v>
      </c>
    </row>
    <row r="285" spans="3:6" ht="12.75" customHeight="1">
      <c r="C285" s="48">
        <v>3100</v>
      </c>
      <c r="D285" s="2" t="s">
        <v>67</v>
      </c>
      <c r="E285" s="2"/>
      <c r="F285" s="42">
        <v>805778</v>
      </c>
    </row>
    <row r="286" spans="3:6" ht="12.75" customHeight="1">
      <c r="C286" s="310">
        <v>3110</v>
      </c>
      <c r="D286" s="4" t="s">
        <v>68</v>
      </c>
      <c r="E286" s="4"/>
      <c r="F286" s="45">
        <v>524734</v>
      </c>
    </row>
    <row r="287" spans="3:6" ht="12.75" customHeight="1">
      <c r="C287" s="310">
        <v>3130</v>
      </c>
      <c r="D287" s="4" t="s">
        <v>69</v>
      </c>
      <c r="E287" s="4"/>
      <c r="F287" s="45">
        <v>5659</v>
      </c>
    </row>
    <row r="288" spans="3:6" ht="12.75" customHeight="1">
      <c r="C288" s="310">
        <v>3140</v>
      </c>
      <c r="D288" s="4" t="s">
        <v>70</v>
      </c>
      <c r="E288" s="4"/>
      <c r="F288" s="45">
        <v>124904</v>
      </c>
    </row>
    <row r="289" spans="3:6" ht="12.75" customHeight="1">
      <c r="C289" s="310">
        <v>3150</v>
      </c>
      <c r="D289" s="4" t="s">
        <v>71</v>
      </c>
      <c r="E289" s="4"/>
      <c r="F289" s="45">
        <v>89676</v>
      </c>
    </row>
    <row r="290" spans="3:6" ht="12.75" customHeight="1">
      <c r="C290" s="310">
        <v>3170</v>
      </c>
      <c r="D290" s="4" t="s">
        <v>72</v>
      </c>
      <c r="E290" s="4"/>
      <c r="F290" s="45">
        <v>25598</v>
      </c>
    </row>
    <row r="291" spans="3:6" ht="12.75" customHeight="1">
      <c r="C291" s="310">
        <v>3180</v>
      </c>
      <c r="D291" s="4" t="s">
        <v>73</v>
      </c>
      <c r="E291" s="4"/>
      <c r="F291" s="45">
        <v>35207</v>
      </c>
    </row>
    <row r="293" spans="3:6" ht="12.75" customHeight="1">
      <c r="C293" s="48">
        <v>3200</v>
      </c>
      <c r="D293" s="2" t="s">
        <v>74</v>
      </c>
      <c r="E293" s="2"/>
      <c r="F293" s="42">
        <v>1842423</v>
      </c>
    </row>
    <row r="294" spans="3:6" ht="12.75" customHeight="1">
      <c r="C294" s="310">
        <v>3220</v>
      </c>
      <c r="D294" s="4" t="s">
        <v>76</v>
      </c>
      <c r="E294" s="4"/>
      <c r="F294" s="45">
        <v>1540116</v>
      </c>
    </row>
    <row r="295" spans="3:6" ht="12.75" customHeight="1">
      <c r="C295" s="310">
        <v>3230</v>
      </c>
      <c r="D295" s="4" t="s">
        <v>77</v>
      </c>
      <c r="E295" s="4"/>
      <c r="F295" s="45">
        <v>82848</v>
      </c>
    </row>
    <row r="296" spans="3:6" ht="12.75" customHeight="1">
      <c r="C296" s="310">
        <v>3250</v>
      </c>
      <c r="D296" s="4" t="s">
        <v>153</v>
      </c>
      <c r="E296" s="4"/>
      <c r="F296" s="45">
        <v>218021</v>
      </c>
    </row>
    <row r="297" spans="3:6" ht="12.75" customHeight="1">
      <c r="C297" s="310">
        <v>3290</v>
      </c>
      <c r="D297" s="4" t="s">
        <v>130</v>
      </c>
      <c r="E297" s="4"/>
      <c r="F297" s="45">
        <v>1438</v>
      </c>
    </row>
    <row r="299" spans="3:6" ht="12.75" customHeight="1">
      <c r="C299" s="48">
        <v>3300</v>
      </c>
      <c r="D299" s="2" t="s">
        <v>78</v>
      </c>
      <c r="E299" s="2"/>
      <c r="F299" s="42">
        <v>287288</v>
      </c>
    </row>
    <row r="300" spans="3:6" ht="12.75" customHeight="1">
      <c r="C300" s="310">
        <v>3310</v>
      </c>
      <c r="D300" s="4" t="s">
        <v>79</v>
      </c>
      <c r="E300" s="4"/>
      <c r="F300" s="45">
        <v>32999</v>
      </c>
    </row>
    <row r="301" spans="3:6" ht="12.75" customHeight="1">
      <c r="C301" s="310">
        <v>3330</v>
      </c>
      <c r="D301" s="4" t="s">
        <v>80</v>
      </c>
      <c r="E301" s="4"/>
      <c r="F301" s="45">
        <v>73893</v>
      </c>
    </row>
    <row r="302" spans="3:6" ht="12.75" customHeight="1">
      <c r="C302" s="310">
        <v>3340</v>
      </c>
      <c r="D302" s="4" t="s">
        <v>81</v>
      </c>
      <c r="E302" s="4"/>
      <c r="F302" s="45">
        <v>72000</v>
      </c>
    </row>
    <row r="303" spans="3:6" ht="12.75" customHeight="1">
      <c r="C303" s="310">
        <v>3380</v>
      </c>
      <c r="D303" s="4" t="s">
        <v>83</v>
      </c>
      <c r="E303" s="4"/>
      <c r="F303" s="45">
        <v>108396</v>
      </c>
    </row>
    <row r="305" spans="3:6" ht="12.75" customHeight="1">
      <c r="C305" s="48">
        <v>3400</v>
      </c>
      <c r="D305" s="2" t="s">
        <v>84</v>
      </c>
      <c r="E305" s="2"/>
      <c r="F305" s="42">
        <v>246048</v>
      </c>
    </row>
    <row r="306" spans="3:6" ht="12.75" customHeight="1">
      <c r="C306" s="310">
        <v>3410</v>
      </c>
      <c r="D306" s="4" t="s">
        <v>85</v>
      </c>
      <c r="E306" s="4"/>
      <c r="F306" s="45">
        <v>172470</v>
      </c>
    </row>
    <row r="307" spans="3:6" ht="12.75" customHeight="1">
      <c r="C307" s="310">
        <v>3450</v>
      </c>
      <c r="D307" s="4" t="s">
        <v>86</v>
      </c>
      <c r="E307" s="4"/>
      <c r="F307" s="45">
        <v>73578</v>
      </c>
    </row>
    <row r="309" spans="3:6" ht="12.75" customHeight="1">
      <c r="C309" s="48">
        <v>3500</v>
      </c>
      <c r="D309" s="2" t="s">
        <v>88</v>
      </c>
      <c r="E309" s="2"/>
      <c r="F309" s="42">
        <v>1356898</v>
      </c>
    </row>
    <row r="310" spans="3:6" ht="12.75" customHeight="1">
      <c r="C310" s="310">
        <v>3510</v>
      </c>
      <c r="D310" s="4" t="s">
        <v>89</v>
      </c>
      <c r="E310" s="4"/>
      <c r="F310" s="45">
        <v>114840</v>
      </c>
    </row>
    <row r="311" spans="3:6" ht="12.75" customHeight="1">
      <c r="C311" s="310">
        <v>3520</v>
      </c>
      <c r="D311" s="4" t="s">
        <v>131</v>
      </c>
      <c r="E311" s="4"/>
      <c r="F311" s="45">
        <v>268354</v>
      </c>
    </row>
    <row r="312" spans="3:6" ht="12.75" customHeight="1">
      <c r="C312" s="310">
        <v>3550</v>
      </c>
      <c r="D312" s="4" t="s">
        <v>91</v>
      </c>
      <c r="E312" s="4"/>
      <c r="F312" s="45">
        <v>582191</v>
      </c>
    </row>
    <row r="313" spans="3:6" ht="12.75" customHeight="1">
      <c r="C313" s="310">
        <v>3570</v>
      </c>
      <c r="D313" s="4" t="s">
        <v>132</v>
      </c>
      <c r="E313" s="4"/>
      <c r="F313" s="45">
        <v>18117</v>
      </c>
    </row>
    <row r="314" spans="3:6" ht="12.75" customHeight="1">
      <c r="C314" s="310">
        <v>3580</v>
      </c>
      <c r="D314" s="4" t="s">
        <v>92</v>
      </c>
      <c r="E314" s="4"/>
      <c r="F314" s="45">
        <v>342741</v>
      </c>
    </row>
    <row r="315" spans="3:6" ht="12.75" customHeight="1">
      <c r="C315" s="310">
        <v>3590</v>
      </c>
      <c r="D315" s="4" t="s">
        <v>93</v>
      </c>
      <c r="E315" s="4"/>
      <c r="F315" s="45">
        <v>30655</v>
      </c>
    </row>
    <row r="317" spans="3:6" ht="12.75" customHeight="1">
      <c r="C317" s="48">
        <v>3600</v>
      </c>
      <c r="D317" s="2" t="s">
        <v>94</v>
      </c>
      <c r="E317" s="2"/>
      <c r="F317" s="42">
        <v>364497</v>
      </c>
    </row>
    <row r="318" spans="3:6" ht="12.75" customHeight="1">
      <c r="C318" s="310">
        <v>3610</v>
      </c>
      <c r="D318" s="4" t="s">
        <v>95</v>
      </c>
      <c r="E318" s="4"/>
      <c r="F318" s="45">
        <v>193421</v>
      </c>
    </row>
    <row r="319" spans="3:6" ht="12.75" customHeight="1">
      <c r="C319" s="310">
        <v>3690</v>
      </c>
      <c r="D319" s="4" t="s">
        <v>156</v>
      </c>
      <c r="E319" s="4"/>
      <c r="F319" s="45">
        <v>171076</v>
      </c>
    </row>
    <row r="321" spans="3:6" ht="12.75" customHeight="1">
      <c r="C321" s="48">
        <v>3700</v>
      </c>
      <c r="D321" s="2" t="s">
        <v>96</v>
      </c>
      <c r="E321" s="2"/>
      <c r="F321" s="42">
        <v>114258</v>
      </c>
    </row>
    <row r="322" spans="3:6" ht="12.75" customHeight="1">
      <c r="C322" s="310">
        <v>3710</v>
      </c>
      <c r="D322" s="4" t="s">
        <v>97</v>
      </c>
      <c r="E322" s="4"/>
      <c r="F322" s="45">
        <v>61931</v>
      </c>
    </row>
    <row r="323" spans="3:6" ht="12.75" customHeight="1">
      <c r="C323" s="310">
        <v>3720</v>
      </c>
      <c r="D323" s="4" t="s">
        <v>98</v>
      </c>
      <c r="E323" s="4"/>
      <c r="F323" s="45">
        <v>20846</v>
      </c>
    </row>
    <row r="324" spans="3:6" ht="12.75" customHeight="1">
      <c r="C324" s="310">
        <v>3750</v>
      </c>
      <c r="D324" s="4" t="s">
        <v>99</v>
      </c>
      <c r="E324" s="4"/>
      <c r="F324" s="45">
        <v>22108</v>
      </c>
    </row>
    <row r="325" spans="3:6" ht="12.75" customHeight="1">
      <c r="C325" s="310">
        <v>3790</v>
      </c>
      <c r="D325" s="4" t="s">
        <v>157</v>
      </c>
      <c r="E325" s="4"/>
      <c r="F325" s="45">
        <v>9373</v>
      </c>
    </row>
    <row r="327" spans="3:6" ht="12.75" customHeight="1">
      <c r="C327" s="48">
        <v>3800</v>
      </c>
      <c r="D327" s="2" t="s">
        <v>100</v>
      </c>
      <c r="E327" s="2"/>
      <c r="F327" s="42">
        <v>327270</v>
      </c>
    </row>
    <row r="328" spans="3:6" ht="12.75" customHeight="1">
      <c r="C328" s="310">
        <v>3820</v>
      </c>
      <c r="D328" s="4" t="s">
        <v>102</v>
      </c>
      <c r="E328" s="4"/>
      <c r="F328" s="45">
        <v>197946</v>
      </c>
    </row>
    <row r="329" spans="3:6" ht="12.75" customHeight="1">
      <c r="C329" s="310">
        <v>3830</v>
      </c>
      <c r="D329" s="4" t="s">
        <v>158</v>
      </c>
      <c r="E329" s="4"/>
      <c r="F329" s="45">
        <v>129324</v>
      </c>
    </row>
    <row r="330" spans="5:6" ht="12.75">
      <c r="E330" s="2"/>
      <c r="F330" s="2"/>
    </row>
    <row r="331" spans="3:6" ht="12.75" customHeight="1">
      <c r="C331" s="48">
        <v>3900</v>
      </c>
      <c r="D331" s="2" t="s">
        <v>103</v>
      </c>
      <c r="E331" s="2"/>
      <c r="F331" s="42">
        <v>38784</v>
      </c>
    </row>
    <row r="332" spans="3:6" ht="12.75" customHeight="1">
      <c r="C332" s="310">
        <v>3920</v>
      </c>
      <c r="D332" s="4" t="s">
        <v>135</v>
      </c>
      <c r="E332" s="4"/>
      <c r="F332" s="45">
        <v>29412</v>
      </c>
    </row>
    <row r="333" spans="3:6" ht="12.75" customHeight="1">
      <c r="C333" s="310">
        <v>3950</v>
      </c>
      <c r="D333" s="4" t="s">
        <v>162</v>
      </c>
      <c r="E333" s="4"/>
      <c r="F333" s="45">
        <v>4117</v>
      </c>
    </row>
    <row r="334" spans="3:6" ht="12.75" customHeight="1">
      <c r="C334" s="310">
        <v>3960</v>
      </c>
      <c r="D334" s="4" t="s">
        <v>104</v>
      </c>
      <c r="E334" s="4"/>
      <c r="F334" s="45">
        <v>5255</v>
      </c>
    </row>
    <row r="336" spans="2:6" ht="12.75" customHeight="1">
      <c r="B336" s="309">
        <v>4000</v>
      </c>
      <c r="C336" s="2"/>
      <c r="D336" s="2" t="s">
        <v>3</v>
      </c>
      <c r="E336" s="2"/>
      <c r="F336" s="42">
        <v>83616</v>
      </c>
    </row>
    <row r="337" spans="3:6" ht="12.75" customHeight="1">
      <c r="C337" s="48">
        <v>4800</v>
      </c>
      <c r="D337" s="2" t="s">
        <v>164</v>
      </c>
      <c r="E337" s="2"/>
      <c r="F337" s="42">
        <v>83616</v>
      </c>
    </row>
    <row r="338" spans="3:6" ht="12.75" customHeight="1">
      <c r="C338" s="310">
        <v>4810</v>
      </c>
      <c r="D338" s="4" t="s">
        <v>10</v>
      </c>
      <c r="E338" s="4"/>
      <c r="F338" s="45">
        <v>83616</v>
      </c>
    </row>
    <row r="340" spans="2:6" ht="12.75" customHeight="1">
      <c r="B340" s="309">
        <v>5000</v>
      </c>
      <c r="C340" s="2"/>
      <c r="D340" s="2" t="s">
        <v>106</v>
      </c>
      <c r="E340" s="2"/>
      <c r="F340" s="42">
        <v>246248</v>
      </c>
    </row>
    <row r="341" spans="3:6" ht="12.75" customHeight="1">
      <c r="C341" s="48">
        <v>5100</v>
      </c>
      <c r="D341" s="2" t="s">
        <v>107</v>
      </c>
      <c r="E341" s="2"/>
      <c r="F341" s="42">
        <v>112065</v>
      </c>
    </row>
    <row r="342" spans="3:6" ht="12.75" customHeight="1">
      <c r="C342" s="310">
        <v>5110</v>
      </c>
      <c r="D342" s="4" t="s">
        <v>108</v>
      </c>
      <c r="E342" s="4"/>
      <c r="F342" s="45">
        <v>32760</v>
      </c>
    </row>
    <row r="343" spans="3:6" ht="12.75" customHeight="1">
      <c r="C343" s="310">
        <v>5150</v>
      </c>
      <c r="D343" s="4" t="s">
        <v>109</v>
      </c>
      <c r="E343" s="4"/>
      <c r="F343" s="45">
        <v>63195</v>
      </c>
    </row>
    <row r="344" spans="3:6" ht="12.75" customHeight="1">
      <c r="C344" s="310">
        <v>5190</v>
      </c>
      <c r="D344" s="4" t="s">
        <v>136</v>
      </c>
      <c r="E344" s="4"/>
      <c r="F344" s="45">
        <v>16110</v>
      </c>
    </row>
    <row r="346" spans="3:6" ht="12.75" customHeight="1">
      <c r="C346" s="48">
        <v>5600</v>
      </c>
      <c r="D346" s="2" t="s">
        <v>137</v>
      </c>
      <c r="E346" s="2"/>
      <c r="F346" s="42">
        <v>112344</v>
      </c>
    </row>
    <row r="347" spans="3:6" ht="12.75" customHeight="1">
      <c r="C347" s="310">
        <v>5640</v>
      </c>
      <c r="D347" s="4" t="s">
        <v>138</v>
      </c>
      <c r="E347" s="4"/>
      <c r="F347" s="45">
        <v>53402</v>
      </c>
    </row>
    <row r="348" spans="3:6" ht="12.75" customHeight="1">
      <c r="C348" s="310">
        <v>5650</v>
      </c>
      <c r="D348" s="4" t="s">
        <v>167</v>
      </c>
      <c r="E348" s="4"/>
      <c r="F348" s="45">
        <v>58942</v>
      </c>
    </row>
    <row r="350" spans="3:6" ht="12.75" customHeight="1">
      <c r="C350" s="48">
        <v>5900</v>
      </c>
      <c r="D350" s="2" t="s">
        <v>110</v>
      </c>
      <c r="E350" s="2"/>
      <c r="F350" s="42">
        <v>21839</v>
      </c>
    </row>
    <row r="351" spans="3:6" ht="12.75" customHeight="1">
      <c r="C351" s="310">
        <v>5910</v>
      </c>
      <c r="D351" s="4" t="s">
        <v>111</v>
      </c>
      <c r="E351" s="4"/>
      <c r="F351" s="45">
        <v>11359</v>
      </c>
    </row>
    <row r="352" spans="3:6" ht="12.75" customHeight="1">
      <c r="C352" s="310">
        <v>5970</v>
      </c>
      <c r="D352" s="4" t="s">
        <v>139</v>
      </c>
      <c r="E352" s="4"/>
      <c r="F352" s="45">
        <v>10480</v>
      </c>
    </row>
    <row r="354" spans="2:6" ht="21" customHeight="1">
      <c r="B354" s="305" t="s">
        <v>17</v>
      </c>
      <c r="C354" s="306"/>
      <c r="D354" s="307"/>
      <c r="E354" s="307"/>
      <c r="F354" s="311">
        <v>27638025</v>
      </c>
    </row>
    <row r="355" spans="2:5" ht="12.75">
      <c r="B355" s="312"/>
      <c r="C355" s="313"/>
      <c r="D355" s="2"/>
      <c r="E355" s="2"/>
    </row>
    <row r="356" spans="2:6" ht="12.75" customHeight="1">
      <c r="B356" s="309">
        <v>1000</v>
      </c>
      <c r="C356" s="2"/>
      <c r="D356" s="2" t="s">
        <v>25</v>
      </c>
      <c r="E356" s="2"/>
      <c r="F356" s="42">
        <v>22521244</v>
      </c>
    </row>
    <row r="357" spans="3:6" ht="12.75" customHeight="1">
      <c r="C357" s="48">
        <v>1100</v>
      </c>
      <c r="D357" s="2" t="s">
        <v>26</v>
      </c>
      <c r="E357" s="2"/>
      <c r="F357" s="42">
        <v>16240826</v>
      </c>
    </row>
    <row r="358" spans="3:6" ht="12.75" customHeight="1">
      <c r="C358" s="310">
        <v>1110</v>
      </c>
      <c r="D358" s="4" t="s">
        <v>27</v>
      </c>
      <c r="E358" s="4"/>
      <c r="F358" s="45">
        <v>4239101</v>
      </c>
    </row>
    <row r="359" spans="3:6" ht="12.75" customHeight="1">
      <c r="C359" s="310">
        <v>1130</v>
      </c>
      <c r="D359" s="4" t="s">
        <v>28</v>
      </c>
      <c r="E359" s="4"/>
      <c r="F359" s="45">
        <v>12001725</v>
      </c>
    </row>
    <row r="361" spans="3:6" ht="12.75" customHeight="1">
      <c r="C361" s="48">
        <v>1200</v>
      </c>
      <c r="D361" s="2" t="s">
        <v>29</v>
      </c>
      <c r="E361" s="2"/>
      <c r="F361" s="42">
        <v>306702</v>
      </c>
    </row>
    <row r="362" spans="3:6" ht="12.75" customHeight="1">
      <c r="C362" s="310">
        <v>1220</v>
      </c>
      <c r="D362" s="4" t="s">
        <v>112</v>
      </c>
      <c r="E362" s="4"/>
      <c r="F362" s="45">
        <v>229840</v>
      </c>
    </row>
    <row r="363" spans="3:6" ht="12.75" customHeight="1">
      <c r="C363" s="310">
        <v>1230</v>
      </c>
      <c r="D363" s="4" t="s">
        <v>31</v>
      </c>
      <c r="E363" s="4"/>
      <c r="F363" s="45">
        <v>76862</v>
      </c>
    </row>
    <row r="365" spans="3:6" ht="12.75" customHeight="1">
      <c r="C365" s="48">
        <v>1300</v>
      </c>
      <c r="D365" s="2" t="s">
        <v>32</v>
      </c>
      <c r="E365" s="2"/>
      <c r="F365" s="42">
        <v>2250001</v>
      </c>
    </row>
    <row r="366" spans="3:6" ht="12.75" customHeight="1">
      <c r="C366" s="310">
        <v>1320</v>
      </c>
      <c r="D366" s="4" t="s">
        <v>34</v>
      </c>
      <c r="E366" s="4"/>
      <c r="F366" s="45">
        <v>2250001</v>
      </c>
    </row>
    <row r="368" spans="3:6" ht="12.75" customHeight="1">
      <c r="C368" s="48">
        <v>1400</v>
      </c>
      <c r="D368" s="2" t="s">
        <v>36</v>
      </c>
      <c r="E368" s="2"/>
      <c r="F368" s="42">
        <v>1677111</v>
      </c>
    </row>
    <row r="369" spans="3:6" ht="12.75" customHeight="1">
      <c r="C369" s="310">
        <v>1410</v>
      </c>
      <c r="D369" s="4" t="s">
        <v>37</v>
      </c>
      <c r="E369" s="4"/>
      <c r="F369" s="45">
        <v>1632837</v>
      </c>
    </row>
    <row r="370" spans="3:6" ht="12.75" customHeight="1">
      <c r="C370" s="310">
        <v>1440</v>
      </c>
      <c r="D370" s="4" t="s">
        <v>38</v>
      </c>
      <c r="E370" s="4"/>
      <c r="F370" s="45">
        <v>44274</v>
      </c>
    </row>
    <row r="372" spans="3:6" ht="12.75" customHeight="1">
      <c r="C372" s="48">
        <v>1500</v>
      </c>
      <c r="D372" s="2" t="s">
        <v>39</v>
      </c>
      <c r="E372" s="2"/>
      <c r="F372" s="42">
        <v>2046604</v>
      </c>
    </row>
    <row r="373" spans="3:6" ht="12.75" customHeight="1">
      <c r="C373" s="310">
        <v>1540</v>
      </c>
      <c r="D373" s="4" t="s">
        <v>41</v>
      </c>
      <c r="E373" s="4"/>
      <c r="F373" s="45">
        <v>2046604</v>
      </c>
    </row>
    <row r="375" spans="2:6" ht="12.75" customHeight="1">
      <c r="B375" s="309">
        <v>2000</v>
      </c>
      <c r="C375" s="2"/>
      <c r="D375" s="2" t="s">
        <v>47</v>
      </c>
      <c r="E375" s="2"/>
      <c r="F375" s="42">
        <v>288675</v>
      </c>
    </row>
    <row r="376" spans="3:6" ht="12.75" customHeight="1">
      <c r="C376" s="48">
        <v>2100</v>
      </c>
      <c r="D376" s="2" t="s">
        <v>48</v>
      </c>
      <c r="E376" s="2"/>
      <c r="F376" s="42">
        <v>169010</v>
      </c>
    </row>
    <row r="377" spans="3:6" ht="12.75" customHeight="1">
      <c r="C377" s="310">
        <v>2110</v>
      </c>
      <c r="D377" s="4" t="s">
        <v>49</v>
      </c>
      <c r="E377" s="4"/>
      <c r="F377" s="45">
        <v>70251</v>
      </c>
    </row>
    <row r="378" spans="3:6" ht="12.75" customHeight="1">
      <c r="C378" s="310">
        <v>2120</v>
      </c>
      <c r="D378" s="4" t="s">
        <v>115</v>
      </c>
      <c r="E378" s="4"/>
      <c r="F378" s="45">
        <v>9108</v>
      </c>
    </row>
    <row r="379" spans="3:6" ht="12.75" customHeight="1">
      <c r="C379" s="310">
        <v>2140</v>
      </c>
      <c r="D379" s="4" t="s">
        <v>50</v>
      </c>
      <c r="E379" s="4"/>
      <c r="F379" s="45">
        <v>72831</v>
      </c>
    </row>
    <row r="380" spans="3:6" ht="12.75" customHeight="1">
      <c r="C380" s="310">
        <v>2150</v>
      </c>
      <c r="D380" s="4" t="s">
        <v>51</v>
      </c>
      <c r="E380" s="4"/>
      <c r="F380" s="45">
        <v>9312</v>
      </c>
    </row>
    <row r="381" spans="3:6" ht="12.75" customHeight="1">
      <c r="C381" s="310">
        <v>2160</v>
      </c>
      <c r="D381" s="4" t="s">
        <v>52</v>
      </c>
      <c r="E381" s="4"/>
      <c r="F381" s="45">
        <v>7508</v>
      </c>
    </row>
    <row r="383" spans="3:6" ht="12.75" customHeight="1">
      <c r="C383" s="48">
        <v>2200</v>
      </c>
      <c r="D383" s="2" t="s">
        <v>53</v>
      </c>
      <c r="E383" s="2"/>
      <c r="F383" s="42">
        <v>28739</v>
      </c>
    </row>
    <row r="384" spans="3:6" ht="12.75" customHeight="1">
      <c r="C384" s="310">
        <v>2210</v>
      </c>
      <c r="D384" s="4" t="s">
        <v>54</v>
      </c>
      <c r="E384" s="4"/>
      <c r="F384" s="45">
        <v>27839</v>
      </c>
    </row>
    <row r="385" spans="3:6" ht="12.75" customHeight="1">
      <c r="C385" s="310">
        <v>2230</v>
      </c>
      <c r="D385" s="4" t="s">
        <v>55</v>
      </c>
      <c r="E385" s="4"/>
      <c r="F385" s="45">
        <v>900</v>
      </c>
    </row>
    <row r="387" spans="3:6" ht="12.75" customHeight="1">
      <c r="C387" s="48">
        <v>2400</v>
      </c>
      <c r="D387" s="2" t="s">
        <v>56</v>
      </c>
      <c r="E387" s="2"/>
      <c r="F387" s="42">
        <v>10107</v>
      </c>
    </row>
    <row r="388" spans="3:6" ht="12.75" customHeight="1">
      <c r="C388" s="310">
        <v>2410</v>
      </c>
      <c r="D388" s="4" t="s">
        <v>116</v>
      </c>
      <c r="E388" s="4"/>
      <c r="F388" s="45">
        <v>200</v>
      </c>
    </row>
    <row r="389" spans="3:6" ht="12.75" customHeight="1">
      <c r="C389" s="310">
        <v>2420</v>
      </c>
      <c r="D389" s="4" t="s">
        <v>117</v>
      </c>
      <c r="E389" s="4"/>
      <c r="F389" s="45">
        <v>300</v>
      </c>
    </row>
    <row r="390" spans="3:6" ht="12.75" customHeight="1">
      <c r="C390" s="310">
        <v>2430</v>
      </c>
      <c r="D390" s="4" t="s">
        <v>145</v>
      </c>
      <c r="E390" s="4"/>
      <c r="F390" s="45">
        <v>300</v>
      </c>
    </row>
    <row r="391" spans="3:6" ht="12.75" customHeight="1">
      <c r="C391" s="310">
        <v>2450</v>
      </c>
      <c r="D391" s="4" t="s">
        <v>146</v>
      </c>
      <c r="E391" s="4"/>
      <c r="F391" s="45">
        <v>300</v>
      </c>
    </row>
    <row r="392" spans="3:6" ht="12.75" customHeight="1">
      <c r="C392" s="310">
        <v>2460</v>
      </c>
      <c r="D392" s="4" t="s">
        <v>119</v>
      </c>
      <c r="E392" s="4"/>
      <c r="F392" s="45">
        <v>2001</v>
      </c>
    </row>
    <row r="393" spans="3:6" ht="12.75" customHeight="1">
      <c r="C393" s="310">
        <v>2470</v>
      </c>
      <c r="D393" s="4" t="s">
        <v>120</v>
      </c>
      <c r="E393" s="4"/>
      <c r="F393" s="45">
        <v>2001</v>
      </c>
    </row>
    <row r="394" spans="3:6" ht="12.75" customHeight="1">
      <c r="C394" s="310">
        <v>2480</v>
      </c>
      <c r="D394" s="4" t="s">
        <v>57</v>
      </c>
      <c r="E394" s="4"/>
      <c r="F394" s="45">
        <v>4005</v>
      </c>
    </row>
    <row r="395" spans="3:6" ht="12.75" customHeight="1">
      <c r="C395" s="310">
        <v>2490</v>
      </c>
      <c r="D395" s="4" t="s">
        <v>121</v>
      </c>
      <c r="E395" s="4"/>
      <c r="F395" s="45">
        <v>1000</v>
      </c>
    </row>
    <row r="397" spans="3:6" ht="12.75" customHeight="1">
      <c r="C397" s="48">
        <v>2500</v>
      </c>
      <c r="D397" s="2" t="s">
        <v>58</v>
      </c>
      <c r="E397" s="2"/>
      <c r="F397" s="42">
        <v>1000</v>
      </c>
    </row>
    <row r="398" spans="3:6" ht="12.75" customHeight="1">
      <c r="C398" s="310">
        <v>2510</v>
      </c>
      <c r="D398" s="4" t="s">
        <v>147</v>
      </c>
      <c r="E398" s="4"/>
      <c r="F398" s="45">
        <v>600</v>
      </c>
    </row>
    <row r="399" spans="3:6" ht="12.75" customHeight="1">
      <c r="C399" s="310">
        <v>2520</v>
      </c>
      <c r="D399" s="4" t="s">
        <v>122</v>
      </c>
      <c r="E399" s="4"/>
      <c r="F399" s="45">
        <v>200</v>
      </c>
    </row>
    <row r="400" spans="3:6" ht="12.75" customHeight="1">
      <c r="C400" s="310">
        <v>2530</v>
      </c>
      <c r="D400" s="4" t="s">
        <v>59</v>
      </c>
      <c r="E400" s="4"/>
      <c r="F400" s="45">
        <v>200</v>
      </c>
    </row>
    <row r="402" spans="3:6" ht="12.75" customHeight="1">
      <c r="C402" s="48">
        <v>2600</v>
      </c>
      <c r="D402" s="2" t="s">
        <v>60</v>
      </c>
      <c r="E402" s="2"/>
      <c r="F402" s="42">
        <v>65505</v>
      </c>
    </row>
    <row r="403" spans="3:6" ht="12.75" customHeight="1">
      <c r="C403" s="310">
        <v>2610</v>
      </c>
      <c r="D403" s="4" t="s">
        <v>60</v>
      </c>
      <c r="E403" s="4"/>
      <c r="F403" s="45">
        <v>65505</v>
      </c>
    </row>
    <row r="405" spans="3:6" ht="12.75" customHeight="1">
      <c r="C405" s="48">
        <v>2700</v>
      </c>
      <c r="D405" s="2" t="s">
        <v>61</v>
      </c>
      <c r="E405" s="2"/>
      <c r="F405" s="42">
        <v>980</v>
      </c>
    </row>
    <row r="406" spans="3:6" ht="12.75" customHeight="1">
      <c r="C406" s="310">
        <v>2710</v>
      </c>
      <c r="D406" s="4" t="s">
        <v>62</v>
      </c>
      <c r="E406" s="4"/>
      <c r="F406" s="45">
        <v>580</v>
      </c>
    </row>
    <row r="407" spans="3:6" ht="12.75" customHeight="1">
      <c r="C407" s="310">
        <v>2740</v>
      </c>
      <c r="D407" s="4" t="s">
        <v>124</v>
      </c>
      <c r="E407" s="4"/>
      <c r="F407" s="45">
        <v>200</v>
      </c>
    </row>
    <row r="408" spans="3:6" ht="12.75" customHeight="1">
      <c r="C408" s="310">
        <v>2750</v>
      </c>
      <c r="D408" s="4" t="s">
        <v>149</v>
      </c>
      <c r="E408" s="4"/>
      <c r="F408" s="45">
        <v>200</v>
      </c>
    </row>
    <row r="410" spans="3:6" ht="12.75" customHeight="1">
      <c r="C410" s="48">
        <v>2900</v>
      </c>
      <c r="D410" s="2" t="s">
        <v>63</v>
      </c>
      <c r="E410" s="2"/>
      <c r="F410" s="42">
        <v>13334</v>
      </c>
    </row>
    <row r="411" spans="3:6" ht="12.75" customHeight="1">
      <c r="C411" s="310">
        <v>2910</v>
      </c>
      <c r="D411" s="4" t="s">
        <v>64</v>
      </c>
      <c r="E411" s="4"/>
      <c r="F411" s="45">
        <v>520</v>
      </c>
    </row>
    <row r="412" spans="3:6" ht="12.75" customHeight="1">
      <c r="C412" s="310">
        <v>2920</v>
      </c>
      <c r="D412" s="4" t="s">
        <v>125</v>
      </c>
      <c r="E412" s="4"/>
      <c r="F412" s="45">
        <v>2203</v>
      </c>
    </row>
    <row r="413" spans="3:6" ht="12.75" customHeight="1">
      <c r="C413" s="310">
        <v>2930</v>
      </c>
      <c r="D413" s="4" t="s">
        <v>126</v>
      </c>
      <c r="E413" s="4"/>
      <c r="F413" s="45">
        <v>3606</v>
      </c>
    </row>
    <row r="414" spans="3:6" ht="12.75" customHeight="1">
      <c r="C414" s="310">
        <v>2940</v>
      </c>
      <c r="D414" s="4" t="s">
        <v>127</v>
      </c>
      <c r="E414" s="4"/>
      <c r="F414" s="45">
        <v>1802</v>
      </c>
    </row>
    <row r="415" spans="3:6" ht="12.75" customHeight="1">
      <c r="C415" s="310">
        <v>2960</v>
      </c>
      <c r="D415" s="4" t="s">
        <v>65</v>
      </c>
      <c r="E415" s="4"/>
      <c r="F415" s="45">
        <v>3603</v>
      </c>
    </row>
    <row r="416" spans="3:6" ht="12.75" customHeight="1">
      <c r="C416" s="310">
        <v>2980</v>
      </c>
      <c r="D416" s="4" t="s">
        <v>150</v>
      </c>
      <c r="E416" s="4"/>
      <c r="F416" s="45">
        <v>800</v>
      </c>
    </row>
    <row r="417" spans="3:6" ht="12.75" customHeight="1">
      <c r="C417" s="310">
        <v>2990</v>
      </c>
      <c r="D417" s="4" t="s">
        <v>128</v>
      </c>
      <c r="E417" s="4"/>
      <c r="F417" s="45">
        <v>800</v>
      </c>
    </row>
    <row r="419" spans="2:6" ht="12.75" customHeight="1">
      <c r="B419" s="309">
        <v>3000</v>
      </c>
      <c r="C419" s="2"/>
      <c r="D419" s="2" t="s">
        <v>66</v>
      </c>
      <c r="E419" s="2"/>
      <c r="F419" s="42">
        <v>4783105</v>
      </c>
    </row>
    <row r="420" spans="3:6" ht="12.75" customHeight="1">
      <c r="C420" s="48">
        <v>3100</v>
      </c>
      <c r="D420" s="2" t="s">
        <v>67</v>
      </c>
      <c r="E420" s="2"/>
      <c r="F420" s="42">
        <v>447941</v>
      </c>
    </row>
    <row r="421" spans="3:6" ht="12.75" customHeight="1">
      <c r="C421" s="310">
        <v>3110</v>
      </c>
      <c r="D421" s="4" t="s">
        <v>68</v>
      </c>
      <c r="E421" s="4"/>
      <c r="F421" s="45">
        <v>219141</v>
      </c>
    </row>
    <row r="422" spans="3:6" ht="12.75" customHeight="1">
      <c r="C422" s="310">
        <v>3130</v>
      </c>
      <c r="D422" s="4" t="s">
        <v>69</v>
      </c>
      <c r="E422" s="4"/>
      <c r="F422" s="45">
        <v>14310</v>
      </c>
    </row>
    <row r="423" spans="3:6" ht="12.75" customHeight="1">
      <c r="C423" s="310">
        <v>3140</v>
      </c>
      <c r="D423" s="4" t="s">
        <v>70</v>
      </c>
      <c r="E423" s="4"/>
      <c r="F423" s="45">
        <v>42930</v>
      </c>
    </row>
    <row r="424" spans="3:6" ht="12.75" customHeight="1">
      <c r="C424" s="310">
        <v>3150</v>
      </c>
      <c r="D424" s="4" t="s">
        <v>71</v>
      </c>
      <c r="E424" s="4"/>
      <c r="F424" s="45">
        <v>18120</v>
      </c>
    </row>
    <row r="425" spans="3:6" ht="12.75" customHeight="1">
      <c r="C425" s="310">
        <v>3170</v>
      </c>
      <c r="D425" s="4" t="s">
        <v>72</v>
      </c>
      <c r="E425" s="4"/>
      <c r="F425" s="45">
        <v>132773</v>
      </c>
    </row>
    <row r="426" spans="3:6" ht="12.75" customHeight="1">
      <c r="C426" s="310">
        <v>3180</v>
      </c>
      <c r="D426" s="4" t="s">
        <v>73</v>
      </c>
      <c r="E426" s="4"/>
      <c r="F426" s="45">
        <v>20667</v>
      </c>
    </row>
    <row r="428" spans="3:6" ht="12.75" customHeight="1">
      <c r="C428" s="48">
        <v>3200</v>
      </c>
      <c r="D428" s="2" t="s">
        <v>74</v>
      </c>
      <c r="E428" s="2"/>
      <c r="F428" s="42">
        <v>1265491</v>
      </c>
    </row>
    <row r="429" spans="3:6" ht="12.75" customHeight="1">
      <c r="C429" s="310">
        <v>3220</v>
      </c>
      <c r="D429" s="4" t="s">
        <v>76</v>
      </c>
      <c r="E429" s="4"/>
      <c r="F429" s="45">
        <v>978142</v>
      </c>
    </row>
    <row r="430" spans="3:6" ht="12.75" customHeight="1">
      <c r="C430" s="310">
        <v>3230</v>
      </c>
      <c r="D430" s="4" t="s">
        <v>77</v>
      </c>
      <c r="E430" s="4"/>
      <c r="F430" s="45">
        <v>31796</v>
      </c>
    </row>
    <row r="431" spans="3:6" ht="12.75" customHeight="1">
      <c r="C431" s="310">
        <v>3240</v>
      </c>
      <c r="D431" s="4" t="s">
        <v>152</v>
      </c>
      <c r="E431" s="4"/>
      <c r="F431" s="45">
        <v>7951</v>
      </c>
    </row>
    <row r="432" spans="3:6" ht="12.75" customHeight="1">
      <c r="C432" s="310">
        <v>3250</v>
      </c>
      <c r="D432" s="4" t="s">
        <v>153</v>
      </c>
      <c r="E432" s="4"/>
      <c r="F432" s="45">
        <v>202924</v>
      </c>
    </row>
    <row r="433" spans="3:6" ht="12.75" customHeight="1">
      <c r="C433" s="310">
        <v>3270</v>
      </c>
      <c r="D433" s="4" t="s">
        <v>129</v>
      </c>
      <c r="E433" s="4"/>
      <c r="F433" s="45">
        <v>42933</v>
      </c>
    </row>
    <row r="434" spans="3:6" ht="12.75" customHeight="1">
      <c r="C434" s="310">
        <v>3290</v>
      </c>
      <c r="D434" s="4" t="s">
        <v>130</v>
      </c>
      <c r="E434" s="4"/>
      <c r="F434" s="45">
        <v>1745</v>
      </c>
    </row>
    <row r="436" spans="3:6" ht="12.75" customHeight="1">
      <c r="C436" s="48">
        <v>3300</v>
      </c>
      <c r="D436" s="2" t="s">
        <v>78</v>
      </c>
      <c r="E436" s="2"/>
      <c r="F436" s="42">
        <v>597883</v>
      </c>
    </row>
    <row r="437" spans="3:6" ht="12.75" customHeight="1">
      <c r="C437" s="310">
        <v>3310</v>
      </c>
      <c r="D437" s="4" t="s">
        <v>79</v>
      </c>
      <c r="E437" s="4"/>
      <c r="F437" s="45">
        <v>155043</v>
      </c>
    </row>
    <row r="438" spans="3:6" ht="12.75" customHeight="1">
      <c r="C438" s="310">
        <v>3330</v>
      </c>
      <c r="D438" s="4" t="s">
        <v>80</v>
      </c>
      <c r="E438" s="4"/>
      <c r="F438" s="45">
        <v>31802</v>
      </c>
    </row>
    <row r="439" spans="3:6" ht="12.75" customHeight="1">
      <c r="C439" s="310">
        <v>3340</v>
      </c>
      <c r="D439" s="4" t="s">
        <v>81</v>
      </c>
      <c r="E439" s="4"/>
      <c r="F439" s="45">
        <v>87459</v>
      </c>
    </row>
    <row r="440" spans="3:6" ht="12.75" customHeight="1">
      <c r="C440" s="310">
        <v>3360</v>
      </c>
      <c r="D440" s="4" t="s">
        <v>82</v>
      </c>
      <c r="E440" s="4"/>
      <c r="F440" s="45">
        <v>110504</v>
      </c>
    </row>
    <row r="441" spans="3:6" ht="12.75" customHeight="1">
      <c r="C441" s="310">
        <v>3380</v>
      </c>
      <c r="D441" s="4" t="s">
        <v>83</v>
      </c>
      <c r="E441" s="4"/>
      <c r="F441" s="45">
        <v>166962</v>
      </c>
    </row>
    <row r="442" spans="3:6" ht="12.75" customHeight="1">
      <c r="C442" s="310">
        <v>3390</v>
      </c>
      <c r="D442" s="4" t="s">
        <v>155</v>
      </c>
      <c r="E442" s="4"/>
      <c r="F442" s="45">
        <v>46113</v>
      </c>
    </row>
    <row r="444" spans="3:6" ht="12.75" customHeight="1">
      <c r="C444" s="48">
        <v>3400</v>
      </c>
      <c r="D444" s="2" t="s">
        <v>84</v>
      </c>
      <c r="E444" s="2"/>
      <c r="F444" s="42">
        <v>116243</v>
      </c>
    </row>
    <row r="445" spans="3:6" ht="12.75" customHeight="1">
      <c r="C445" s="310">
        <v>3410</v>
      </c>
      <c r="D445" s="4" t="s">
        <v>85</v>
      </c>
      <c r="E445" s="4"/>
      <c r="F445" s="45">
        <v>33556</v>
      </c>
    </row>
    <row r="446" spans="3:6" ht="12.75" customHeight="1">
      <c r="C446" s="310">
        <v>3450</v>
      </c>
      <c r="D446" s="4" t="s">
        <v>86</v>
      </c>
      <c r="E446" s="4"/>
      <c r="F446" s="45">
        <v>82687</v>
      </c>
    </row>
    <row r="448" spans="3:6" ht="12.75" customHeight="1">
      <c r="C448" s="48">
        <v>3500</v>
      </c>
      <c r="D448" s="2" t="s">
        <v>88</v>
      </c>
      <c r="E448" s="2"/>
      <c r="F448" s="42">
        <v>349269</v>
      </c>
    </row>
    <row r="449" spans="3:6" ht="12.75" customHeight="1">
      <c r="C449" s="310">
        <v>3510</v>
      </c>
      <c r="D449" s="4" t="s">
        <v>89</v>
      </c>
      <c r="E449" s="4"/>
      <c r="F449" s="45">
        <v>202748</v>
      </c>
    </row>
    <row r="450" spans="3:6" ht="12.75" customHeight="1">
      <c r="C450" s="310">
        <v>3520</v>
      </c>
      <c r="D450" s="4" t="s">
        <v>131</v>
      </c>
      <c r="E450" s="4"/>
      <c r="F450" s="45">
        <v>40549</v>
      </c>
    </row>
    <row r="451" spans="3:6" ht="12.75" customHeight="1">
      <c r="C451" s="310">
        <v>3550</v>
      </c>
      <c r="D451" s="4" t="s">
        <v>91</v>
      </c>
      <c r="E451" s="4"/>
      <c r="F451" s="45">
        <v>54063</v>
      </c>
    </row>
    <row r="452" spans="3:6" ht="12.75" customHeight="1">
      <c r="C452" s="310">
        <v>3570</v>
      </c>
      <c r="D452" s="4" t="s">
        <v>132</v>
      </c>
      <c r="E452" s="4"/>
      <c r="F452" s="45">
        <v>2385</v>
      </c>
    </row>
    <row r="453" spans="3:6" ht="12.75" customHeight="1">
      <c r="C453" s="310">
        <v>3580</v>
      </c>
      <c r="D453" s="4" t="s">
        <v>92</v>
      </c>
      <c r="E453" s="4"/>
      <c r="F453" s="45">
        <v>16133</v>
      </c>
    </row>
    <row r="454" spans="3:6" ht="12.75" customHeight="1">
      <c r="C454" s="310">
        <v>3590</v>
      </c>
      <c r="D454" s="4" t="s">
        <v>93</v>
      </c>
      <c r="E454" s="4"/>
      <c r="F454" s="45">
        <v>33391</v>
      </c>
    </row>
    <row r="456" spans="3:6" ht="12.75" customHeight="1">
      <c r="C456" s="48">
        <v>3600</v>
      </c>
      <c r="D456" s="2" t="s">
        <v>94</v>
      </c>
      <c r="E456" s="2"/>
      <c r="F456" s="42">
        <v>628574</v>
      </c>
    </row>
    <row r="457" spans="3:6" ht="12.75" customHeight="1">
      <c r="C457" s="310">
        <v>3610</v>
      </c>
      <c r="D457" s="4" t="s">
        <v>95</v>
      </c>
      <c r="E457" s="4"/>
      <c r="F457" s="45">
        <v>628574</v>
      </c>
    </row>
    <row r="459" spans="3:6" ht="12.75" customHeight="1">
      <c r="C459" s="48">
        <v>3700</v>
      </c>
      <c r="D459" s="2" t="s">
        <v>96</v>
      </c>
      <c r="E459" s="2"/>
      <c r="F459" s="42">
        <v>375665</v>
      </c>
    </row>
    <row r="460" spans="3:6" ht="12.75" customHeight="1">
      <c r="C460" s="310">
        <v>3710</v>
      </c>
      <c r="D460" s="4" t="s">
        <v>97</v>
      </c>
      <c r="E460" s="4"/>
      <c r="F460" s="45">
        <v>207513</v>
      </c>
    </row>
    <row r="461" spans="3:6" ht="12.75" customHeight="1">
      <c r="C461" s="310">
        <v>3720</v>
      </c>
      <c r="D461" s="4" t="s">
        <v>98</v>
      </c>
      <c r="E461" s="4"/>
      <c r="F461" s="45">
        <v>40945</v>
      </c>
    </row>
    <row r="462" spans="3:6" ht="12.75" customHeight="1">
      <c r="C462" s="310">
        <v>3750</v>
      </c>
      <c r="D462" s="4" t="s">
        <v>99</v>
      </c>
      <c r="E462" s="4"/>
      <c r="F462" s="45">
        <v>127207</v>
      </c>
    </row>
    <row r="464" spans="3:6" ht="12.75" customHeight="1">
      <c r="C464" s="48">
        <v>3800</v>
      </c>
      <c r="D464" s="2" t="s">
        <v>100</v>
      </c>
      <c r="E464" s="2"/>
      <c r="F464" s="42">
        <v>119498</v>
      </c>
    </row>
    <row r="465" spans="3:6" ht="12.75" customHeight="1">
      <c r="C465" s="310">
        <v>3820</v>
      </c>
      <c r="D465" s="4" t="s">
        <v>102</v>
      </c>
      <c r="E465" s="4"/>
      <c r="F465" s="45">
        <v>15901</v>
      </c>
    </row>
    <row r="466" spans="3:6" ht="12.75" customHeight="1">
      <c r="C466" s="310">
        <v>3830</v>
      </c>
      <c r="D466" s="4" t="s">
        <v>158</v>
      </c>
      <c r="E466" s="4"/>
      <c r="F466" s="45">
        <v>65992</v>
      </c>
    </row>
    <row r="467" spans="3:6" ht="12.75" customHeight="1">
      <c r="C467" s="310">
        <v>3840</v>
      </c>
      <c r="D467" s="4" t="s">
        <v>159</v>
      </c>
      <c r="E467" s="4"/>
      <c r="F467" s="45">
        <v>12959</v>
      </c>
    </row>
    <row r="468" spans="3:6" ht="12.75" customHeight="1">
      <c r="C468" s="310">
        <v>3850</v>
      </c>
      <c r="D468" s="4" t="s">
        <v>160</v>
      </c>
      <c r="E468" s="4"/>
      <c r="F468" s="45">
        <v>24646</v>
      </c>
    </row>
    <row r="470" spans="3:6" ht="12.75" customHeight="1">
      <c r="C470" s="48">
        <v>3900</v>
      </c>
      <c r="D470" s="2" t="s">
        <v>103</v>
      </c>
      <c r="E470" s="2"/>
      <c r="F470" s="42">
        <v>882541</v>
      </c>
    </row>
    <row r="471" spans="3:6" ht="12.75" customHeight="1">
      <c r="C471" s="310">
        <v>3920</v>
      </c>
      <c r="D471" s="4" t="s">
        <v>135</v>
      </c>
      <c r="E471" s="4"/>
      <c r="F471" s="45">
        <v>21728</v>
      </c>
    </row>
    <row r="472" spans="3:6" ht="12.75" customHeight="1">
      <c r="C472" s="310">
        <v>3950</v>
      </c>
      <c r="D472" s="4" t="s">
        <v>162</v>
      </c>
      <c r="E472" s="4"/>
      <c r="F472" s="45">
        <v>1589</v>
      </c>
    </row>
    <row r="473" spans="3:6" ht="12.75" customHeight="1">
      <c r="C473" s="310">
        <v>3980</v>
      </c>
      <c r="D473" s="4" t="s">
        <v>105</v>
      </c>
      <c r="E473" s="4"/>
      <c r="F473" s="45">
        <v>859224</v>
      </c>
    </row>
    <row r="474" spans="4:5" ht="12.75">
      <c r="D474" s="4"/>
      <c r="E474" s="4"/>
    </row>
    <row r="475" spans="2:6" ht="12.75" customHeight="1">
      <c r="B475" s="309">
        <v>4000</v>
      </c>
      <c r="C475" s="2"/>
      <c r="D475" s="2" t="s">
        <v>3</v>
      </c>
      <c r="E475" s="2"/>
      <c r="F475" s="42">
        <v>40500</v>
      </c>
    </row>
    <row r="476" spans="3:6" ht="12.75" customHeight="1">
      <c r="C476" s="48">
        <v>4400</v>
      </c>
      <c r="D476" s="2" t="s">
        <v>163</v>
      </c>
      <c r="E476" s="2"/>
      <c r="F476" s="42">
        <v>40500</v>
      </c>
    </row>
    <row r="477" spans="3:6" ht="12.75" customHeight="1">
      <c r="C477" s="310">
        <v>4410</v>
      </c>
      <c r="D477" s="4" t="s">
        <v>9</v>
      </c>
      <c r="E477" s="4"/>
      <c r="F477" s="45">
        <v>40500</v>
      </c>
    </row>
    <row r="479" spans="2:6" ht="12.75" customHeight="1">
      <c r="B479" s="309">
        <v>5000</v>
      </c>
      <c r="C479" s="2"/>
      <c r="D479" s="2" t="s">
        <v>106</v>
      </c>
      <c r="E479" s="2"/>
      <c r="F479" s="42">
        <v>4501</v>
      </c>
    </row>
    <row r="480" spans="3:6" ht="12.75" customHeight="1">
      <c r="C480" s="48">
        <v>5100</v>
      </c>
      <c r="D480" s="2" t="s">
        <v>107</v>
      </c>
      <c r="E480" s="2"/>
      <c r="F480" s="42">
        <v>3697</v>
      </c>
    </row>
    <row r="481" spans="3:6" ht="12.75" customHeight="1">
      <c r="C481" s="310">
        <v>5110</v>
      </c>
      <c r="D481" s="4" t="s">
        <v>108</v>
      </c>
      <c r="E481" s="4"/>
      <c r="F481" s="45">
        <v>1073</v>
      </c>
    </row>
    <row r="482" spans="3:6" ht="12.75" customHeight="1">
      <c r="C482" s="310">
        <v>5150</v>
      </c>
      <c r="D482" s="4" t="s">
        <v>109</v>
      </c>
      <c r="E482" s="4"/>
      <c r="F482" s="45">
        <v>2202</v>
      </c>
    </row>
    <row r="483" spans="3:6" ht="12.75" customHeight="1">
      <c r="C483" s="310">
        <v>5190</v>
      </c>
      <c r="D483" s="4" t="s">
        <v>136</v>
      </c>
      <c r="E483" s="4"/>
      <c r="F483" s="45">
        <v>422</v>
      </c>
    </row>
    <row r="485" spans="3:6" ht="12.75" customHeight="1">
      <c r="C485" s="48">
        <v>5200</v>
      </c>
      <c r="D485" s="2" t="s">
        <v>165</v>
      </c>
      <c r="E485" s="2"/>
      <c r="F485" s="42">
        <v>246</v>
      </c>
    </row>
    <row r="486" spans="3:6" ht="12.75" customHeight="1">
      <c r="C486" s="310">
        <v>5230</v>
      </c>
      <c r="D486" s="4" t="s">
        <v>166</v>
      </c>
      <c r="E486" s="4"/>
      <c r="F486" s="45">
        <v>246</v>
      </c>
    </row>
    <row r="488" spans="3:6" ht="12.75" customHeight="1">
      <c r="C488" s="48">
        <v>5900</v>
      </c>
      <c r="D488" s="2" t="s">
        <v>110</v>
      </c>
      <c r="E488" s="2"/>
      <c r="F488" s="42">
        <v>558</v>
      </c>
    </row>
    <row r="489" spans="3:6" ht="12.75" customHeight="1">
      <c r="C489" s="310">
        <v>5910</v>
      </c>
      <c r="D489" s="4" t="s">
        <v>111</v>
      </c>
      <c r="E489" s="4"/>
      <c r="F489" s="45">
        <v>5</v>
      </c>
    </row>
    <row r="490" spans="3:6" ht="12.75" customHeight="1">
      <c r="C490" s="310">
        <v>5970</v>
      </c>
      <c r="D490" s="4" t="s">
        <v>139</v>
      </c>
      <c r="E490" s="4"/>
      <c r="F490" s="45">
        <v>553</v>
      </c>
    </row>
    <row r="492" spans="2:6" ht="12.75" customHeight="1">
      <c r="B492" s="305" t="s">
        <v>18</v>
      </c>
      <c r="C492" s="307"/>
      <c r="D492" s="307"/>
      <c r="E492" s="307"/>
      <c r="F492" s="311">
        <v>2341124911</v>
      </c>
    </row>
    <row r="494" spans="2:6" ht="12.75" customHeight="1">
      <c r="B494" s="309">
        <v>1000</v>
      </c>
      <c r="C494" s="2"/>
      <c r="D494" s="2" t="s">
        <v>25</v>
      </c>
      <c r="E494" s="2"/>
      <c r="F494" s="42">
        <v>2202996042</v>
      </c>
    </row>
    <row r="495" spans="3:6" ht="12.75" customHeight="1">
      <c r="C495" s="48">
        <v>1100</v>
      </c>
      <c r="D495" s="2" t="s">
        <v>26</v>
      </c>
      <c r="E495" s="2"/>
      <c r="F495" s="42">
        <v>428885275</v>
      </c>
    </row>
    <row r="496" spans="3:6" ht="12.75" customHeight="1">
      <c r="C496" s="310">
        <v>1130</v>
      </c>
      <c r="D496" s="4" t="s">
        <v>28</v>
      </c>
      <c r="E496" s="4"/>
      <c r="F496" s="45">
        <v>428885275</v>
      </c>
    </row>
    <row r="498" spans="3:6" ht="12.75" customHeight="1">
      <c r="C498" s="48">
        <v>1200</v>
      </c>
      <c r="D498" s="2" t="s">
        <v>29</v>
      </c>
      <c r="E498" s="2"/>
      <c r="F498" s="42">
        <v>168004465</v>
      </c>
    </row>
    <row r="499" spans="3:6" ht="12.75" customHeight="1">
      <c r="C499" s="310">
        <v>1210</v>
      </c>
      <c r="D499" s="4" t="s">
        <v>30</v>
      </c>
      <c r="E499" s="4"/>
      <c r="F499" s="45">
        <v>15009009</v>
      </c>
    </row>
    <row r="500" spans="3:6" ht="12.75" customHeight="1">
      <c r="C500" s="310">
        <v>1220</v>
      </c>
      <c r="D500" s="4" t="s">
        <v>112</v>
      </c>
      <c r="E500" s="4"/>
      <c r="F500" s="45">
        <v>152995456</v>
      </c>
    </row>
    <row r="502" spans="3:6" ht="12.75" customHeight="1">
      <c r="C502" s="48">
        <v>1300</v>
      </c>
      <c r="D502" s="2" t="s">
        <v>32</v>
      </c>
      <c r="E502" s="2"/>
      <c r="F502" s="42">
        <v>329145410</v>
      </c>
    </row>
    <row r="503" spans="3:6" ht="12.75" customHeight="1">
      <c r="C503" s="310">
        <v>1310</v>
      </c>
      <c r="D503" s="4" t="s">
        <v>33</v>
      </c>
      <c r="E503" s="4"/>
      <c r="F503" s="45">
        <v>166121796</v>
      </c>
    </row>
    <row r="504" spans="3:6" ht="12.75" customHeight="1">
      <c r="C504" s="310">
        <v>1320</v>
      </c>
      <c r="D504" s="4" t="s">
        <v>34</v>
      </c>
      <c r="E504" s="4"/>
      <c r="F504" s="45">
        <v>115802219</v>
      </c>
    </row>
    <row r="505" spans="3:6" ht="12.75" customHeight="1">
      <c r="C505" s="310">
        <v>1330</v>
      </c>
      <c r="D505" s="4" t="s">
        <v>113</v>
      </c>
      <c r="E505" s="4"/>
      <c r="F505" s="45">
        <v>1819073</v>
      </c>
    </row>
    <row r="506" spans="3:6" ht="12.75" customHeight="1">
      <c r="C506" s="310">
        <v>1340</v>
      </c>
      <c r="D506" s="4" t="s">
        <v>35</v>
      </c>
      <c r="E506" s="4"/>
      <c r="F506" s="45">
        <v>45402322</v>
      </c>
    </row>
    <row r="508" spans="3:6" ht="12.75" customHeight="1">
      <c r="C508" s="48">
        <v>1400</v>
      </c>
      <c r="D508" s="2" t="s">
        <v>36</v>
      </c>
      <c r="E508" s="2"/>
      <c r="F508" s="42">
        <v>315315986</v>
      </c>
    </row>
    <row r="509" spans="3:6" ht="12.75" customHeight="1">
      <c r="C509" s="310">
        <v>1410</v>
      </c>
      <c r="D509" s="4" t="s">
        <v>37</v>
      </c>
      <c r="E509" s="4"/>
      <c r="F509" s="45">
        <v>244944945</v>
      </c>
    </row>
    <row r="510" spans="3:6" ht="12.75" customHeight="1">
      <c r="C510" s="310">
        <v>1420</v>
      </c>
      <c r="D510" s="4" t="s">
        <v>140</v>
      </c>
      <c r="E510" s="4"/>
      <c r="F510" s="45">
        <v>57592978</v>
      </c>
    </row>
    <row r="511" spans="3:6" ht="12.75" customHeight="1">
      <c r="C511" s="310">
        <v>1430</v>
      </c>
      <c r="D511" s="4" t="s">
        <v>141</v>
      </c>
      <c r="E511" s="4"/>
      <c r="F511" s="45">
        <v>12778063</v>
      </c>
    </row>
    <row r="513" spans="3:6" ht="12.75" customHeight="1">
      <c r="C513" s="48">
        <v>1500</v>
      </c>
      <c r="D513" s="2" t="s">
        <v>39</v>
      </c>
      <c r="E513" s="2"/>
      <c r="F513" s="42">
        <v>891707770</v>
      </c>
    </row>
    <row r="514" spans="3:6" ht="12.75" customHeight="1">
      <c r="C514" s="310">
        <v>1530</v>
      </c>
      <c r="D514" s="4" t="s">
        <v>114</v>
      </c>
      <c r="E514" s="4"/>
      <c r="F514" s="45">
        <v>513144395</v>
      </c>
    </row>
    <row r="515" spans="3:6" ht="12.75" customHeight="1">
      <c r="C515" s="310">
        <v>1540</v>
      </c>
      <c r="D515" s="4" t="s">
        <v>41</v>
      </c>
      <c r="E515" s="4"/>
      <c r="F515" s="45">
        <v>378563375</v>
      </c>
    </row>
    <row r="517" spans="3:6" ht="12.75" customHeight="1">
      <c r="C517" s="48">
        <v>1700</v>
      </c>
      <c r="D517" s="2" t="s">
        <v>45</v>
      </c>
      <c r="E517" s="2"/>
      <c r="F517" s="42">
        <v>69937136</v>
      </c>
    </row>
    <row r="518" spans="3:6" ht="12.75" customHeight="1">
      <c r="C518" s="310">
        <v>1710</v>
      </c>
      <c r="D518" s="4" t="s">
        <v>46</v>
      </c>
      <c r="E518" s="4"/>
      <c r="F518" s="45">
        <v>69937136</v>
      </c>
    </row>
    <row r="520" spans="2:6" ht="12.75" customHeight="1">
      <c r="B520" s="309">
        <v>2000</v>
      </c>
      <c r="C520" s="2"/>
      <c r="D520" s="2" t="s">
        <v>47</v>
      </c>
      <c r="E520" s="2"/>
      <c r="F520" s="42">
        <v>19750343</v>
      </c>
    </row>
    <row r="521" spans="3:6" ht="12.75" customHeight="1">
      <c r="C521" s="48">
        <v>2100</v>
      </c>
      <c r="D521" s="2" t="s">
        <v>48</v>
      </c>
      <c r="E521" s="2"/>
      <c r="F521" s="42">
        <v>10739892</v>
      </c>
    </row>
    <row r="522" spans="3:6" ht="12.75" customHeight="1">
      <c r="C522" s="310">
        <v>2110</v>
      </c>
      <c r="D522" s="4" t="s">
        <v>49</v>
      </c>
      <c r="E522" s="4"/>
      <c r="F522" s="45">
        <v>360436</v>
      </c>
    </row>
    <row r="523" spans="3:6" ht="12.75" customHeight="1">
      <c r="C523" s="310">
        <v>2140</v>
      </c>
      <c r="D523" s="4" t="s">
        <v>50</v>
      </c>
      <c r="E523" s="4"/>
      <c r="F523" s="45">
        <v>803968</v>
      </c>
    </row>
    <row r="524" spans="3:6" ht="12.75" customHeight="1">
      <c r="C524" s="310">
        <v>2160</v>
      </c>
      <c r="D524" s="4" t="s">
        <v>52</v>
      </c>
      <c r="E524" s="4"/>
      <c r="F524" s="45">
        <v>565038</v>
      </c>
    </row>
    <row r="525" spans="3:6" ht="12.75" customHeight="1">
      <c r="C525" s="310">
        <v>2170</v>
      </c>
      <c r="D525" s="4" t="s">
        <v>143</v>
      </c>
      <c r="E525" s="4"/>
      <c r="F525" s="45">
        <v>9010450</v>
      </c>
    </row>
    <row r="527" spans="3:6" ht="12.75" customHeight="1">
      <c r="C527" s="48">
        <v>2500</v>
      </c>
      <c r="D527" s="2" t="s">
        <v>58</v>
      </c>
      <c r="E527" s="2"/>
      <c r="F527" s="42">
        <v>9010451</v>
      </c>
    </row>
    <row r="528" spans="3:6" ht="12.75" customHeight="1">
      <c r="C528" s="310">
        <v>2550</v>
      </c>
      <c r="D528" s="4" t="s">
        <v>148</v>
      </c>
      <c r="E528" s="4"/>
      <c r="F528" s="45">
        <v>9010451</v>
      </c>
    </row>
    <row r="530" spans="2:6" ht="12.75" customHeight="1">
      <c r="B530" s="309">
        <v>3000</v>
      </c>
      <c r="C530" s="2"/>
      <c r="D530" s="2" t="s">
        <v>66</v>
      </c>
      <c r="E530" s="2"/>
      <c r="F530" s="42">
        <v>77878526</v>
      </c>
    </row>
    <row r="531" spans="3:6" ht="12.75" customHeight="1">
      <c r="C531" s="48">
        <v>3100</v>
      </c>
      <c r="D531" s="2" t="s">
        <v>67</v>
      </c>
      <c r="E531" s="2"/>
      <c r="F531" s="42">
        <v>54990151</v>
      </c>
    </row>
    <row r="532" spans="3:6" ht="12.75" customHeight="1">
      <c r="C532" s="310">
        <v>3110</v>
      </c>
      <c r="D532" s="4" t="s">
        <v>68</v>
      </c>
      <c r="E532" s="4"/>
      <c r="F532" s="45">
        <v>33167849</v>
      </c>
    </row>
    <row r="533" spans="3:6" ht="12.75" customHeight="1">
      <c r="C533" s="310">
        <v>3130</v>
      </c>
      <c r="D533" s="4" t="s">
        <v>69</v>
      </c>
      <c r="E533" s="4"/>
      <c r="F533" s="45">
        <v>412622</v>
      </c>
    </row>
    <row r="534" spans="3:6" ht="12.75" customHeight="1">
      <c r="C534" s="310">
        <v>3140</v>
      </c>
      <c r="D534" s="4" t="s">
        <v>70</v>
      </c>
      <c r="E534" s="4"/>
      <c r="F534" s="45">
        <v>6844493</v>
      </c>
    </row>
    <row r="535" spans="3:6" ht="12.75" customHeight="1">
      <c r="C535" s="310">
        <v>3170</v>
      </c>
      <c r="D535" s="4" t="s">
        <v>72</v>
      </c>
      <c r="E535" s="4"/>
      <c r="F535" s="45">
        <v>14565187</v>
      </c>
    </row>
    <row r="537" spans="3:6" ht="12.75" customHeight="1">
      <c r="C537" s="48">
        <v>3300</v>
      </c>
      <c r="D537" s="2" t="s">
        <v>78</v>
      </c>
      <c r="E537" s="2"/>
      <c r="F537" s="42">
        <v>14575627</v>
      </c>
    </row>
    <row r="538" spans="3:6" ht="12.75" customHeight="1">
      <c r="C538" s="310">
        <v>3310</v>
      </c>
      <c r="D538" s="4" t="s">
        <v>79</v>
      </c>
      <c r="E538" s="4"/>
      <c r="F538" s="45">
        <v>985921</v>
      </c>
    </row>
    <row r="539" spans="3:6" ht="12.75" customHeight="1">
      <c r="C539" s="310">
        <v>3390</v>
      </c>
      <c r="D539" s="4" t="s">
        <v>155</v>
      </c>
      <c r="E539" s="4"/>
      <c r="F539" s="45">
        <v>13589706</v>
      </c>
    </row>
    <row r="541" spans="3:6" ht="12.75" customHeight="1">
      <c r="C541" s="48">
        <v>3400</v>
      </c>
      <c r="D541" s="2" t="s">
        <v>84</v>
      </c>
      <c r="E541" s="2"/>
      <c r="F541" s="42">
        <v>692545</v>
      </c>
    </row>
    <row r="542" spans="3:6" ht="12.75" customHeight="1">
      <c r="C542" s="310">
        <v>3450</v>
      </c>
      <c r="D542" s="4" t="s">
        <v>86</v>
      </c>
      <c r="E542" s="4"/>
      <c r="F542" s="45">
        <v>692545</v>
      </c>
    </row>
    <row r="544" spans="3:6" ht="12.75" customHeight="1">
      <c r="C544" s="48">
        <v>3700</v>
      </c>
      <c r="D544" s="2" t="s">
        <v>96</v>
      </c>
      <c r="E544" s="2"/>
      <c r="F544" s="42">
        <v>3670605</v>
      </c>
    </row>
    <row r="545" spans="3:6" ht="12.75" customHeight="1">
      <c r="C545" s="310">
        <v>3710</v>
      </c>
      <c r="D545" s="4" t="s">
        <v>97</v>
      </c>
      <c r="E545" s="4"/>
      <c r="F545" s="45">
        <v>3572697</v>
      </c>
    </row>
    <row r="546" spans="3:6" ht="12.75" customHeight="1">
      <c r="C546" s="310">
        <v>3750</v>
      </c>
      <c r="D546" s="4" t="s">
        <v>99</v>
      </c>
      <c r="E546" s="4"/>
      <c r="F546" s="45">
        <v>97908</v>
      </c>
    </row>
    <row r="548" spans="3:6" ht="12.75" customHeight="1">
      <c r="C548" s="48">
        <v>3900</v>
      </c>
      <c r="D548" s="2" t="s">
        <v>103</v>
      </c>
      <c r="E548" s="2"/>
      <c r="F548" s="42">
        <v>3949598</v>
      </c>
    </row>
    <row r="549" spans="3:6" ht="12.75" customHeight="1">
      <c r="C549" s="310">
        <v>3980</v>
      </c>
      <c r="D549" s="4" t="s">
        <v>105</v>
      </c>
      <c r="E549" s="4"/>
      <c r="F549" s="45">
        <v>3949598</v>
      </c>
    </row>
    <row r="551" spans="2:6" ht="12.75" customHeight="1">
      <c r="B551" s="309">
        <v>6000</v>
      </c>
      <c r="C551" s="2"/>
      <c r="D551" s="2" t="s">
        <v>169</v>
      </c>
      <c r="E551" s="2"/>
      <c r="F551" s="42">
        <v>40500000</v>
      </c>
    </row>
    <row r="552" spans="3:6" ht="12.75" customHeight="1">
      <c r="C552" s="48">
        <v>6200</v>
      </c>
      <c r="D552" s="2" t="s">
        <v>170</v>
      </c>
      <c r="E552" s="2"/>
      <c r="F552" s="42">
        <v>40500000</v>
      </c>
    </row>
    <row r="553" spans="3:6" ht="12.75" customHeight="1">
      <c r="C553" s="310">
        <v>6220</v>
      </c>
      <c r="D553" s="4" t="s">
        <v>171</v>
      </c>
      <c r="E553" s="4"/>
      <c r="F553" s="45">
        <v>40500000</v>
      </c>
    </row>
    <row r="556" spans="2:6" ht="12.75" customHeight="1">
      <c r="B556" s="305" t="s">
        <v>19</v>
      </c>
      <c r="C556" s="307"/>
      <c r="D556" s="307"/>
      <c r="E556" s="307"/>
      <c r="F556" s="311">
        <v>28586127</v>
      </c>
    </row>
    <row r="558" spans="2:6" ht="12.75" customHeight="1">
      <c r="B558" s="309">
        <v>1000</v>
      </c>
      <c r="C558" s="2"/>
      <c r="D558" s="2" t="s">
        <v>25</v>
      </c>
      <c r="E558" s="2"/>
      <c r="F558" s="42">
        <v>27423304</v>
      </c>
    </row>
    <row r="559" spans="3:6" ht="12.75" customHeight="1">
      <c r="C559" s="48">
        <v>1100</v>
      </c>
      <c r="D559" s="2" t="s">
        <v>26</v>
      </c>
      <c r="E559" s="2"/>
      <c r="F559" s="42">
        <v>19919850</v>
      </c>
    </row>
    <row r="560" spans="3:6" ht="12.75" customHeight="1">
      <c r="C560" s="310">
        <v>1130</v>
      </c>
      <c r="D560" s="4" t="s">
        <v>28</v>
      </c>
      <c r="E560" s="4"/>
      <c r="F560" s="45">
        <v>19919850</v>
      </c>
    </row>
    <row r="562" spans="3:6" ht="12.75" customHeight="1">
      <c r="C562" s="48">
        <v>1300</v>
      </c>
      <c r="D562" s="2" t="s">
        <v>32</v>
      </c>
      <c r="E562" s="2"/>
      <c r="F562" s="42">
        <v>2754358</v>
      </c>
    </row>
    <row r="563" spans="3:6" ht="12.75" customHeight="1">
      <c r="C563" s="310">
        <v>1310</v>
      </c>
      <c r="D563" s="4" t="s">
        <v>33</v>
      </c>
      <c r="E563" s="4"/>
      <c r="F563" s="45">
        <v>25660</v>
      </c>
    </row>
    <row r="564" spans="3:6" ht="12.75" customHeight="1">
      <c r="C564" s="310">
        <v>1320</v>
      </c>
      <c r="D564" s="4" t="s">
        <v>34</v>
      </c>
      <c r="E564" s="4"/>
      <c r="F564" s="45">
        <v>2728698</v>
      </c>
    </row>
    <row r="566" spans="3:6" ht="12.75" customHeight="1">
      <c r="C566" s="48">
        <v>1400</v>
      </c>
      <c r="D566" s="2" t="s">
        <v>36</v>
      </c>
      <c r="E566" s="2"/>
      <c r="F566" s="42">
        <v>2056242</v>
      </c>
    </row>
    <row r="567" spans="3:6" ht="12.75" customHeight="1">
      <c r="C567" s="310">
        <v>1410</v>
      </c>
      <c r="D567" s="4" t="s">
        <v>37</v>
      </c>
      <c r="E567" s="4"/>
      <c r="F567" s="45">
        <v>1760231</v>
      </c>
    </row>
    <row r="568" spans="3:6" ht="12.75" customHeight="1">
      <c r="C568" s="310">
        <v>1440</v>
      </c>
      <c r="D568" s="4" t="s">
        <v>38</v>
      </c>
      <c r="E568" s="4"/>
      <c r="F568" s="45">
        <v>296011</v>
      </c>
    </row>
    <row r="570" spans="3:6" ht="12.75" customHeight="1">
      <c r="C570" s="48">
        <v>1500</v>
      </c>
      <c r="D570" s="2" t="s">
        <v>39</v>
      </c>
      <c r="E570" s="2"/>
      <c r="F570" s="42">
        <v>1055628</v>
      </c>
    </row>
    <row r="571" spans="3:6" ht="12.75" customHeight="1">
      <c r="C571" s="310">
        <v>1530</v>
      </c>
      <c r="D571" s="4" t="s">
        <v>114</v>
      </c>
      <c r="E571" s="4"/>
      <c r="F571" s="45">
        <v>464640</v>
      </c>
    </row>
    <row r="572" spans="3:6" ht="12.75" customHeight="1">
      <c r="C572" s="310">
        <v>1540</v>
      </c>
      <c r="D572" s="4" t="s">
        <v>41</v>
      </c>
      <c r="E572" s="4"/>
      <c r="F572" s="45">
        <v>590988</v>
      </c>
    </row>
    <row r="574" spans="3:6" ht="12.75" customHeight="1">
      <c r="C574" s="48">
        <v>1600</v>
      </c>
      <c r="D574" s="2" t="s">
        <v>43</v>
      </c>
      <c r="E574" s="2"/>
      <c r="F574" s="42">
        <v>1637226</v>
      </c>
    </row>
    <row r="575" spans="3:6" ht="12.75" customHeight="1">
      <c r="C575" s="310">
        <v>1610</v>
      </c>
      <c r="D575" s="4" t="s">
        <v>44</v>
      </c>
      <c r="E575" s="4"/>
      <c r="F575" s="45">
        <v>1637226</v>
      </c>
    </row>
    <row r="577" spans="2:6" ht="12.75" customHeight="1">
      <c r="B577" s="309">
        <v>2000</v>
      </c>
      <c r="C577" s="2"/>
      <c r="D577" s="2" t="s">
        <v>47</v>
      </c>
      <c r="E577" s="2"/>
      <c r="F577" s="42">
        <v>434700</v>
      </c>
    </row>
    <row r="578" spans="3:6" ht="12.75" customHeight="1">
      <c r="C578" s="48">
        <v>2100</v>
      </c>
      <c r="D578" s="2" t="s">
        <v>48</v>
      </c>
      <c r="E578" s="2"/>
      <c r="F578" s="42">
        <v>89646</v>
      </c>
    </row>
    <row r="579" spans="3:6" ht="12.75" customHeight="1">
      <c r="C579" s="310">
        <v>2110</v>
      </c>
      <c r="D579" s="4" t="s">
        <v>49</v>
      </c>
      <c r="E579" s="4"/>
      <c r="F579" s="45">
        <v>30154</v>
      </c>
    </row>
    <row r="580" spans="3:6" ht="12.75" customHeight="1">
      <c r="C580" s="310">
        <v>2140</v>
      </c>
      <c r="D580" s="4" t="s">
        <v>50</v>
      </c>
      <c r="E580" s="4"/>
      <c r="F580" s="45">
        <v>33360</v>
      </c>
    </row>
    <row r="581" spans="3:6" ht="12.75" customHeight="1">
      <c r="C581" s="310">
        <v>2150</v>
      </c>
      <c r="D581" s="4" t="s">
        <v>51</v>
      </c>
      <c r="E581" s="4"/>
      <c r="F581" s="45">
        <v>2780</v>
      </c>
    </row>
    <row r="582" spans="3:6" ht="12.75" customHeight="1">
      <c r="C582" s="310">
        <v>2160</v>
      </c>
      <c r="D582" s="4" t="s">
        <v>52</v>
      </c>
      <c r="E582" s="4"/>
      <c r="F582" s="45">
        <v>23352</v>
      </c>
    </row>
    <row r="584" spans="3:6" ht="12.75" customHeight="1">
      <c r="C584" s="48">
        <v>2200</v>
      </c>
      <c r="D584" s="2" t="s">
        <v>53</v>
      </c>
      <c r="E584" s="2"/>
      <c r="F584" s="42">
        <v>55044</v>
      </c>
    </row>
    <row r="585" spans="3:6" ht="12.75" customHeight="1">
      <c r="C585" s="310">
        <v>2210</v>
      </c>
      <c r="D585" s="4" t="s">
        <v>54</v>
      </c>
      <c r="E585" s="4"/>
      <c r="F585" s="45">
        <v>53376</v>
      </c>
    </row>
    <row r="586" spans="3:6" ht="12.75" customHeight="1">
      <c r="C586" s="310">
        <v>2230</v>
      </c>
      <c r="D586" s="4" t="s">
        <v>55</v>
      </c>
      <c r="E586" s="4"/>
      <c r="F586" s="45">
        <v>1668</v>
      </c>
    </row>
    <row r="588" spans="3:6" ht="12.75" customHeight="1">
      <c r="C588" s="48">
        <v>2400</v>
      </c>
      <c r="D588" s="2" t="s">
        <v>56</v>
      </c>
      <c r="E588" s="2"/>
      <c r="F588" s="42">
        <v>33360</v>
      </c>
    </row>
    <row r="589" spans="3:6" ht="12.75" customHeight="1">
      <c r="C589" s="310">
        <v>2410</v>
      </c>
      <c r="D589" s="4" t="s">
        <v>116</v>
      </c>
      <c r="E589" s="4"/>
      <c r="F589" s="45">
        <v>1390</v>
      </c>
    </row>
    <row r="590" spans="3:6" ht="12.75" customHeight="1">
      <c r="C590" s="310">
        <v>2420</v>
      </c>
      <c r="D590" s="4" t="s">
        <v>117</v>
      </c>
      <c r="E590" s="4"/>
      <c r="F590" s="45">
        <v>1390</v>
      </c>
    </row>
    <row r="591" spans="3:6" ht="12.75" customHeight="1">
      <c r="C591" s="310">
        <v>2430</v>
      </c>
      <c r="D591" s="4" t="s">
        <v>145</v>
      </c>
      <c r="E591" s="4"/>
      <c r="F591" s="45">
        <v>1390</v>
      </c>
    </row>
    <row r="592" spans="3:6" ht="12.75" customHeight="1">
      <c r="C592" s="310">
        <v>2440</v>
      </c>
      <c r="D592" s="4" t="s">
        <v>118</v>
      </c>
      <c r="E592" s="4"/>
      <c r="F592" s="45">
        <v>1390</v>
      </c>
    </row>
    <row r="593" spans="3:6" ht="12.75" customHeight="1">
      <c r="C593" s="310">
        <v>2450</v>
      </c>
      <c r="D593" s="4" t="s">
        <v>146</v>
      </c>
      <c r="E593" s="4"/>
      <c r="F593" s="45">
        <v>1390</v>
      </c>
    </row>
    <row r="594" spans="3:6" ht="12.75" customHeight="1">
      <c r="C594" s="310">
        <v>2460</v>
      </c>
      <c r="D594" s="4" t="s">
        <v>119</v>
      </c>
      <c r="E594" s="4"/>
      <c r="F594" s="45">
        <v>11676</v>
      </c>
    </row>
    <row r="595" spans="3:6" ht="12.75" customHeight="1">
      <c r="C595" s="310">
        <v>2470</v>
      </c>
      <c r="D595" s="4" t="s">
        <v>120</v>
      </c>
      <c r="E595" s="4"/>
      <c r="F595" s="45">
        <v>1390</v>
      </c>
    </row>
    <row r="596" spans="3:6" ht="12.75" customHeight="1">
      <c r="C596" s="310">
        <v>2480</v>
      </c>
      <c r="D596" s="4" t="s">
        <v>57</v>
      </c>
      <c r="E596" s="4"/>
      <c r="F596" s="6">
        <v>6672</v>
      </c>
    </row>
    <row r="597" spans="3:6" ht="12.75" customHeight="1">
      <c r="C597" s="310">
        <v>2490</v>
      </c>
      <c r="D597" s="4" t="s">
        <v>121</v>
      </c>
      <c r="E597" s="4"/>
      <c r="F597" s="45">
        <v>6672</v>
      </c>
    </row>
    <row r="599" spans="3:6" ht="12.75" customHeight="1">
      <c r="C599" s="48">
        <v>2500</v>
      </c>
      <c r="D599" s="2" t="s">
        <v>58</v>
      </c>
      <c r="E599" s="2"/>
      <c r="F599" s="42">
        <v>1946</v>
      </c>
    </row>
    <row r="600" spans="3:6" ht="12.75" customHeight="1">
      <c r="C600" s="310">
        <v>2510</v>
      </c>
      <c r="D600" s="4" t="s">
        <v>147</v>
      </c>
      <c r="E600" s="4"/>
      <c r="F600" s="45">
        <v>1112</v>
      </c>
    </row>
    <row r="601" spans="3:6" ht="12.75" customHeight="1">
      <c r="C601" s="310">
        <v>2520</v>
      </c>
      <c r="D601" s="4" t="s">
        <v>122</v>
      </c>
      <c r="E601" s="4"/>
      <c r="F601" s="45">
        <v>278</v>
      </c>
    </row>
    <row r="602" spans="3:6" ht="12.75" customHeight="1">
      <c r="C602" s="310">
        <v>2530</v>
      </c>
      <c r="D602" s="4" t="s">
        <v>59</v>
      </c>
      <c r="E602" s="4"/>
      <c r="F602" s="45">
        <v>556</v>
      </c>
    </row>
    <row r="604" spans="3:6" ht="12.75" customHeight="1">
      <c r="C604" s="48">
        <v>2600</v>
      </c>
      <c r="D604" s="2" t="s">
        <v>60</v>
      </c>
      <c r="E604" s="2"/>
      <c r="F604" s="42">
        <v>167670</v>
      </c>
    </row>
    <row r="605" spans="3:6" ht="12.75" customHeight="1">
      <c r="C605" s="310">
        <v>2610</v>
      </c>
      <c r="D605" s="4" t="s">
        <v>60</v>
      </c>
      <c r="E605" s="4"/>
      <c r="F605" s="45">
        <v>167670</v>
      </c>
    </row>
    <row r="607" spans="3:6" ht="12.75" customHeight="1">
      <c r="C607" s="48">
        <v>2700</v>
      </c>
      <c r="D607" s="2" t="s">
        <v>61</v>
      </c>
      <c r="E607" s="2"/>
      <c r="F607" s="42">
        <v>55620</v>
      </c>
    </row>
    <row r="608" spans="3:6" ht="12.75" customHeight="1">
      <c r="C608" s="310">
        <v>2710</v>
      </c>
      <c r="D608" s="4" t="s">
        <v>62</v>
      </c>
      <c r="E608" s="4"/>
      <c r="F608" s="45">
        <v>55620</v>
      </c>
    </row>
    <row r="610" spans="3:6" ht="12.75" customHeight="1">
      <c r="C610" s="48">
        <v>2900</v>
      </c>
      <c r="D610" s="2" t="s">
        <v>63</v>
      </c>
      <c r="E610" s="2"/>
      <c r="F610" s="42">
        <v>31414</v>
      </c>
    </row>
    <row r="611" spans="3:6" ht="12.75" customHeight="1">
      <c r="C611" s="310">
        <v>2910</v>
      </c>
      <c r="D611" s="4" t="s">
        <v>64</v>
      </c>
      <c r="E611" s="4"/>
      <c r="F611" s="45">
        <v>1668</v>
      </c>
    </row>
    <row r="612" spans="3:6" ht="12.75" customHeight="1">
      <c r="C612" s="310">
        <v>2920</v>
      </c>
      <c r="D612" s="4" t="s">
        <v>125</v>
      </c>
      <c r="E612" s="4"/>
      <c r="F612" s="45">
        <v>834</v>
      </c>
    </row>
    <row r="613" spans="3:6" ht="12.75" customHeight="1">
      <c r="C613" s="310">
        <v>2940</v>
      </c>
      <c r="D613" s="4" t="s">
        <v>127</v>
      </c>
      <c r="E613" s="4"/>
      <c r="F613" s="45">
        <v>1112</v>
      </c>
    </row>
    <row r="614" spans="3:6" ht="12.75" customHeight="1">
      <c r="C614" s="310">
        <v>2960</v>
      </c>
      <c r="D614" s="4" t="s">
        <v>65</v>
      </c>
      <c r="E614" s="4"/>
      <c r="F614" s="45">
        <v>26688</v>
      </c>
    </row>
    <row r="615" spans="3:6" ht="12.75" customHeight="1">
      <c r="C615" s="310">
        <v>2990</v>
      </c>
      <c r="D615" s="4" t="s">
        <v>128</v>
      </c>
      <c r="E615" s="4"/>
      <c r="F615" s="45">
        <v>1112</v>
      </c>
    </row>
    <row r="617" spans="2:6" ht="12.75" customHeight="1">
      <c r="B617" s="309">
        <v>3000</v>
      </c>
      <c r="C617" s="2"/>
      <c r="D617" s="2" t="s">
        <v>66</v>
      </c>
      <c r="E617" s="2"/>
      <c r="F617" s="42">
        <v>728123</v>
      </c>
    </row>
    <row r="618" spans="3:6" ht="12.75" customHeight="1">
      <c r="C618" s="48">
        <v>3100</v>
      </c>
      <c r="D618" s="2" t="s">
        <v>67</v>
      </c>
      <c r="E618" s="2"/>
      <c r="F618" s="42">
        <v>131887</v>
      </c>
    </row>
    <row r="619" spans="3:6" ht="12.75" customHeight="1">
      <c r="C619" s="310">
        <v>3110</v>
      </c>
      <c r="D619" s="4" t="s">
        <v>68</v>
      </c>
      <c r="E619" s="4"/>
      <c r="F619" s="45">
        <v>107090</v>
      </c>
    </row>
    <row r="620" spans="3:6" ht="12.75" customHeight="1">
      <c r="C620" s="310">
        <v>3130</v>
      </c>
      <c r="D620" s="4" t="s">
        <v>69</v>
      </c>
      <c r="E620" s="4"/>
      <c r="F620" s="45">
        <v>2910</v>
      </c>
    </row>
    <row r="621" spans="3:6" ht="12.75" customHeight="1">
      <c r="C621" s="310">
        <v>3140</v>
      </c>
      <c r="D621" s="4" t="s">
        <v>70</v>
      </c>
      <c r="E621" s="4"/>
      <c r="F621" s="45">
        <v>10200</v>
      </c>
    </row>
    <row r="622" spans="3:6" ht="12.75" customHeight="1">
      <c r="C622" s="310">
        <v>3150</v>
      </c>
      <c r="D622" s="4" t="s">
        <v>71</v>
      </c>
      <c r="E622" s="4"/>
      <c r="F622" s="45">
        <v>6696</v>
      </c>
    </row>
    <row r="623" spans="3:6" ht="12.75" customHeight="1">
      <c r="C623" s="310">
        <v>3160</v>
      </c>
      <c r="D623" s="4" t="s">
        <v>151</v>
      </c>
      <c r="E623" s="4"/>
      <c r="F623" s="45">
        <v>1596</v>
      </c>
    </row>
    <row r="624" spans="3:6" ht="12.75" customHeight="1">
      <c r="C624" s="310">
        <v>3170</v>
      </c>
      <c r="D624" s="4" t="s">
        <v>72</v>
      </c>
      <c r="E624" s="4"/>
      <c r="F624" s="45">
        <v>1943</v>
      </c>
    </row>
    <row r="625" spans="3:6" ht="12.75" customHeight="1">
      <c r="C625" s="310">
        <v>3180</v>
      </c>
      <c r="D625" s="4" t="s">
        <v>73</v>
      </c>
      <c r="E625" s="4"/>
      <c r="F625" s="45">
        <v>1452</v>
      </c>
    </row>
    <row r="627" spans="3:6" ht="12.75" customHeight="1">
      <c r="C627" s="48">
        <v>3200</v>
      </c>
      <c r="D627" s="2" t="s">
        <v>74</v>
      </c>
      <c r="E627" s="2"/>
      <c r="F627" s="42">
        <v>115854</v>
      </c>
    </row>
    <row r="628" spans="3:6" ht="12.75" customHeight="1">
      <c r="C628" s="310">
        <v>3220</v>
      </c>
      <c r="D628" s="4" t="s">
        <v>76</v>
      </c>
      <c r="E628" s="4"/>
      <c r="F628" s="45">
        <v>87444</v>
      </c>
    </row>
    <row r="629" spans="3:6" ht="12.75" customHeight="1">
      <c r="C629" s="310">
        <v>3230</v>
      </c>
      <c r="D629" s="4" t="s">
        <v>77</v>
      </c>
      <c r="E629" s="4"/>
      <c r="F629" s="45">
        <v>17484</v>
      </c>
    </row>
    <row r="630" spans="3:6" ht="12.75" customHeight="1">
      <c r="C630" s="310">
        <v>3270</v>
      </c>
      <c r="D630" s="4" t="s">
        <v>129</v>
      </c>
      <c r="E630" s="4"/>
      <c r="F630" s="45">
        <v>10926</v>
      </c>
    </row>
    <row r="632" spans="3:6" ht="12.75" customHeight="1">
      <c r="C632" s="48">
        <v>3300</v>
      </c>
      <c r="D632" s="2" t="s">
        <v>78</v>
      </c>
      <c r="E632" s="2"/>
      <c r="F632" s="42">
        <v>35672</v>
      </c>
    </row>
    <row r="633" spans="3:6" ht="12.75" customHeight="1">
      <c r="C633" s="310">
        <v>3330</v>
      </c>
      <c r="D633" s="4" t="s">
        <v>80</v>
      </c>
      <c r="E633" s="4"/>
      <c r="F633" s="45">
        <v>2428</v>
      </c>
    </row>
    <row r="634" spans="3:6" ht="12.75" customHeight="1">
      <c r="C634" s="310">
        <v>3340</v>
      </c>
      <c r="D634" s="4" t="s">
        <v>81</v>
      </c>
      <c r="E634" s="4"/>
      <c r="F634" s="45">
        <v>13359</v>
      </c>
    </row>
    <row r="635" spans="3:6" ht="12.75" customHeight="1">
      <c r="C635" s="310">
        <v>3360</v>
      </c>
      <c r="D635" s="4" t="s">
        <v>82</v>
      </c>
      <c r="E635" s="4"/>
      <c r="F635" s="45">
        <v>19885</v>
      </c>
    </row>
    <row r="637" spans="3:6" ht="12.75" customHeight="1">
      <c r="C637" s="48">
        <v>3400</v>
      </c>
      <c r="D637" s="2" t="s">
        <v>84</v>
      </c>
      <c r="E637" s="2"/>
      <c r="F637" s="42">
        <v>41287</v>
      </c>
    </row>
    <row r="638" spans="3:6" ht="12.75" customHeight="1">
      <c r="C638" s="310">
        <v>3410</v>
      </c>
      <c r="D638" s="4" t="s">
        <v>85</v>
      </c>
      <c r="E638" s="4"/>
      <c r="F638" s="45">
        <v>1452</v>
      </c>
    </row>
    <row r="639" spans="3:6" ht="12.75" customHeight="1">
      <c r="C639" s="310">
        <v>3450</v>
      </c>
      <c r="D639" s="4" t="s">
        <v>86</v>
      </c>
      <c r="E639" s="4"/>
      <c r="F639" s="45">
        <v>39835</v>
      </c>
    </row>
    <row r="641" spans="3:6" ht="12.75" customHeight="1">
      <c r="C641" s="48">
        <v>3500</v>
      </c>
      <c r="D641" s="2" t="s">
        <v>88</v>
      </c>
      <c r="E641" s="2"/>
      <c r="F641" s="42">
        <v>29608</v>
      </c>
    </row>
    <row r="642" spans="3:6" ht="12.75" customHeight="1">
      <c r="C642" s="310">
        <v>3510</v>
      </c>
      <c r="D642" s="4" t="s">
        <v>89</v>
      </c>
      <c r="E642" s="4"/>
      <c r="F642" s="45">
        <v>1452</v>
      </c>
    </row>
    <row r="643" spans="3:6" ht="12.75" customHeight="1">
      <c r="C643" s="310">
        <v>3520</v>
      </c>
      <c r="D643" s="4" t="s">
        <v>131</v>
      </c>
      <c r="E643" s="4"/>
      <c r="F643" s="45">
        <v>726</v>
      </c>
    </row>
    <row r="644" spans="3:6" ht="12.75" customHeight="1">
      <c r="C644" s="310">
        <v>3550</v>
      </c>
      <c r="D644" s="4" t="s">
        <v>91</v>
      </c>
      <c r="E644" s="4"/>
      <c r="F644" s="45">
        <v>23316</v>
      </c>
    </row>
    <row r="645" spans="3:6" ht="12.75" customHeight="1">
      <c r="C645" s="310">
        <v>3570</v>
      </c>
      <c r="D645" s="4" t="s">
        <v>132</v>
      </c>
      <c r="E645" s="4"/>
      <c r="F645" s="45">
        <v>1210</v>
      </c>
    </row>
    <row r="646" spans="3:6" ht="12.75" customHeight="1">
      <c r="C646" s="310">
        <v>3580</v>
      </c>
      <c r="D646" s="4" t="s">
        <v>92</v>
      </c>
      <c r="E646" s="4"/>
      <c r="F646" s="45">
        <v>2904</v>
      </c>
    </row>
    <row r="648" spans="3:6" ht="12.75" customHeight="1">
      <c r="C648" s="48">
        <v>3700</v>
      </c>
      <c r="D648" s="2" t="s">
        <v>96</v>
      </c>
      <c r="E648" s="2"/>
      <c r="F648" s="42">
        <v>58260</v>
      </c>
    </row>
    <row r="649" spans="3:6" ht="12.75" customHeight="1">
      <c r="C649" s="310">
        <v>3710</v>
      </c>
      <c r="D649" s="4" t="s">
        <v>97</v>
      </c>
      <c r="E649" s="4"/>
      <c r="F649" s="45">
        <v>24280</v>
      </c>
    </row>
    <row r="650" spans="3:6" ht="12.75" customHeight="1">
      <c r="C650" s="310">
        <v>3720</v>
      </c>
      <c r="D650" s="4" t="s">
        <v>98</v>
      </c>
      <c r="E650" s="4"/>
      <c r="F650" s="45">
        <v>9700</v>
      </c>
    </row>
    <row r="651" spans="3:6" ht="12.75" customHeight="1">
      <c r="C651" s="310">
        <v>3750</v>
      </c>
      <c r="D651" s="4" t="s">
        <v>99</v>
      </c>
      <c r="E651" s="4"/>
      <c r="F651" s="45">
        <v>24280</v>
      </c>
    </row>
    <row r="653" spans="3:6" ht="12.75" customHeight="1">
      <c r="C653" s="48">
        <v>3800</v>
      </c>
      <c r="D653" s="2" t="s">
        <v>100</v>
      </c>
      <c r="E653" s="2"/>
      <c r="F653" s="42">
        <v>1936</v>
      </c>
    </row>
    <row r="654" spans="3:6" ht="12.75" customHeight="1">
      <c r="C654" s="310">
        <v>3820</v>
      </c>
      <c r="D654" s="4" t="s">
        <v>102</v>
      </c>
      <c r="E654" s="4"/>
      <c r="F654" s="45">
        <v>1936</v>
      </c>
    </row>
    <row r="656" spans="3:6" ht="12.75" customHeight="1">
      <c r="C656" s="48">
        <v>3900</v>
      </c>
      <c r="D656" s="2" t="s">
        <v>103</v>
      </c>
      <c r="E656" s="2"/>
      <c r="F656" s="42">
        <v>313619</v>
      </c>
    </row>
    <row r="657" spans="3:6" ht="12.75" customHeight="1">
      <c r="C657" s="310">
        <v>3920</v>
      </c>
      <c r="D657" s="4" t="s">
        <v>135</v>
      </c>
      <c r="E657" s="4"/>
      <c r="F657" s="45">
        <v>1214</v>
      </c>
    </row>
    <row r="658" spans="3:6" ht="12.75" customHeight="1">
      <c r="C658" s="310">
        <v>3980</v>
      </c>
      <c r="D658" s="4" t="s">
        <v>105</v>
      </c>
      <c r="E658" s="4"/>
      <c r="F658" s="45">
        <v>312405</v>
      </c>
    </row>
    <row r="659" spans="4:5" ht="12.75">
      <c r="D659" s="4"/>
      <c r="E659" s="4"/>
    </row>
  </sheetData>
  <sheetProtection/>
  <mergeCells count="1">
    <mergeCell ref="B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E6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5.28125" style="204" customWidth="1"/>
    <col min="2" max="2" width="70.140625" style="298" customWidth="1"/>
    <col min="3" max="3" width="14.7109375" style="204" customWidth="1"/>
    <col min="4" max="4" width="17.7109375" style="204" customWidth="1"/>
    <col min="5" max="5" width="15.7109375" style="204" customWidth="1"/>
    <col min="6" max="16384" width="9.140625" style="204" customWidth="1"/>
  </cols>
  <sheetData>
    <row r="3" ht="15.75">
      <c r="B3" s="323" t="s">
        <v>1003</v>
      </c>
    </row>
    <row r="4" ht="15.75">
      <c r="B4" s="323" t="s">
        <v>1004</v>
      </c>
    </row>
    <row r="6" spans="2:4" ht="12.75">
      <c r="B6" s="320" t="s">
        <v>997</v>
      </c>
      <c r="C6" s="293"/>
      <c r="D6" s="304" t="s">
        <v>0</v>
      </c>
    </row>
    <row r="8" spans="2:4" ht="15.75">
      <c r="B8" s="299" t="s">
        <v>24</v>
      </c>
      <c r="C8" s="294"/>
      <c r="D8" s="295">
        <f>+D9</f>
        <v>219358234</v>
      </c>
    </row>
    <row r="9" spans="2:5" ht="18" customHeight="1">
      <c r="B9" s="296" t="s">
        <v>969</v>
      </c>
      <c r="C9" s="212"/>
      <c r="D9" s="213">
        <f>+D14+D10</f>
        <v>219358234</v>
      </c>
      <c r="E9" s="211"/>
    </row>
    <row r="10" spans="2:5" ht="18" customHeight="1">
      <c r="B10" s="297" t="s">
        <v>963</v>
      </c>
      <c r="C10" s="209"/>
      <c r="D10" s="210">
        <v>161756152</v>
      </c>
      <c r="E10" s="211"/>
    </row>
    <row r="11" spans="2:4" ht="28.5" customHeight="1">
      <c r="B11" s="207" t="s">
        <v>964</v>
      </c>
      <c r="C11" s="205" t="s">
        <v>965</v>
      </c>
      <c r="D11" s="206">
        <v>21248001</v>
      </c>
    </row>
    <row r="12" spans="2:4" ht="17.25" customHeight="1">
      <c r="B12" s="207" t="s">
        <v>966</v>
      </c>
      <c r="C12" s="205" t="s">
        <v>967</v>
      </c>
      <c r="D12" s="206">
        <v>128889679</v>
      </c>
    </row>
    <row r="13" spans="2:4" ht="29.25" customHeight="1">
      <c r="B13" s="207" t="s">
        <v>968</v>
      </c>
      <c r="C13" s="205" t="s">
        <v>965</v>
      </c>
      <c r="D13" s="206">
        <v>11618472</v>
      </c>
    </row>
    <row r="14" spans="2:4" ht="18" customHeight="1">
      <c r="B14" s="297" t="s">
        <v>990</v>
      </c>
      <c r="C14" s="209"/>
      <c r="D14" s="210">
        <v>57602082</v>
      </c>
    </row>
    <row r="15" spans="2:4" ht="12.75">
      <c r="B15" s="298" t="s">
        <v>309</v>
      </c>
      <c r="D15" s="211">
        <v>57602082</v>
      </c>
    </row>
    <row r="16" ht="12.75">
      <c r="D16" s="211"/>
    </row>
    <row r="17" ht="12.75">
      <c r="D17" s="208"/>
    </row>
    <row r="18" spans="2:4" ht="15.75">
      <c r="B18" s="299" t="s">
        <v>996</v>
      </c>
      <c r="C18" s="294"/>
      <c r="D18" s="295">
        <f>+D19</f>
        <v>611036980</v>
      </c>
    </row>
    <row r="19" spans="2:4" ht="18" customHeight="1">
      <c r="B19" s="296" t="s">
        <v>969</v>
      </c>
      <c r="C19" s="212"/>
      <c r="D19" s="213">
        <v>611036980</v>
      </c>
    </row>
    <row r="20" spans="2:4" ht="18" customHeight="1">
      <c r="B20" s="297" t="s">
        <v>971</v>
      </c>
      <c r="C20" s="209"/>
      <c r="D20" s="210">
        <v>611036980</v>
      </c>
    </row>
    <row r="21" spans="2:4" ht="12.75">
      <c r="B21" s="298" t="s">
        <v>989</v>
      </c>
      <c r="D21" s="211">
        <v>611036980</v>
      </c>
    </row>
    <row r="23" spans="2:4" ht="15.75">
      <c r="B23" s="299" t="s">
        <v>576</v>
      </c>
      <c r="C23" s="294"/>
      <c r="D23" s="295">
        <f>+D24</f>
        <v>28525758</v>
      </c>
    </row>
    <row r="24" spans="2:4" ht="18" customHeight="1">
      <c r="B24" s="296" t="s">
        <v>969</v>
      </c>
      <c r="C24" s="212" t="s">
        <v>970</v>
      </c>
      <c r="D24" s="213">
        <v>28525758</v>
      </c>
    </row>
    <row r="25" spans="2:4" ht="18" customHeight="1">
      <c r="B25" s="297" t="s">
        <v>971</v>
      </c>
      <c r="C25" s="209"/>
      <c r="D25" s="210">
        <v>28525758</v>
      </c>
    </row>
    <row r="26" spans="2:4" ht="18" customHeight="1">
      <c r="B26" s="207" t="s">
        <v>972</v>
      </c>
      <c r="C26" s="205" t="s">
        <v>967</v>
      </c>
      <c r="D26" s="206">
        <v>25174336</v>
      </c>
    </row>
    <row r="27" spans="2:4" ht="29.25" customHeight="1">
      <c r="B27" s="207" t="s">
        <v>973</v>
      </c>
      <c r="C27" s="205" t="s">
        <v>965</v>
      </c>
      <c r="D27" s="206">
        <v>3351422</v>
      </c>
    </row>
    <row r="28" ht="12.75">
      <c r="D28" s="208"/>
    </row>
    <row r="29" spans="2:4" ht="15.75">
      <c r="B29" s="299" t="s">
        <v>994</v>
      </c>
      <c r="C29" s="294"/>
      <c r="D29" s="295">
        <f>+D30</f>
        <v>208235748</v>
      </c>
    </row>
    <row r="30" spans="2:4" ht="18" customHeight="1">
      <c r="B30" s="296" t="s">
        <v>969</v>
      </c>
      <c r="C30" s="212" t="s">
        <v>970</v>
      </c>
      <c r="D30" s="213">
        <f>+D31+D37</f>
        <v>208235748</v>
      </c>
    </row>
    <row r="31" spans="2:4" ht="18" customHeight="1">
      <c r="B31" s="297" t="s">
        <v>974</v>
      </c>
      <c r="C31" s="209"/>
      <c r="D31" s="210">
        <v>207993413</v>
      </c>
    </row>
    <row r="32" spans="2:4" ht="18" customHeight="1">
      <c r="B32" s="207" t="s">
        <v>975</v>
      </c>
      <c r="C32" s="205" t="s">
        <v>965</v>
      </c>
      <c r="D32" s="206">
        <v>115640617</v>
      </c>
    </row>
    <row r="33" spans="2:4" ht="18" customHeight="1">
      <c r="B33" s="207" t="s">
        <v>976</v>
      </c>
      <c r="C33" s="205" t="s">
        <v>977</v>
      </c>
      <c r="D33" s="206">
        <v>300000</v>
      </c>
    </row>
    <row r="34" spans="2:4" ht="18" customHeight="1">
      <c r="B34" s="207" t="s">
        <v>978</v>
      </c>
      <c r="C34" s="205" t="s">
        <v>977</v>
      </c>
      <c r="D34" s="206">
        <v>90935955</v>
      </c>
    </row>
    <row r="35" spans="2:4" ht="18" customHeight="1">
      <c r="B35" s="207" t="s">
        <v>979</v>
      </c>
      <c r="C35" s="205" t="s">
        <v>977</v>
      </c>
      <c r="D35" s="206">
        <v>1036841</v>
      </c>
    </row>
    <row r="36" spans="2:4" ht="18" customHeight="1">
      <c r="B36" s="207" t="s">
        <v>980</v>
      </c>
      <c r="C36" s="205" t="s">
        <v>977</v>
      </c>
      <c r="D36" s="206">
        <v>80000</v>
      </c>
    </row>
    <row r="37" spans="2:4" ht="18" customHeight="1">
      <c r="B37" s="297" t="s">
        <v>981</v>
      </c>
      <c r="C37" s="209"/>
      <c r="D37" s="210">
        <v>242335</v>
      </c>
    </row>
    <row r="38" spans="2:4" ht="29.25" customHeight="1">
      <c r="B38" s="207" t="s">
        <v>982</v>
      </c>
      <c r="C38" s="205" t="s">
        <v>977</v>
      </c>
      <c r="D38" s="206">
        <v>242335</v>
      </c>
    </row>
    <row r="39" ht="12.75">
      <c r="D39" s="208"/>
    </row>
    <row r="40" spans="2:4" ht="15.75">
      <c r="B40" s="299" t="s">
        <v>945</v>
      </c>
      <c r="C40" s="294"/>
      <c r="D40" s="295">
        <f>+D41</f>
        <v>36796032</v>
      </c>
    </row>
    <row r="41" spans="2:4" ht="18" customHeight="1">
      <c r="B41" s="296" t="s">
        <v>969</v>
      </c>
      <c r="C41" s="212"/>
      <c r="D41" s="213">
        <v>36796032</v>
      </c>
    </row>
    <row r="42" spans="2:4" ht="18" customHeight="1">
      <c r="B42" s="297" t="s">
        <v>971</v>
      </c>
      <c r="C42" s="209"/>
      <c r="D42" s="210">
        <v>36796032</v>
      </c>
    </row>
    <row r="43" spans="2:4" ht="18" customHeight="1">
      <c r="B43" s="207" t="s">
        <v>983</v>
      </c>
      <c r="C43" s="205" t="s">
        <v>965</v>
      </c>
      <c r="D43" s="206">
        <v>32984443</v>
      </c>
    </row>
    <row r="44" spans="2:4" ht="18" customHeight="1">
      <c r="B44" s="207" t="s">
        <v>984</v>
      </c>
      <c r="C44" s="205" t="s">
        <v>967</v>
      </c>
      <c r="D44" s="206">
        <v>3811589</v>
      </c>
    </row>
    <row r="45" ht="12.75">
      <c r="D45" s="208"/>
    </row>
    <row r="46" spans="2:4" ht="31.5">
      <c r="B46" s="299" t="s">
        <v>995</v>
      </c>
      <c r="C46" s="294"/>
      <c r="D46" s="295">
        <f>+D47</f>
        <v>27638025</v>
      </c>
    </row>
    <row r="47" spans="2:4" ht="18" customHeight="1">
      <c r="B47" s="296" t="s">
        <v>969</v>
      </c>
      <c r="C47" s="212"/>
      <c r="D47" s="213">
        <v>27638025</v>
      </c>
    </row>
    <row r="48" spans="2:4" ht="18" customHeight="1">
      <c r="B48" s="297" t="s">
        <v>971</v>
      </c>
      <c r="C48" s="209"/>
      <c r="D48" s="210">
        <v>27638025</v>
      </c>
    </row>
    <row r="49" spans="2:4" ht="18" customHeight="1">
      <c r="B49" s="207" t="s">
        <v>991</v>
      </c>
      <c r="C49" s="205" t="s">
        <v>967</v>
      </c>
      <c r="D49" s="206">
        <v>27638025</v>
      </c>
    </row>
    <row r="50" spans="2:4" ht="18" customHeight="1">
      <c r="B50" s="207"/>
      <c r="C50" s="205"/>
      <c r="D50" s="206"/>
    </row>
    <row r="51" spans="2:4" ht="15.75">
      <c r="B51" s="299" t="s">
        <v>655</v>
      </c>
      <c r="C51" s="294"/>
      <c r="D51" s="295">
        <f>+D52</f>
        <v>2341124911</v>
      </c>
    </row>
    <row r="52" spans="2:4" ht="18" customHeight="1">
      <c r="B52" s="297" t="s">
        <v>985</v>
      </c>
      <c r="C52" s="209"/>
      <c r="D52" s="210">
        <v>2341124911</v>
      </c>
    </row>
    <row r="53" spans="2:4" ht="18" customHeight="1">
      <c r="B53" s="207" t="s">
        <v>986</v>
      </c>
      <c r="C53" s="205" t="s">
        <v>967</v>
      </c>
      <c r="D53" s="206">
        <v>2193844093</v>
      </c>
    </row>
    <row r="54" spans="2:4" ht="18" customHeight="1">
      <c r="B54" s="207" t="s">
        <v>987</v>
      </c>
      <c r="C54" s="205" t="s">
        <v>967</v>
      </c>
      <c r="D54" s="206">
        <v>52069322</v>
      </c>
    </row>
    <row r="55" spans="2:4" ht="29.25" customHeight="1">
      <c r="B55" s="207" t="s">
        <v>988</v>
      </c>
      <c r="C55" s="205" t="s">
        <v>965</v>
      </c>
      <c r="D55" s="206">
        <v>95211496</v>
      </c>
    </row>
    <row r="57" ht="12.75">
      <c r="D57" s="211"/>
    </row>
    <row r="58" spans="2:4" ht="15.75">
      <c r="B58" s="299" t="s">
        <v>951</v>
      </c>
      <c r="C58" s="294"/>
      <c r="D58" s="295">
        <f>+D59</f>
        <v>28586127</v>
      </c>
    </row>
    <row r="59" spans="2:4" ht="18" customHeight="1">
      <c r="B59" s="296" t="s">
        <v>969</v>
      </c>
      <c r="C59" s="212"/>
      <c r="D59" s="213">
        <v>28586127</v>
      </c>
    </row>
    <row r="60" spans="2:4" ht="18" customHeight="1">
      <c r="B60" s="297" t="s">
        <v>971</v>
      </c>
      <c r="C60" s="209"/>
      <c r="D60" s="210">
        <v>28586127</v>
      </c>
    </row>
    <row r="61" spans="2:4" ht="18" customHeight="1">
      <c r="B61" s="207" t="s">
        <v>992</v>
      </c>
      <c r="C61" s="205" t="s">
        <v>967</v>
      </c>
      <c r="D61" s="206">
        <v>28586127</v>
      </c>
    </row>
    <row r="62" spans="2:4" ht="18" customHeight="1">
      <c r="B62" s="207"/>
      <c r="C62" s="205"/>
      <c r="D62" s="206"/>
    </row>
    <row r="63" spans="2:4" s="217" customFormat="1" ht="12.75">
      <c r="B63" s="300" t="s">
        <v>993</v>
      </c>
      <c r="C63" s="215"/>
      <c r="D63" s="216">
        <f>+D19+D9+D24+D30+D41+D47+D52+D59</f>
        <v>3501301815</v>
      </c>
    </row>
    <row r="65" ht="12.75">
      <c r="D65" s="21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1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7.00390625" style="1" customWidth="1"/>
    <col min="2" max="2" width="76.7109375" style="7" customWidth="1"/>
    <col min="3" max="5" width="14.7109375" style="1" customWidth="1"/>
    <col min="6" max="6" width="15.421875" style="1" customWidth="1"/>
    <col min="7" max="16384" width="9.140625" style="1" customWidth="1"/>
  </cols>
  <sheetData>
    <row r="2" ht="15.75">
      <c r="B2" s="323" t="s">
        <v>1</v>
      </c>
    </row>
    <row r="3" ht="15.75">
      <c r="B3" s="323" t="s">
        <v>998</v>
      </c>
    </row>
    <row r="5" spans="2:5" s="196" customFormat="1" ht="25.5">
      <c r="B5" s="195" t="s">
        <v>953</v>
      </c>
      <c r="C5" s="195" t="s">
        <v>20</v>
      </c>
      <c r="D5" s="195" t="s">
        <v>21</v>
      </c>
      <c r="E5" s="195" t="s">
        <v>954</v>
      </c>
    </row>
    <row r="7" spans="2:5" s="203" customFormat="1" ht="15">
      <c r="B7" s="201" t="s">
        <v>937</v>
      </c>
      <c r="C7" s="202">
        <v>69128754</v>
      </c>
      <c r="D7" s="202">
        <v>91800</v>
      </c>
      <c r="E7" s="202">
        <v>69220554</v>
      </c>
    </row>
    <row r="8" spans="2:5" s="203" customFormat="1" ht="15">
      <c r="B8" s="201" t="s">
        <v>955</v>
      </c>
      <c r="C8" s="202">
        <v>60991034</v>
      </c>
      <c r="D8" s="202"/>
      <c r="E8" s="202">
        <v>60991034</v>
      </c>
    </row>
    <row r="9" spans="2:5" s="203" customFormat="1" ht="15">
      <c r="B9" s="201" t="s">
        <v>956</v>
      </c>
      <c r="C9" s="202">
        <v>38303416</v>
      </c>
      <c r="D9" s="202"/>
      <c r="E9" s="202">
        <v>38303416</v>
      </c>
    </row>
    <row r="10" spans="2:5" s="203" customFormat="1" ht="15">
      <c r="B10" s="201" t="s">
        <v>957</v>
      </c>
      <c r="C10" s="202">
        <v>6174906</v>
      </c>
      <c r="D10" s="202"/>
      <c r="E10" s="202">
        <v>6174906</v>
      </c>
    </row>
    <row r="11" spans="2:5" s="203" customFormat="1" ht="15">
      <c r="B11" s="201" t="s">
        <v>958</v>
      </c>
      <c r="C11" s="202">
        <v>11561643</v>
      </c>
      <c r="D11" s="202"/>
      <c r="E11" s="202">
        <v>11561643</v>
      </c>
    </row>
    <row r="12" spans="2:5" s="203" customFormat="1" ht="15">
      <c r="B12" s="201" t="s">
        <v>959</v>
      </c>
      <c r="C12" s="202">
        <v>30406681</v>
      </c>
      <c r="D12" s="202"/>
      <c r="E12" s="202">
        <v>30406681</v>
      </c>
    </row>
    <row r="13" spans="2:5" s="203" customFormat="1" ht="15">
      <c r="B13" s="201" t="s">
        <v>960</v>
      </c>
      <c r="C13" s="202">
        <v>2700000</v>
      </c>
      <c r="D13" s="202"/>
      <c r="E13" s="202">
        <v>2700000</v>
      </c>
    </row>
    <row r="14" spans="2:5" s="197" customFormat="1" ht="15">
      <c r="B14" s="198" t="s">
        <v>1</v>
      </c>
      <c r="C14" s="199">
        <v>219266434</v>
      </c>
      <c r="D14" s="199">
        <v>91800</v>
      </c>
      <c r="E14" s="199">
        <v>219358234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11.421875" defaultRowHeight="12.75"/>
  <cols>
    <col min="2" max="2" width="57.8515625" style="0" bestFit="1" customWidth="1"/>
    <col min="3" max="3" width="11.140625" style="0" bestFit="1" customWidth="1"/>
    <col min="4" max="4" width="9.140625" style="0" bestFit="1" customWidth="1"/>
    <col min="5" max="5" width="11.140625" style="0" bestFit="1" customWidth="1"/>
  </cols>
  <sheetData>
    <row r="2" s="1" customFormat="1" ht="15.75">
      <c r="B2" s="323" t="s">
        <v>5</v>
      </c>
    </row>
    <row r="3" s="1" customFormat="1" ht="15.75">
      <c r="B3" s="323" t="s">
        <v>998</v>
      </c>
    </row>
    <row r="4" s="1" customFormat="1" ht="12.75">
      <c r="C4" s="7"/>
    </row>
    <row r="5" spans="2:5" s="196" customFormat="1" ht="25.5">
      <c r="B5" s="195" t="s">
        <v>953</v>
      </c>
      <c r="C5" s="195" t="s">
        <v>20</v>
      </c>
      <c r="D5" s="195" t="s">
        <v>21</v>
      </c>
      <c r="E5" s="195" t="s">
        <v>954</v>
      </c>
    </row>
    <row r="6" spans="2:5" s="197" customFormat="1" ht="18.75" customHeight="1">
      <c r="B6" s="201" t="s">
        <v>961</v>
      </c>
      <c r="C6" s="202">
        <v>165159892</v>
      </c>
      <c r="D6" s="202">
        <v>2945900</v>
      </c>
      <c r="E6" s="202">
        <v>168105792</v>
      </c>
    </row>
    <row r="7" spans="2:5" s="197" customFormat="1" ht="18.75" customHeight="1">
      <c r="B7" s="201" t="s">
        <v>962</v>
      </c>
      <c r="C7" s="202">
        <v>11873378</v>
      </c>
      <c r="D7" s="202">
        <v>72214</v>
      </c>
      <c r="E7" s="202">
        <v>11945592</v>
      </c>
    </row>
    <row r="8" spans="2:5" s="197" customFormat="1" ht="18.75" customHeight="1">
      <c r="B8" s="201" t="s">
        <v>941</v>
      </c>
      <c r="C8" s="202">
        <v>430941120</v>
      </c>
      <c r="D8" s="202">
        <v>44476</v>
      </c>
      <c r="E8" s="202">
        <v>430985596</v>
      </c>
    </row>
    <row r="9" spans="2:5" s="197" customFormat="1" ht="15">
      <c r="B9" s="198" t="s">
        <v>5</v>
      </c>
      <c r="C9" s="200">
        <v>607974390</v>
      </c>
      <c r="D9" s="200">
        <v>3062590</v>
      </c>
      <c r="E9" s="200">
        <v>611036980</v>
      </c>
    </row>
    <row r="10" s="1" customFormat="1" ht="12.75">
      <c r="B1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HP</cp:lastModifiedBy>
  <dcterms:created xsi:type="dcterms:W3CDTF">2019-12-17T18:09:55Z</dcterms:created>
  <dcterms:modified xsi:type="dcterms:W3CDTF">2020-01-09T18:55:56Z</dcterms:modified>
  <cp:category/>
  <cp:version/>
  <cp:contentType/>
  <cp:contentStatus/>
</cp:coreProperties>
</file>