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berto.heredia\Documents\ASESORES\Trimestral\tablas\"/>
    </mc:Choice>
  </mc:AlternateContent>
  <bookViews>
    <workbookView xWindow="240" yWindow="80" windowWidth="20120" windowHeight="8000"/>
  </bookViews>
  <sheets>
    <sheet name="Resumen Entidades" sheetId="1" r:id="rId1"/>
    <sheet name="Ingresos Entidades" sheetId="2" r:id="rId2"/>
    <sheet name="Egresos entidades" sheetId="3" r:id="rId3"/>
  </sheets>
  <calcPr calcId="162913"/>
</workbook>
</file>

<file path=xl/calcChain.xml><?xml version="1.0" encoding="utf-8"?>
<calcChain xmlns="http://schemas.openxmlformats.org/spreadsheetml/2006/main">
  <c r="L22" i="1" l="1"/>
  <c r="K22" i="1"/>
  <c r="J22" i="1"/>
  <c r="H22" i="1"/>
  <c r="G22" i="1"/>
  <c r="F22" i="1"/>
  <c r="D22" i="1"/>
  <c r="C22" i="1"/>
  <c r="B22" i="1"/>
  <c r="P10" i="1"/>
  <c r="P22" i="1" s="1"/>
  <c r="O10" i="1"/>
  <c r="O22" i="1" s="1"/>
  <c r="N10" i="1"/>
  <c r="N22" i="1" s="1"/>
  <c r="L10" i="1"/>
  <c r="K10" i="1"/>
  <c r="J10" i="1"/>
  <c r="H10" i="1"/>
  <c r="G10" i="1"/>
  <c r="F10" i="1"/>
  <c r="D10" i="1"/>
  <c r="C10" i="1"/>
  <c r="B10" i="1"/>
  <c r="N4" i="1"/>
  <c r="O4" i="1"/>
  <c r="P4" i="1"/>
  <c r="L4" i="1"/>
  <c r="K4" i="1"/>
  <c r="J4" i="1"/>
  <c r="H4" i="1"/>
  <c r="G4" i="1"/>
  <c r="F4" i="1"/>
  <c r="D4" i="1"/>
  <c r="C4" i="1"/>
  <c r="B4" i="1"/>
  <c r="N4" i="3"/>
  <c r="L4" i="3"/>
  <c r="K4" i="3"/>
  <c r="J4" i="3"/>
  <c r="H4" i="3"/>
  <c r="G4" i="3"/>
  <c r="F4" i="3"/>
  <c r="D4" i="3"/>
  <c r="C4" i="3"/>
  <c r="B4" i="3"/>
  <c r="N4" i="2"/>
  <c r="O4" i="2"/>
  <c r="P4" i="2"/>
  <c r="J4" i="2"/>
  <c r="K4" i="2"/>
  <c r="L4" i="2"/>
  <c r="F4" i="2"/>
  <c r="G4" i="2"/>
  <c r="H4" i="2"/>
  <c r="C4" i="2"/>
  <c r="D4" i="2"/>
  <c r="B4" i="2"/>
  <c r="O4" i="3" l="1"/>
  <c r="P4" i="3"/>
  <c r="J11" i="1" l="1"/>
  <c r="J17" i="1" l="1"/>
  <c r="J15" i="1"/>
  <c r="J14" i="1"/>
  <c r="J13" i="1"/>
  <c r="J12" i="1"/>
  <c r="J45" i="3"/>
  <c r="J7" i="1"/>
  <c r="J6" i="1"/>
  <c r="J45" i="2"/>
  <c r="F7" i="1" l="1"/>
  <c r="F33" i="2"/>
  <c r="F14" i="1" l="1"/>
  <c r="F16" i="1"/>
  <c r="F13" i="1"/>
  <c r="F11" i="1"/>
  <c r="F33" i="3"/>
  <c r="C13" i="1" l="1"/>
  <c r="C11" i="1"/>
  <c r="B13" i="1" l="1"/>
  <c r="B11" i="1"/>
  <c r="B14" i="1"/>
  <c r="B12" i="1"/>
  <c r="D14" i="1"/>
  <c r="D11" i="1"/>
  <c r="D13" i="1"/>
  <c r="D12" i="1"/>
  <c r="D7" i="1" l="1"/>
  <c r="D6" i="1"/>
  <c r="C7" i="1" l="1"/>
  <c r="C6" i="1"/>
  <c r="B7" i="1" l="1"/>
  <c r="B6" i="1"/>
  <c r="Q19" i="1" l="1"/>
  <c r="Q18" i="1"/>
  <c r="Q17" i="1"/>
  <c r="Q16" i="1"/>
  <c r="Q15" i="1"/>
  <c r="Q14" i="1"/>
  <c r="Q13" i="1"/>
  <c r="Q12" i="1"/>
  <c r="Q11" i="1"/>
  <c r="Q7" i="1"/>
  <c r="Q6" i="1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Q7" i="3"/>
  <c r="Q6" i="3"/>
  <c r="Q5" i="3"/>
  <c r="Q58" i="2"/>
  <c r="Q57" i="2"/>
  <c r="Q56" i="2"/>
  <c r="Q55" i="2"/>
  <c r="Q54" i="2"/>
  <c r="Q53" i="2"/>
  <c r="Q52" i="2"/>
  <c r="Q51" i="2"/>
  <c r="Q46" i="2"/>
  <c r="Q50" i="2"/>
  <c r="Q49" i="2"/>
  <c r="Q48" i="2"/>
  <c r="Q47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4" i="3" l="1"/>
  <c r="Q10" i="1"/>
  <c r="Q4" i="1"/>
  <c r="Q4" i="2"/>
  <c r="Q22" i="1" l="1"/>
  <c r="M26" i="2" l="1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7" i="1"/>
  <c r="M6" i="1"/>
  <c r="M4" i="1" l="1"/>
  <c r="M26" i="3"/>
  <c r="I26" i="3"/>
  <c r="E26" i="3"/>
  <c r="I26" i="2"/>
  <c r="E26" i="2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58" i="2"/>
  <c r="M57" i="2"/>
  <c r="M56" i="2"/>
  <c r="M55" i="2"/>
  <c r="M54" i="2"/>
  <c r="M53" i="2"/>
  <c r="M52" i="2"/>
  <c r="M51" i="2"/>
  <c r="M46" i="2"/>
  <c r="M50" i="2"/>
  <c r="M49" i="2"/>
  <c r="M48" i="2"/>
  <c r="M47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19" i="1"/>
  <c r="M18" i="1"/>
  <c r="M17" i="1"/>
  <c r="M16" i="1"/>
  <c r="M15" i="1"/>
  <c r="M14" i="1"/>
  <c r="M13" i="1"/>
  <c r="M12" i="1"/>
  <c r="M11" i="1"/>
  <c r="I18" i="1"/>
  <c r="I17" i="1"/>
  <c r="E18" i="1"/>
  <c r="E17" i="1"/>
  <c r="R18" i="1" l="1"/>
  <c r="R17" i="1"/>
  <c r="R26" i="3"/>
  <c r="R26" i="2"/>
  <c r="M4" i="3"/>
  <c r="M4" i="2"/>
  <c r="M10" i="1"/>
  <c r="M22" i="1" l="1"/>
  <c r="I7" i="1"/>
  <c r="I28" i="2"/>
  <c r="I19" i="2"/>
  <c r="I19" i="1"/>
  <c r="I16" i="1"/>
  <c r="I15" i="1"/>
  <c r="I14" i="1"/>
  <c r="I13" i="1"/>
  <c r="I12" i="1"/>
  <c r="I11" i="1"/>
  <c r="I6" i="1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58" i="2"/>
  <c r="I57" i="2"/>
  <c r="I56" i="2"/>
  <c r="I55" i="2"/>
  <c r="I54" i="2"/>
  <c r="I53" i="2"/>
  <c r="I52" i="2"/>
  <c r="I51" i="2"/>
  <c r="I46" i="2"/>
  <c r="I50" i="2"/>
  <c r="I49" i="2"/>
  <c r="I48" i="2"/>
  <c r="I47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7" i="2"/>
  <c r="I25" i="2"/>
  <c r="I24" i="2"/>
  <c r="I23" i="2"/>
  <c r="I22" i="2"/>
  <c r="I21" i="2"/>
  <c r="I20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3" l="1"/>
  <c r="I10" i="1"/>
  <c r="I4" i="1"/>
  <c r="I4" i="2"/>
  <c r="I22" i="1" l="1"/>
  <c r="E19" i="1" l="1"/>
  <c r="R19" i="1" s="1"/>
  <c r="E16" i="1"/>
  <c r="R16" i="1" s="1"/>
  <c r="E15" i="1"/>
  <c r="R15" i="1" s="1"/>
  <c r="E14" i="1"/>
  <c r="R14" i="1" s="1"/>
  <c r="E13" i="1"/>
  <c r="R13" i="1" s="1"/>
  <c r="E12" i="1"/>
  <c r="R12" i="1" s="1"/>
  <c r="E11" i="1"/>
  <c r="R11" i="1" s="1"/>
  <c r="E7" i="1"/>
  <c r="R7" i="1" s="1"/>
  <c r="E6" i="1"/>
  <c r="R6" i="1" s="1"/>
  <c r="E58" i="3"/>
  <c r="R58" i="3" s="1"/>
  <c r="E57" i="3"/>
  <c r="R57" i="3" s="1"/>
  <c r="E56" i="3"/>
  <c r="R56" i="3" s="1"/>
  <c r="E55" i="3"/>
  <c r="R55" i="3" s="1"/>
  <c r="E54" i="3"/>
  <c r="R54" i="3" s="1"/>
  <c r="E53" i="3"/>
  <c r="R53" i="3" s="1"/>
  <c r="E52" i="3"/>
  <c r="R52" i="3" s="1"/>
  <c r="E51" i="3"/>
  <c r="R51" i="3" s="1"/>
  <c r="E50" i="3"/>
  <c r="R50" i="3" s="1"/>
  <c r="E49" i="3"/>
  <c r="R49" i="3" s="1"/>
  <c r="E48" i="3"/>
  <c r="R48" i="3" s="1"/>
  <c r="E47" i="3"/>
  <c r="R47" i="3" s="1"/>
  <c r="E46" i="3"/>
  <c r="R46" i="3" s="1"/>
  <c r="E45" i="3"/>
  <c r="R45" i="3" s="1"/>
  <c r="E44" i="3"/>
  <c r="R44" i="3" s="1"/>
  <c r="E43" i="3"/>
  <c r="R43" i="3" s="1"/>
  <c r="E42" i="3"/>
  <c r="R42" i="3" s="1"/>
  <c r="E41" i="3"/>
  <c r="R41" i="3" s="1"/>
  <c r="E40" i="3"/>
  <c r="R40" i="3" s="1"/>
  <c r="E39" i="3"/>
  <c r="R39" i="3" s="1"/>
  <c r="E38" i="3"/>
  <c r="R38" i="3" s="1"/>
  <c r="E37" i="3"/>
  <c r="R37" i="3" s="1"/>
  <c r="E36" i="3"/>
  <c r="R36" i="3" s="1"/>
  <c r="E35" i="3"/>
  <c r="R35" i="3" s="1"/>
  <c r="E34" i="3"/>
  <c r="R34" i="3" s="1"/>
  <c r="E33" i="3"/>
  <c r="R33" i="3" s="1"/>
  <c r="E32" i="3"/>
  <c r="R32" i="3" s="1"/>
  <c r="E31" i="3"/>
  <c r="R31" i="3" s="1"/>
  <c r="E30" i="3"/>
  <c r="R30" i="3" s="1"/>
  <c r="E29" i="3"/>
  <c r="R29" i="3" s="1"/>
  <c r="E28" i="3"/>
  <c r="R28" i="3" s="1"/>
  <c r="E27" i="3"/>
  <c r="R27" i="3" s="1"/>
  <c r="E25" i="3"/>
  <c r="R25" i="3" s="1"/>
  <c r="E24" i="3"/>
  <c r="R24" i="3" s="1"/>
  <c r="E23" i="3"/>
  <c r="R23" i="3" s="1"/>
  <c r="E22" i="3"/>
  <c r="R22" i="3" s="1"/>
  <c r="E21" i="3"/>
  <c r="R21" i="3" s="1"/>
  <c r="E20" i="3"/>
  <c r="R20" i="3" s="1"/>
  <c r="E19" i="3"/>
  <c r="R19" i="3" s="1"/>
  <c r="E18" i="3"/>
  <c r="R18" i="3" s="1"/>
  <c r="E17" i="3"/>
  <c r="R17" i="3" s="1"/>
  <c r="E16" i="3"/>
  <c r="R16" i="3" s="1"/>
  <c r="E15" i="3"/>
  <c r="R15" i="3" s="1"/>
  <c r="E14" i="3"/>
  <c r="R14" i="3" s="1"/>
  <c r="E13" i="3"/>
  <c r="R13" i="3" s="1"/>
  <c r="E12" i="3"/>
  <c r="R12" i="3" s="1"/>
  <c r="E11" i="3"/>
  <c r="R11" i="3" s="1"/>
  <c r="E10" i="3"/>
  <c r="R10" i="3" s="1"/>
  <c r="E9" i="3"/>
  <c r="R9" i="3" s="1"/>
  <c r="E8" i="3"/>
  <c r="R8" i="3" s="1"/>
  <c r="E7" i="3"/>
  <c r="R7" i="3" s="1"/>
  <c r="E6" i="3"/>
  <c r="R6" i="3" s="1"/>
  <c r="E5" i="3"/>
  <c r="R5" i="3" s="1"/>
  <c r="E58" i="2"/>
  <c r="R58" i="2" s="1"/>
  <c r="E57" i="2"/>
  <c r="R57" i="2" s="1"/>
  <c r="E56" i="2"/>
  <c r="R56" i="2" s="1"/>
  <c r="E55" i="2"/>
  <c r="R55" i="2" s="1"/>
  <c r="E54" i="2"/>
  <c r="R54" i="2" s="1"/>
  <c r="E53" i="2"/>
  <c r="R53" i="2" s="1"/>
  <c r="E52" i="2"/>
  <c r="R52" i="2" s="1"/>
  <c r="E51" i="2"/>
  <c r="R51" i="2" s="1"/>
  <c r="E46" i="2"/>
  <c r="R46" i="2" s="1"/>
  <c r="E50" i="2"/>
  <c r="R50" i="2" s="1"/>
  <c r="E49" i="2"/>
  <c r="R49" i="2" s="1"/>
  <c r="E48" i="2"/>
  <c r="R48" i="2" s="1"/>
  <c r="E47" i="2"/>
  <c r="R47" i="2" s="1"/>
  <c r="E45" i="2"/>
  <c r="R45" i="2" s="1"/>
  <c r="E44" i="2"/>
  <c r="R44" i="2" s="1"/>
  <c r="E43" i="2"/>
  <c r="R43" i="2" s="1"/>
  <c r="E42" i="2"/>
  <c r="R42" i="2" s="1"/>
  <c r="E41" i="2"/>
  <c r="R41" i="2" s="1"/>
  <c r="E40" i="2"/>
  <c r="R40" i="2" s="1"/>
  <c r="E39" i="2"/>
  <c r="R39" i="2" s="1"/>
  <c r="E38" i="2"/>
  <c r="R38" i="2" s="1"/>
  <c r="E37" i="2"/>
  <c r="R37" i="2" s="1"/>
  <c r="E36" i="2"/>
  <c r="R36" i="2" s="1"/>
  <c r="E35" i="2"/>
  <c r="R35" i="2" s="1"/>
  <c r="E34" i="2"/>
  <c r="R34" i="2" s="1"/>
  <c r="E33" i="2"/>
  <c r="R33" i="2" s="1"/>
  <c r="E32" i="2"/>
  <c r="R32" i="2" s="1"/>
  <c r="E31" i="2"/>
  <c r="R31" i="2" s="1"/>
  <c r="E30" i="2"/>
  <c r="R30" i="2" s="1"/>
  <c r="E29" i="2"/>
  <c r="R29" i="2" s="1"/>
  <c r="E28" i="2"/>
  <c r="R28" i="2" s="1"/>
  <c r="E27" i="2"/>
  <c r="R27" i="2" s="1"/>
  <c r="E25" i="2"/>
  <c r="R25" i="2" s="1"/>
  <c r="E24" i="2"/>
  <c r="R24" i="2" s="1"/>
  <c r="E23" i="2"/>
  <c r="R23" i="2" s="1"/>
  <c r="E22" i="2"/>
  <c r="R22" i="2" s="1"/>
  <c r="E21" i="2"/>
  <c r="R21" i="2" s="1"/>
  <c r="E20" i="2"/>
  <c r="R20" i="2" s="1"/>
  <c r="E19" i="2"/>
  <c r="R19" i="2" s="1"/>
  <c r="E18" i="2"/>
  <c r="R18" i="2" s="1"/>
  <c r="E17" i="2"/>
  <c r="R17" i="2" s="1"/>
  <c r="E16" i="2"/>
  <c r="R16" i="2" s="1"/>
  <c r="E15" i="2"/>
  <c r="R15" i="2" s="1"/>
  <c r="E14" i="2"/>
  <c r="R14" i="2" s="1"/>
  <c r="E13" i="2"/>
  <c r="R13" i="2" s="1"/>
  <c r="E12" i="2"/>
  <c r="R12" i="2" s="1"/>
  <c r="E11" i="2"/>
  <c r="R11" i="2" s="1"/>
  <c r="E10" i="2"/>
  <c r="R10" i="2" s="1"/>
  <c r="E9" i="2"/>
  <c r="R9" i="2" s="1"/>
  <c r="E8" i="2"/>
  <c r="R8" i="2" s="1"/>
  <c r="E7" i="2"/>
  <c r="R7" i="2" s="1"/>
  <c r="E6" i="2"/>
  <c r="R6" i="2" s="1"/>
  <c r="E5" i="2"/>
  <c r="R5" i="2" s="1"/>
  <c r="E4" i="2" l="1"/>
  <c r="R4" i="2" s="1"/>
  <c r="E4" i="3"/>
  <c r="R4" i="3" s="1"/>
  <c r="E10" i="1"/>
  <c r="R10" i="1" s="1"/>
  <c r="E4" i="1"/>
  <c r="R4" i="1" s="1"/>
  <c r="E22" i="1" l="1"/>
  <c r="R22" i="1" s="1"/>
</calcChain>
</file>

<file path=xl/sharedStrings.xml><?xml version="1.0" encoding="utf-8"?>
<sst xmlns="http://schemas.openxmlformats.org/spreadsheetml/2006/main" count="183" uniqueCount="93">
  <si>
    <t>CONCEPTO</t>
  </si>
  <si>
    <t>RECURSOS TOTALES</t>
  </si>
  <si>
    <t>I.1 INGRESOS OBSERVADOS</t>
  </si>
  <si>
    <t>Propios</t>
  </si>
  <si>
    <t>Transferencias del Ejecutivo y otros entes</t>
  </si>
  <si>
    <t>GASTO EJERCIDO</t>
  </si>
  <si>
    <t>Servicios personales</t>
  </si>
  <si>
    <t>Materiales y suministros</t>
  </si>
  <si>
    <t>Servicios generales</t>
  </si>
  <si>
    <t>Ayudas, Subsidios y Transferencias</t>
  </si>
  <si>
    <t>Bienes Muebles e Inmuebles</t>
  </si>
  <si>
    <t>Deuda Pública</t>
  </si>
  <si>
    <t xml:space="preserve">REMANENTE  </t>
  </si>
  <si>
    <t>I TRIM</t>
  </si>
  <si>
    <t>ENE</t>
  </si>
  <si>
    <t>FEB</t>
  </si>
  <si>
    <t>MAR</t>
  </si>
  <si>
    <t>GASTO EJERCIDO TOTAL</t>
  </si>
  <si>
    <t>INGRESOS OBSERVADOS</t>
  </si>
  <si>
    <t>ABRIL</t>
  </si>
  <si>
    <t>MAYO</t>
  </si>
  <si>
    <t>JUNIO</t>
  </si>
  <si>
    <t>TOTAL</t>
  </si>
  <si>
    <t>II TRIM</t>
  </si>
  <si>
    <t>Inversiones Públicas</t>
  </si>
  <si>
    <t xml:space="preserve">Inversiones Financieras y Otras provisiones </t>
  </si>
  <si>
    <t>Participaciones y Aportaciones</t>
  </si>
  <si>
    <t>JULIO</t>
  </si>
  <si>
    <t>AGOSTO</t>
  </si>
  <si>
    <t>SEPTIEMBRE</t>
  </si>
  <si>
    <t>III TRIM</t>
  </si>
  <si>
    <t>OCTUBRE</t>
  </si>
  <si>
    <t>NOVIEMBRE</t>
  </si>
  <si>
    <t>DICIEMBRE</t>
  </si>
  <si>
    <t>IV TRIM</t>
  </si>
  <si>
    <t>ADMINISTRACIÓN DEL PATRIMONIO DE LA BENEFICENCIA PÚBLICA DEL ESTADO DE YUCATÁN</t>
  </si>
  <si>
    <t>AEROPUERTO  DE CHICHÉN ITZÁ DEL ESTADO DE YUCATÁN SA DE CV</t>
  </si>
  <si>
    <t>AGENCIA PARA EL DESARROLLO  DE YUCATÁN</t>
  </si>
  <si>
    <t>CASA DE LAS ARTESANÍAS DEL ESTADO DE YUCATÁN</t>
  </si>
  <si>
    <t>CENTRO ESTATAL DE TRASPLANTES DE YUCATÁN</t>
  </si>
  <si>
    <t>COLEGIO DE BACHILLERES DEL ESTADO DE YUCATÁN</t>
  </si>
  <si>
    <t>COLEGIO DE EDUCACIÓN PROFESIONAL TÉCNICA DEL ESTADO DE YUCATÁN</t>
  </si>
  <si>
    <t>COLEGIO DE ESTUDIOS CIENTÍFICOS Y TECNOLÓGICOS DEL ESTADO DE YUCATÁN</t>
  </si>
  <si>
    <t>COMISIÓN EJECUTIVA ESTATAL DE ATENCIÓN A VÍCTIMAS</t>
  </si>
  <si>
    <t>EMPRESA PORTUARIA YUCATECA SA DE CV</t>
  </si>
  <si>
    <t>ESCUELA SUPERIOR DE ARTES DE YUCATÁN</t>
  </si>
  <si>
    <t>FIDEICOMISO GARANTE DE LA ORQUESTA SINFÓNICA DE YUCATÁN</t>
  </si>
  <si>
    <t>FIDEICOMISO PARA EL DESARROLLO DEL TURISMO DE REUNIONES EN YUCATÁN</t>
  </si>
  <si>
    <t>FIDEICOMISO PÚBLICO PARA LA ADMINISTRACIÓN DE LA RESERVA TERRITORIAL DE UCÚ</t>
  </si>
  <si>
    <t>FIDEICOMISO PÚBLICO PARA LA ADMINISTRACIÓN DEL PALACIO DE LA MÚSICA</t>
  </si>
  <si>
    <t>HOSPITAL COMUNITARIO DE PETO YUCATAN</t>
  </si>
  <si>
    <t>HOSPITAL COMUNITARIO DE TICUL YUCATÁN</t>
  </si>
  <si>
    <t>HOSPITAL DE LA AMISTAD</t>
  </si>
  <si>
    <t>HOSPITAL GENERAL DE TEKAX</t>
  </si>
  <si>
    <t>INSTITUTO DE CAPACITACIÓN PARA EL TRABAJO DEL ESTADO DE YUCATÁN</t>
  </si>
  <si>
    <t>INSTITUTO DE EDUCACIÓN PARA ADULTOS DEL ESTADO DE YUCATÁN</t>
  </si>
  <si>
    <t>INSTITUTO DE HISTORIA Y MUSEOS DE YUCATÁN</t>
  </si>
  <si>
    <t>INSTITUTO DE INFRAESTRUCTURA CARRETERA DE YUCATÁN</t>
  </si>
  <si>
    <t>INSTITUTO DE MOVILIDAD Y DESARROLLO URBANO TERRITORIAL</t>
  </si>
  <si>
    <t>INSTITUTO DE SEGURIDAD JURÍDICA PATRIMONIAL DE YUCATÁN</t>
  </si>
  <si>
    <t>INSTITUTO DE SEGURIDAD SOCIAL DE LOS TRABAJADORES DEL ESTADO DE YUCATÁN</t>
  </si>
  <si>
    <t>INSTITUTO DE VIVIENDA DEL ESTADO DE YUCATÁN</t>
  </si>
  <si>
    <t>INSTITUTO DEL DEPORTE DEL ESTADO DE YUCATÁN</t>
  </si>
  <si>
    <t>INSTITUTO PARA EL DESARROLLO DE LA CULTURA MAYA DEL ESTADO DE YUCATÁN</t>
  </si>
  <si>
    <t>INSTITUTO PARA EL DESARROLLO Y CERTIFICACIÓN DE LA INFRAESTRUCTURA FÍSICA EDUCATIVA DE YUCATÁN</t>
  </si>
  <si>
    <t>INSTITUTO PARA LA CONSTRUCCIÓN Y CONSERVACIÓN DE OBRA PÚBLICA EN YUCATÁN</t>
  </si>
  <si>
    <t>INSTITUTO PARA LA INCLUSIÓN DE LAS PERSONAS CON DISCAPACIDAD DEL ESTADO DE YUCATÁN</t>
  </si>
  <si>
    <t>INSTITUTO PROMOTOR DE FERIAS DE YUCATÁN</t>
  </si>
  <si>
    <t>INSTITUTO TECNOLÓGICO SUPERIOR DE MOTUL</t>
  </si>
  <si>
    <t>INSTITUTO TECNOLÓGICO SUPERIOR DE VALLADOLID</t>
  </si>
  <si>
    <t>INSTITUTO TECNOLÓGICO SUPERIOR DEL SUR DEL ESTADO DE YUCATÁN</t>
  </si>
  <si>
    <t>INSTITUTO TECNOLÓGICO SUPERIOR PROGRESO</t>
  </si>
  <si>
    <t>INSTITUTO YUCATECO DE EMPRENDEDORES</t>
  </si>
  <si>
    <t>JUNTA DE  ASISTENCIA PRIVADA DEL ESTADO DE YUCATÁN</t>
  </si>
  <si>
    <t>JUNTA DE AGUA POTABLE Y ALCANTARILLADO DE YUCATÁN</t>
  </si>
  <si>
    <t>OPD SERVICIOS DE SALUD</t>
  </si>
  <si>
    <t>PATRONATO DE LAS UNIDADES DE SERVICIOS CULTURALES Y TURÍSTICOS DEL ESTADO DE YUCATÁN</t>
  </si>
  <si>
    <t>PLANTA INDUSTRIALIZADORA</t>
  </si>
  <si>
    <t>SECRETARÍA EJECUTIVA DEL SISTEMA ESTATAL ANTICORRUPCIÓN</t>
  </si>
  <si>
    <t>SECRETARIA TÉCNICA DE PLANEACIÓN Y EVALUACIÓN</t>
  </si>
  <si>
    <t>SISTEMA PARA EL DESARROLLO INTEGRAL DE LA FAMILIA EN YUCATÁN</t>
  </si>
  <si>
    <t>SISTEMA TELE YUCATÁN SA DE CV</t>
  </si>
  <si>
    <t>UNIVERSIDAD DE ORIENTE</t>
  </si>
  <si>
    <t>UNIVERSIDAD POLITÉCNICA DE YUCATÁN</t>
  </si>
  <si>
    <t>UNIVERSIDAD TECNOLÓGICA DEL CENTRO</t>
  </si>
  <si>
    <t>UNIVERSIDAD TECNOLÓGICA DEL MAYAB</t>
  </si>
  <si>
    <t>UNIVERSIDAD TECNOLÓGICA DEL PONIENTE</t>
  </si>
  <si>
    <t>UNIVERSIDAD TECNOLÓGICA METROPOLITANA</t>
  </si>
  <si>
    <t>UNIVERSIDAD TECNOLÓGICA REGIONAL DEL SUR</t>
  </si>
  <si>
    <t xml:space="preserve">Entidades Paraestatales
Balance Presupuestario
JULIO - SEPTIEMBRE 2022
(Millones de pesos)
</t>
  </si>
  <si>
    <t xml:space="preserve">Entidades Paraestatales
Ingreso Presupuestario 
JULIO - SEPTIEMBRE 2022
(Millones de pesos)
</t>
  </si>
  <si>
    <t xml:space="preserve">Entidades Paraestatales
Gasto Presupuestario
JULIO - SEPTIEMBRE 2022
(Millones de pesos)
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</si>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</sst>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164" formatCode="0.0"/>
    <numFmt numFmtId="165" formatCode="#,##0.0"/>
    <numFmt numFmtId="166" formatCode="&quot;$&quot;#,##0.00"/>
    <numFmt numFmtId="167" formatCode="0.000000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5"/>
      <color rgb="FF279B92"/>
      <name val="Helvetica"/>
    </font>
    <font>
      <b/>
      <sz val="11"/>
      <color theme="0"/>
      <name val="Barlow"/>
    </font>
    <font>
      <b/>
      <sz val="12"/>
      <name val="Barlow"/>
      <family val="3"/>
    </font>
    <font>
      <sz val="10"/>
      <name val="Barlow"/>
      <family val="3"/>
    </font>
    <font>
      <sz val="11"/>
      <color theme="1"/>
      <name val="Barlow"/>
      <family val="3"/>
    </font>
    <font>
      <b/>
      <sz val="10"/>
      <name val="Barlow"/>
      <family val="3"/>
    </font>
    <font>
      <sz val="11"/>
      <name val="Barlow"/>
      <family val="3"/>
    </font>
    <font>
      <b/>
      <sz val="11"/>
      <name val="Barlow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68DAD"/>
        <bgColor indexed="64"/>
      </patternFill>
    </fill>
    <fill>
      <patternFill patternType="solid">
        <fgColor rgb="FFD0D0D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4" fontId="2" fillId="0" borderId="0" applyFont="0" applyFill="0" applyBorder="0" applyAlignment="0" applyProtection="0"/>
    <xf numFmtId="0" fontId="2" fillId="0" borderId="0"/>
  </cellStyleXfs>
  <cellXfs count="35"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 applyFill="1" applyBorder="1"/>
    <xf numFmtId="0" fontId="0" fillId="0" borderId="0" xfId="0" applyFill="1"/>
    <xf numFmtId="16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164" fontId="0" fillId="0" borderId="0" xfId="0" applyNumberFormat="1"/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/>
    <xf numFmtId="166" fontId="0" fillId="0" borderId="0" xfId="0" applyNumberFormat="1" applyFill="1" applyBorder="1"/>
    <xf numFmtId="167" fontId="0" fillId="0" borderId="0" xfId="0" applyNumberFormat="1" applyFill="1"/>
    <xf numFmtId="0" fontId="5" fillId="4" borderId="1" xfId="1" applyFont="1" applyFill="1" applyBorder="1" applyAlignment="1">
      <alignment wrapText="1"/>
    </xf>
    <xf numFmtId="165" fontId="5" fillId="4" borderId="1" xfId="1" applyNumberFormat="1" applyFont="1" applyFill="1" applyBorder="1" applyAlignment="1">
      <alignment vertical="center"/>
    </xf>
    <xf numFmtId="0" fontId="6" fillId="0" borderId="1" xfId="1" applyFont="1" applyBorder="1"/>
    <xf numFmtId="0" fontId="7" fillId="0" borderId="1" xfId="0" applyFont="1" applyBorder="1"/>
    <xf numFmtId="164" fontId="7" fillId="0" borderId="1" xfId="0" applyNumberFormat="1" applyFont="1" applyBorder="1"/>
    <xf numFmtId="165" fontId="7" fillId="0" borderId="1" xfId="0" applyNumberFormat="1" applyFont="1" applyBorder="1"/>
    <xf numFmtId="0" fontId="6" fillId="0" borderId="1" xfId="1" applyFont="1" applyBorder="1" applyAlignment="1">
      <alignment horizontal="left"/>
    </xf>
    <xf numFmtId="0" fontId="8" fillId="0" borderId="1" xfId="1" applyFont="1" applyBorder="1"/>
    <xf numFmtId="164" fontId="5" fillId="4" borderId="1" xfId="1" applyNumberFormat="1" applyFont="1" applyFill="1" applyBorder="1" applyAlignment="1">
      <alignment vertical="center" wrapText="1"/>
    </xf>
    <xf numFmtId="165" fontId="5" fillId="4" borderId="1" xfId="1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left" wrapText="1" indent="1"/>
    </xf>
    <xf numFmtId="165" fontId="9" fillId="0" borderId="1" xfId="1" applyNumberFormat="1" applyFont="1" applyBorder="1" applyAlignment="1">
      <alignment horizontal="right"/>
    </xf>
    <xf numFmtId="0" fontId="5" fillId="4" borderId="1" xfId="1" applyFont="1" applyFill="1" applyBorder="1" applyAlignment="1">
      <alignment vertical="center" wrapText="1"/>
    </xf>
    <xf numFmtId="165" fontId="9" fillId="0" borderId="2" xfId="1" applyNumberFormat="1" applyFont="1" applyBorder="1" applyAlignment="1">
      <alignment horizontal="right"/>
    </xf>
    <xf numFmtId="164" fontId="10" fillId="0" borderId="1" xfId="1" applyNumberFormat="1" applyFont="1" applyBorder="1"/>
    <xf numFmtId="0" fontId="3" fillId="2" borderId="3" xfId="0" applyFont="1" applyFill="1" applyBorder="1" applyAlignment="1">
      <alignment horizontal="center" wrapText="1"/>
    </xf>
    <xf numFmtId="0" fontId="4" fillId="3" borderId="4" xfId="3" applyFont="1" applyFill="1" applyBorder="1" applyAlignment="1">
      <alignment horizontal="center" vertical="center" wrapText="1"/>
    </xf>
  </cellXfs>
  <cellStyles count="4">
    <cellStyle name="Moneda 2" xfId="2"/>
    <cellStyle name="Normal" xfId="0" builtinId="0"/>
    <cellStyle name="Normal 3" xfId="3"/>
    <cellStyle name="Normal_Cuadros 28 OCTUBR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</xdr:colOff>
      <xdr:row>0</xdr:row>
      <xdr:rowOff>137160</xdr:rowOff>
    </xdr:from>
    <xdr:ext cx="5292580" cy="1207770"/>
    <xdr:pic>
      <xdr:nvPicPr>
        <xdr:cNvPr id="2" name="Imagen 1">
          <a:extLst>
            <a:ext uri="{FF2B5EF4-FFF2-40B4-BE49-F238E27FC236}">
              <a16:creationId xmlns:a16="http://schemas.microsoft.com/office/drawing/2014/main" id="{9F585FC8-A874-47BE-8BFE-2F8DC931E702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08" t="3043" r="5700" b="81591"/>
        <a:stretch/>
      </xdr:blipFill>
      <xdr:spPr bwMode="auto">
        <a:xfrm>
          <a:off x="15240" y="137160"/>
          <a:ext cx="5292580" cy="120777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441406" cy="1207770"/>
    <xdr:pic>
      <xdr:nvPicPr>
        <xdr:cNvPr id="2" name="Imagen 1">
          <a:extLst>
            <a:ext uri="{FF2B5EF4-FFF2-40B4-BE49-F238E27FC236}">
              <a16:creationId xmlns:a16="http://schemas.microsoft.com/office/drawing/2014/main" id="{67E20F80-39DC-4BB0-A28D-C5BD70B11171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08" t="3043" r="5700" b="81591"/>
        <a:stretch/>
      </xdr:blipFill>
      <xdr:spPr bwMode="auto">
        <a:xfrm>
          <a:off x="0" y="0"/>
          <a:ext cx="5441406" cy="120777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</xdr:colOff>
      <xdr:row>0</xdr:row>
      <xdr:rowOff>121920</xdr:rowOff>
    </xdr:from>
    <xdr:ext cx="5441406" cy="1207770"/>
    <xdr:pic>
      <xdr:nvPicPr>
        <xdr:cNvPr id="2" name="Imagen 1">
          <a:extLst>
            <a:ext uri="{FF2B5EF4-FFF2-40B4-BE49-F238E27FC236}">
              <a16:creationId xmlns:a16="http://schemas.microsoft.com/office/drawing/2014/main" id="{E6B969E2-8437-4674-9508-E66F23D953C8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08" t="3043" r="5700" b="81591"/>
        <a:stretch/>
      </xdr:blipFill>
      <xdr:spPr bwMode="auto">
        <a:xfrm>
          <a:off x="7620" y="121920"/>
          <a:ext cx="5441406" cy="120777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zoomScale="90" zoomScaleNormal="90" workbookViewId="0">
      <selection activeCell="A2" sqref="A2:A3"/>
    </sheetView>
  </sheetViews>
  <sheetFormatPr baseColWidth="10" defaultRowHeight="14.5" x14ac:dyDescent="0.35"/>
  <cols>
    <col min="1" max="1" width="39.1796875" bestFit="1" customWidth="1"/>
    <col min="10" max="11" width="11.453125" style="2"/>
    <col min="12" max="12" width="13.453125" style="2" bestFit="1" customWidth="1"/>
    <col min="13" max="14" width="11.453125" style="2"/>
    <col min="15" max="15" width="12.453125" style="2" bestFit="1" customWidth="1"/>
    <col min="16" max="17" width="11.453125" style="2"/>
  </cols>
  <sheetData>
    <row r="1" spans="1:21" s="15" customFormat="1" ht="117" customHeight="1" thickBot="1" x14ac:dyDescent="0.45">
      <c r="A1" s="33" t="s">
        <v>89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21" ht="15" thickBot="1" x14ac:dyDescent="0.4">
      <c r="A2" s="34" t="s">
        <v>0</v>
      </c>
      <c r="B2" s="34" t="s">
        <v>14</v>
      </c>
      <c r="C2" s="34" t="s">
        <v>15</v>
      </c>
      <c r="D2" s="34" t="s">
        <v>16</v>
      </c>
      <c r="E2" s="34" t="s">
        <v>13</v>
      </c>
      <c r="F2" s="34" t="s">
        <v>19</v>
      </c>
      <c r="G2" s="34" t="s">
        <v>20</v>
      </c>
      <c r="H2" s="34" t="s">
        <v>21</v>
      </c>
      <c r="I2" s="34" t="s">
        <v>23</v>
      </c>
      <c r="J2" s="34" t="s">
        <v>27</v>
      </c>
      <c r="K2" s="34" t="s">
        <v>28</v>
      </c>
      <c r="L2" s="34" t="s">
        <v>29</v>
      </c>
      <c r="M2" s="34" t="s">
        <v>30</v>
      </c>
      <c r="N2" s="34" t="s">
        <v>31</v>
      </c>
      <c r="O2" s="34" t="s">
        <v>32</v>
      </c>
      <c r="P2" s="34" t="s">
        <v>33</v>
      </c>
      <c r="Q2" s="34" t="s">
        <v>34</v>
      </c>
      <c r="R2" s="34" t="s">
        <v>22</v>
      </c>
    </row>
    <row r="3" spans="1:21" ht="15" thickBot="1" x14ac:dyDescent="0.4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1:21" ht="16" x14ac:dyDescent="0.4">
      <c r="A4" s="18" t="s">
        <v>1</v>
      </c>
      <c r="B4" s="19">
        <f t="shared" ref="B4:M4" si="0">+B6+B7</f>
        <v>907.5</v>
      </c>
      <c r="C4" s="19">
        <f t="shared" si="0"/>
        <v>918.6</v>
      </c>
      <c r="D4" s="19">
        <f t="shared" si="0"/>
        <v>1126.5</v>
      </c>
      <c r="E4" s="19">
        <f t="shared" si="0"/>
        <v>2952.6</v>
      </c>
      <c r="F4" s="19">
        <f t="shared" si="0"/>
        <v>674.7</v>
      </c>
      <c r="G4" s="19">
        <f t="shared" si="0"/>
        <v>790.1</v>
      </c>
      <c r="H4" s="19">
        <f t="shared" si="0"/>
        <v>1022.9</v>
      </c>
      <c r="I4" s="19">
        <f t="shared" si="0"/>
        <v>2487.6999999999998</v>
      </c>
      <c r="J4" s="19">
        <f t="shared" si="0"/>
        <v>2432.4999999999995</v>
      </c>
      <c r="K4" s="19">
        <f t="shared" si="0"/>
        <v>1307.5</v>
      </c>
      <c r="L4" s="19">
        <f t="shared" si="0"/>
        <v>1389.1000000000001</v>
      </c>
      <c r="M4" s="19">
        <f t="shared" si="0"/>
        <v>5129.1000000000004</v>
      </c>
      <c r="N4" s="19">
        <f t="shared" ref="N4:P4" si="1">+N6+N7</f>
        <v>0</v>
      </c>
      <c r="O4" s="19">
        <f t="shared" si="1"/>
        <v>0</v>
      </c>
      <c r="P4" s="19">
        <f t="shared" si="1"/>
        <v>0</v>
      </c>
      <c r="Q4" s="19">
        <f>+Q6+Q7</f>
        <v>0</v>
      </c>
      <c r="R4" s="19">
        <f>+E4+I4+M4+Q4</f>
        <v>10569.4</v>
      </c>
    </row>
    <row r="5" spans="1:21" x14ac:dyDescent="0.35">
      <c r="A5" s="20" t="s">
        <v>2</v>
      </c>
      <c r="B5" s="21"/>
      <c r="C5" s="21"/>
      <c r="D5" s="21"/>
      <c r="E5" s="22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1:21" x14ac:dyDescent="0.35">
      <c r="A6" s="20" t="s">
        <v>3</v>
      </c>
      <c r="B6" s="23">
        <f>135.2+4.1</f>
        <v>139.29999999999998</v>
      </c>
      <c r="C6" s="23">
        <f>74.4+3</f>
        <v>77.400000000000006</v>
      </c>
      <c r="D6" s="23">
        <f>95.7+3.7</f>
        <v>99.4</v>
      </c>
      <c r="E6" s="23">
        <f>SUM(B6:D6)</f>
        <v>316.10000000000002</v>
      </c>
      <c r="F6" s="23">
        <v>84.6</v>
      </c>
      <c r="G6" s="23">
        <v>98.5</v>
      </c>
      <c r="H6" s="23">
        <v>232.6</v>
      </c>
      <c r="I6" s="23">
        <f>SUM(F6:H6)</f>
        <v>415.7</v>
      </c>
      <c r="J6" s="23">
        <f>120.8+14.3</f>
        <v>135.1</v>
      </c>
      <c r="K6" s="23">
        <v>125.3</v>
      </c>
      <c r="L6" s="23">
        <v>137.69999999999999</v>
      </c>
      <c r="M6" s="23">
        <f>+J6+K6+L6</f>
        <v>398.09999999999997</v>
      </c>
      <c r="N6" s="23">
        <v>0</v>
      </c>
      <c r="O6" s="23">
        <v>0</v>
      </c>
      <c r="P6" s="23">
        <v>0</v>
      </c>
      <c r="Q6" s="23">
        <f>SUM(N6:P6)</f>
        <v>0</v>
      </c>
      <c r="R6" s="23">
        <f>+E6+I6+M6+Q6</f>
        <v>1129.8999999999999</v>
      </c>
    </row>
    <row r="7" spans="1:21" x14ac:dyDescent="0.35">
      <c r="A7" s="20" t="s">
        <v>4</v>
      </c>
      <c r="B7" s="23">
        <f>434.2+334</f>
        <v>768.2</v>
      </c>
      <c r="C7" s="23">
        <f>594.9+246.3</f>
        <v>841.2</v>
      </c>
      <c r="D7" s="23">
        <f>421.9+605.2</f>
        <v>1027.0999999999999</v>
      </c>
      <c r="E7" s="23">
        <f>SUM(B7:D7)</f>
        <v>2636.5</v>
      </c>
      <c r="F7" s="23">
        <f>589.4+0.7</f>
        <v>590.1</v>
      </c>
      <c r="G7" s="23">
        <v>691.6</v>
      </c>
      <c r="H7" s="23">
        <v>790.3</v>
      </c>
      <c r="I7" s="23">
        <f>SUM(F7:H7)</f>
        <v>2072</v>
      </c>
      <c r="J7" s="23">
        <f>1043.1+1254.3</f>
        <v>2297.3999999999996</v>
      </c>
      <c r="K7" s="23">
        <v>1182.2</v>
      </c>
      <c r="L7" s="23">
        <v>1251.4000000000001</v>
      </c>
      <c r="M7" s="23">
        <f>+J7+K7+L7</f>
        <v>4731</v>
      </c>
      <c r="N7" s="23">
        <v>0</v>
      </c>
      <c r="O7" s="23">
        <v>0</v>
      </c>
      <c r="P7" s="23">
        <v>0</v>
      </c>
      <c r="Q7" s="23">
        <f>SUM(N7:P7)</f>
        <v>0</v>
      </c>
      <c r="R7" s="23">
        <f>+E7+I7+M7+Q7</f>
        <v>9439.5</v>
      </c>
      <c r="T7" s="1"/>
    </row>
    <row r="8" spans="1:21" x14ac:dyDescent="0.35">
      <c r="A8" s="24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21" x14ac:dyDescent="0.35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1"/>
    </row>
    <row r="10" spans="1:21" ht="16" x14ac:dyDescent="0.4">
      <c r="A10" s="18" t="s">
        <v>5</v>
      </c>
      <c r="B10" s="19">
        <f t="shared" ref="B10:Q10" si="2">SUM(B11:B19)</f>
        <v>638.40000000000009</v>
      </c>
      <c r="C10" s="19">
        <f t="shared" si="2"/>
        <v>681.4</v>
      </c>
      <c r="D10" s="19">
        <f t="shared" si="2"/>
        <v>834.8</v>
      </c>
      <c r="E10" s="19">
        <f t="shared" si="2"/>
        <v>2154.6000000000004</v>
      </c>
      <c r="F10" s="19">
        <f t="shared" si="2"/>
        <v>521.4</v>
      </c>
      <c r="G10" s="19">
        <f t="shared" si="2"/>
        <v>623.49999999999989</v>
      </c>
      <c r="H10" s="19">
        <f t="shared" si="2"/>
        <v>548.30000000000007</v>
      </c>
      <c r="I10" s="19">
        <f t="shared" si="2"/>
        <v>1693.2000000000003</v>
      </c>
      <c r="J10" s="19">
        <f t="shared" si="2"/>
        <v>2099.9</v>
      </c>
      <c r="K10" s="19">
        <f t="shared" si="2"/>
        <v>1171.2</v>
      </c>
      <c r="L10" s="19">
        <f t="shared" si="2"/>
        <v>1095.9000000000001</v>
      </c>
      <c r="M10" s="19">
        <f t="shared" si="2"/>
        <v>4366.9999999999991</v>
      </c>
      <c r="N10" s="19">
        <f t="shared" si="2"/>
        <v>0</v>
      </c>
      <c r="O10" s="19">
        <f t="shared" si="2"/>
        <v>0</v>
      </c>
      <c r="P10" s="19">
        <f t="shared" si="2"/>
        <v>0</v>
      </c>
      <c r="Q10" s="19">
        <f t="shared" si="2"/>
        <v>0</v>
      </c>
      <c r="R10" s="19">
        <f>+E10+I10+M10+Q10</f>
        <v>8214.7999999999993</v>
      </c>
      <c r="S10" s="3"/>
      <c r="T10" s="11"/>
    </row>
    <row r="11" spans="1:21" x14ac:dyDescent="0.35">
      <c r="A11" s="20" t="s">
        <v>6</v>
      </c>
      <c r="B11" s="23">
        <f>183.6+234</f>
        <v>417.6</v>
      </c>
      <c r="C11" s="23">
        <f>178.6+215.1</f>
        <v>393.7</v>
      </c>
      <c r="D11" s="23">
        <f>177.5+212.7</f>
        <v>390.2</v>
      </c>
      <c r="E11" s="23">
        <f>SUM(B11:D11)</f>
        <v>1201.5</v>
      </c>
      <c r="F11" s="23">
        <f>201.5+0.5</f>
        <v>202</v>
      </c>
      <c r="G11" s="23">
        <v>193.9</v>
      </c>
      <c r="H11" s="23">
        <v>186.4</v>
      </c>
      <c r="I11" s="23">
        <f>SUM(F11:H11)</f>
        <v>582.29999999999995</v>
      </c>
      <c r="J11" s="23">
        <f>428.9+754.9</f>
        <v>1183.8</v>
      </c>
      <c r="K11" s="23">
        <v>432.1</v>
      </c>
      <c r="L11" s="23">
        <v>436.2</v>
      </c>
      <c r="M11" s="23">
        <f>SUM(J11:L11)</f>
        <v>2052.1</v>
      </c>
      <c r="N11" s="23">
        <v>0</v>
      </c>
      <c r="O11" s="23">
        <v>0</v>
      </c>
      <c r="P11" s="23">
        <v>0</v>
      </c>
      <c r="Q11" s="23">
        <f>SUM(N11:P11)</f>
        <v>0</v>
      </c>
      <c r="R11" s="23">
        <f>+E11+I11+M11+Q11</f>
        <v>3835.8999999999996</v>
      </c>
      <c r="S11" s="3"/>
    </row>
    <row r="12" spans="1:21" x14ac:dyDescent="0.35">
      <c r="A12" s="20" t="s">
        <v>7</v>
      </c>
      <c r="B12" s="23">
        <f>10.5</f>
        <v>10.5</v>
      </c>
      <c r="C12" s="23">
        <v>23.1</v>
      </c>
      <c r="D12" s="23">
        <f>41.7+46.4</f>
        <v>88.1</v>
      </c>
      <c r="E12" s="23">
        <f t="shared" ref="E12:E19" si="3">SUM(B12:D12)</f>
        <v>121.69999999999999</v>
      </c>
      <c r="F12" s="23">
        <v>68.2</v>
      </c>
      <c r="G12" s="23">
        <v>111.4</v>
      </c>
      <c r="H12" s="23">
        <v>43.9</v>
      </c>
      <c r="I12" s="23">
        <f t="shared" ref="I12:I19" si="4">SUM(F12:H12)</f>
        <v>223.50000000000003</v>
      </c>
      <c r="J12" s="23">
        <f>133.1+122.9</f>
        <v>256</v>
      </c>
      <c r="K12" s="23">
        <v>136.30000000000001</v>
      </c>
      <c r="L12" s="23">
        <v>183.1</v>
      </c>
      <c r="M12" s="23">
        <f t="shared" ref="M12:M19" si="5">SUM(J12:L12)</f>
        <v>575.4</v>
      </c>
      <c r="N12" s="23">
        <v>0</v>
      </c>
      <c r="O12" s="23">
        <v>0</v>
      </c>
      <c r="P12" s="23">
        <v>0</v>
      </c>
      <c r="Q12" s="23">
        <f t="shared" ref="Q12:Q19" si="6">SUM(N12:P12)</f>
        <v>0</v>
      </c>
      <c r="R12" s="23">
        <f t="shared" ref="R12:R19" si="7">+E12+I12+M12+Q12</f>
        <v>920.6</v>
      </c>
      <c r="S12" s="3"/>
      <c r="T12" s="4"/>
      <c r="U12" s="12"/>
    </row>
    <row r="13" spans="1:21" x14ac:dyDescent="0.35">
      <c r="A13" s="20" t="s">
        <v>8</v>
      </c>
      <c r="B13" s="23">
        <f>29.2+6.6</f>
        <v>35.799999999999997</v>
      </c>
      <c r="C13" s="23">
        <f>61.3+11.2</f>
        <v>72.5</v>
      </c>
      <c r="D13" s="23">
        <f>73.2+75.5</f>
        <v>148.69999999999999</v>
      </c>
      <c r="E13" s="23">
        <f t="shared" si="3"/>
        <v>257</v>
      </c>
      <c r="F13" s="23">
        <f>74.8+0.2</f>
        <v>75</v>
      </c>
      <c r="G13" s="23">
        <v>89.3</v>
      </c>
      <c r="H13" s="23">
        <v>103.4</v>
      </c>
      <c r="I13" s="23">
        <f t="shared" si="4"/>
        <v>267.70000000000005</v>
      </c>
      <c r="J13" s="23">
        <f>182.3+225.7</f>
        <v>408</v>
      </c>
      <c r="K13" s="23">
        <v>308</v>
      </c>
      <c r="L13" s="23">
        <v>183.2</v>
      </c>
      <c r="M13" s="23">
        <f t="shared" si="5"/>
        <v>899.2</v>
      </c>
      <c r="N13" s="23">
        <v>0</v>
      </c>
      <c r="O13" s="23">
        <v>0</v>
      </c>
      <c r="P13" s="23">
        <v>0</v>
      </c>
      <c r="Q13" s="23">
        <f t="shared" si="6"/>
        <v>0</v>
      </c>
      <c r="R13" s="23">
        <f t="shared" si="7"/>
        <v>1423.9</v>
      </c>
      <c r="S13" s="3"/>
      <c r="T13" s="4"/>
      <c r="U13" s="12"/>
    </row>
    <row r="14" spans="1:21" x14ac:dyDescent="0.35">
      <c r="A14" s="20" t="s">
        <v>9</v>
      </c>
      <c r="B14" s="23">
        <f>141.9+0.5</f>
        <v>142.4</v>
      </c>
      <c r="C14" s="23">
        <v>142.19999999999999</v>
      </c>
      <c r="D14" s="23">
        <f>152.4+0.4</f>
        <v>152.80000000000001</v>
      </c>
      <c r="E14" s="23">
        <f t="shared" si="3"/>
        <v>437.40000000000003</v>
      </c>
      <c r="F14" s="23">
        <f>170.5+0.2</f>
        <v>170.7</v>
      </c>
      <c r="G14" s="23">
        <v>198.4</v>
      </c>
      <c r="H14" s="23">
        <v>172.6</v>
      </c>
      <c r="I14" s="23">
        <f t="shared" si="4"/>
        <v>541.70000000000005</v>
      </c>
      <c r="J14" s="23">
        <f>180.9+2</f>
        <v>182.9</v>
      </c>
      <c r="K14" s="23">
        <v>173.6</v>
      </c>
      <c r="L14" s="23">
        <v>184.2</v>
      </c>
      <c r="M14" s="23">
        <f t="shared" si="5"/>
        <v>540.70000000000005</v>
      </c>
      <c r="N14" s="23">
        <v>0</v>
      </c>
      <c r="O14" s="23">
        <v>0</v>
      </c>
      <c r="P14" s="23">
        <v>0</v>
      </c>
      <c r="Q14" s="23">
        <f t="shared" si="6"/>
        <v>0</v>
      </c>
      <c r="R14" s="23">
        <f t="shared" si="7"/>
        <v>1519.8000000000002</v>
      </c>
      <c r="S14" s="5"/>
      <c r="T14" s="4"/>
      <c r="U14" s="12"/>
    </row>
    <row r="15" spans="1:21" x14ac:dyDescent="0.35">
      <c r="A15" s="20" t="s">
        <v>10</v>
      </c>
      <c r="B15" s="23">
        <v>0.4</v>
      </c>
      <c r="C15" s="23">
        <v>0.4</v>
      </c>
      <c r="D15" s="23">
        <v>1</v>
      </c>
      <c r="E15" s="23">
        <f t="shared" si="3"/>
        <v>1.8</v>
      </c>
      <c r="F15" s="23">
        <v>1.3</v>
      </c>
      <c r="G15" s="23">
        <v>3.8</v>
      </c>
      <c r="H15" s="23">
        <v>14.6</v>
      </c>
      <c r="I15" s="23">
        <f t="shared" si="4"/>
        <v>19.7</v>
      </c>
      <c r="J15" s="23">
        <f>1.3+2</f>
        <v>3.3</v>
      </c>
      <c r="K15" s="23">
        <v>1.9</v>
      </c>
      <c r="L15" s="23">
        <v>5.7</v>
      </c>
      <c r="M15" s="23">
        <f t="shared" si="5"/>
        <v>10.899999999999999</v>
      </c>
      <c r="N15" s="23">
        <v>0</v>
      </c>
      <c r="O15" s="23">
        <v>0</v>
      </c>
      <c r="P15" s="23">
        <v>0</v>
      </c>
      <c r="Q15" s="23">
        <f t="shared" si="6"/>
        <v>0</v>
      </c>
      <c r="R15" s="23">
        <f t="shared" si="7"/>
        <v>32.4</v>
      </c>
      <c r="S15" s="5"/>
      <c r="T15" s="4"/>
      <c r="U15" s="12"/>
    </row>
    <row r="16" spans="1:21" x14ac:dyDescent="0.35">
      <c r="A16" s="20" t="s">
        <v>24</v>
      </c>
      <c r="B16" s="23">
        <v>31.7</v>
      </c>
      <c r="C16" s="23">
        <v>49.1</v>
      </c>
      <c r="D16" s="23">
        <v>53</v>
      </c>
      <c r="E16" s="23">
        <f t="shared" si="3"/>
        <v>133.80000000000001</v>
      </c>
      <c r="F16" s="23">
        <f>3.6+0.1</f>
        <v>3.7</v>
      </c>
      <c r="G16" s="23">
        <v>23.8</v>
      </c>
      <c r="H16" s="23">
        <v>27.4</v>
      </c>
      <c r="I16" s="23">
        <f t="shared" si="4"/>
        <v>54.9</v>
      </c>
      <c r="J16" s="23">
        <v>61.1</v>
      </c>
      <c r="K16" s="23">
        <v>120</v>
      </c>
      <c r="L16" s="23">
        <v>102.9</v>
      </c>
      <c r="M16" s="23">
        <f t="shared" si="5"/>
        <v>284</v>
      </c>
      <c r="N16" s="23">
        <v>0</v>
      </c>
      <c r="O16" s="23">
        <v>0</v>
      </c>
      <c r="P16" s="23">
        <v>0</v>
      </c>
      <c r="Q16" s="23">
        <f t="shared" si="6"/>
        <v>0</v>
      </c>
      <c r="R16" s="23">
        <f t="shared" si="7"/>
        <v>472.70000000000005</v>
      </c>
      <c r="S16" s="5"/>
      <c r="T16" s="4"/>
      <c r="U16" s="12"/>
    </row>
    <row r="17" spans="1:21" s="1" customFormat="1" x14ac:dyDescent="0.35">
      <c r="A17" s="20" t="s">
        <v>25</v>
      </c>
      <c r="B17" s="23">
        <v>0</v>
      </c>
      <c r="C17" s="23">
        <v>0.4</v>
      </c>
      <c r="D17" s="23">
        <v>1</v>
      </c>
      <c r="E17" s="23">
        <f t="shared" si="3"/>
        <v>1.4</v>
      </c>
      <c r="F17" s="23">
        <v>0.5</v>
      </c>
      <c r="G17" s="23">
        <v>2.9</v>
      </c>
      <c r="H17" s="23">
        <v>0</v>
      </c>
      <c r="I17" s="23">
        <f t="shared" si="4"/>
        <v>3.4</v>
      </c>
      <c r="J17" s="23">
        <f>2.6+2.2</f>
        <v>4.8000000000000007</v>
      </c>
      <c r="K17" s="23">
        <v>-0.7</v>
      </c>
      <c r="L17" s="23">
        <v>0.6</v>
      </c>
      <c r="M17" s="23">
        <f t="shared" si="5"/>
        <v>4.7</v>
      </c>
      <c r="N17" s="23">
        <v>0</v>
      </c>
      <c r="O17" s="23">
        <v>0</v>
      </c>
      <c r="P17" s="23">
        <v>0</v>
      </c>
      <c r="Q17" s="23">
        <f t="shared" si="6"/>
        <v>0</v>
      </c>
      <c r="R17" s="23">
        <f t="shared" si="7"/>
        <v>9.5</v>
      </c>
      <c r="S17" s="5"/>
      <c r="T17" s="4"/>
      <c r="U17" s="12"/>
    </row>
    <row r="18" spans="1:21" s="1" customFormat="1" x14ac:dyDescent="0.35">
      <c r="A18" s="20" t="s">
        <v>26</v>
      </c>
      <c r="B18" s="23">
        <v>0</v>
      </c>
      <c r="C18" s="23">
        <v>0</v>
      </c>
      <c r="D18" s="23">
        <v>0</v>
      </c>
      <c r="E18" s="23">
        <f t="shared" si="3"/>
        <v>0</v>
      </c>
      <c r="F18" s="23">
        <v>0</v>
      </c>
      <c r="G18" s="23">
        <v>0</v>
      </c>
      <c r="H18" s="23">
        <v>0</v>
      </c>
      <c r="I18" s="23">
        <f t="shared" si="4"/>
        <v>0</v>
      </c>
      <c r="J18" s="23">
        <v>0</v>
      </c>
      <c r="K18" s="23">
        <v>0</v>
      </c>
      <c r="L18" s="23">
        <v>0</v>
      </c>
      <c r="M18" s="23">
        <f t="shared" si="5"/>
        <v>0</v>
      </c>
      <c r="N18" s="23">
        <v>0</v>
      </c>
      <c r="O18" s="23">
        <v>0</v>
      </c>
      <c r="P18" s="23">
        <v>0</v>
      </c>
      <c r="Q18" s="23">
        <f t="shared" si="6"/>
        <v>0</v>
      </c>
      <c r="R18" s="23">
        <f t="shared" si="7"/>
        <v>0</v>
      </c>
      <c r="S18" s="2"/>
      <c r="U18" s="12"/>
    </row>
    <row r="19" spans="1:21" x14ac:dyDescent="0.35">
      <c r="A19" s="20" t="s">
        <v>11</v>
      </c>
      <c r="B19" s="23">
        <v>0</v>
      </c>
      <c r="C19" s="23">
        <v>0</v>
      </c>
      <c r="D19" s="23">
        <v>0</v>
      </c>
      <c r="E19" s="23">
        <f t="shared" si="3"/>
        <v>0</v>
      </c>
      <c r="F19" s="23">
        <v>0</v>
      </c>
      <c r="G19" s="23">
        <v>0</v>
      </c>
      <c r="H19" s="23">
        <v>0</v>
      </c>
      <c r="I19" s="23">
        <f t="shared" si="4"/>
        <v>0</v>
      </c>
      <c r="J19" s="23">
        <v>0</v>
      </c>
      <c r="K19" s="23">
        <v>0</v>
      </c>
      <c r="L19" s="23">
        <v>0</v>
      </c>
      <c r="M19" s="23">
        <f t="shared" si="5"/>
        <v>0</v>
      </c>
      <c r="N19" s="23">
        <v>0</v>
      </c>
      <c r="O19" s="23">
        <v>0</v>
      </c>
      <c r="P19" s="23">
        <v>0</v>
      </c>
      <c r="Q19" s="23">
        <f t="shared" si="6"/>
        <v>0</v>
      </c>
      <c r="R19" s="23">
        <f t="shared" si="7"/>
        <v>0</v>
      </c>
      <c r="U19" s="12"/>
    </row>
    <row r="20" spans="1:21" x14ac:dyDescent="0.35">
      <c r="A20" s="24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 t="s">
        <v>92</v>
      </c>
      <c r="R20" s="21"/>
    </row>
    <row r="21" spans="1:21" x14ac:dyDescent="0.35">
      <c r="A21" s="24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2" spans="1:21" ht="16" x14ac:dyDescent="0.4">
      <c r="A22" s="18" t="s">
        <v>12</v>
      </c>
      <c r="B22" s="19">
        <f t="shared" ref="B22:Q22" si="8">+B4-B10</f>
        <v>269.09999999999991</v>
      </c>
      <c r="C22" s="19">
        <f t="shared" si="8"/>
        <v>237.20000000000005</v>
      </c>
      <c r="D22" s="19">
        <f t="shared" si="8"/>
        <v>291.70000000000005</v>
      </c>
      <c r="E22" s="19">
        <f t="shared" si="8"/>
        <v>797.99999999999955</v>
      </c>
      <c r="F22" s="19">
        <f t="shared" si="8"/>
        <v>153.30000000000007</v>
      </c>
      <c r="G22" s="19">
        <f t="shared" si="8"/>
        <v>166.60000000000014</v>
      </c>
      <c r="H22" s="19">
        <f t="shared" si="8"/>
        <v>474.59999999999991</v>
      </c>
      <c r="I22" s="19">
        <f t="shared" si="8"/>
        <v>794.49999999999955</v>
      </c>
      <c r="J22" s="19">
        <f t="shared" si="8"/>
        <v>332.59999999999945</v>
      </c>
      <c r="K22" s="19">
        <f t="shared" si="8"/>
        <v>136.29999999999995</v>
      </c>
      <c r="L22" s="19">
        <f t="shared" si="8"/>
        <v>293.20000000000005</v>
      </c>
      <c r="M22" s="19">
        <f t="shared" si="8"/>
        <v>762.10000000000127</v>
      </c>
      <c r="N22" s="19">
        <f t="shared" si="8"/>
        <v>0</v>
      </c>
      <c r="O22" s="19">
        <f t="shared" si="8"/>
        <v>0</v>
      </c>
      <c r="P22" s="19">
        <f t="shared" si="8"/>
        <v>0</v>
      </c>
      <c r="Q22" s="19">
        <f t="shared" si="8"/>
        <v>0</v>
      </c>
      <c r="R22" s="19">
        <f>+E22+I22+M22+Q22</f>
        <v>2354.6000000000004</v>
      </c>
    </row>
    <row r="24" spans="1:21" x14ac:dyDescent="0.35">
      <c r="B24" s="2"/>
      <c r="D24" s="2"/>
      <c r="E24" s="2"/>
      <c r="F24" s="2"/>
      <c r="G24" s="2"/>
      <c r="H24" s="2"/>
      <c r="I24" s="2"/>
      <c r="R24" s="2"/>
    </row>
    <row r="26" spans="1:21" x14ac:dyDescent="0.35">
      <c r="C26" s="1"/>
      <c r="D26" s="1"/>
      <c r="E26" s="1"/>
      <c r="F26" s="1"/>
      <c r="G26" s="1"/>
      <c r="H26" s="1"/>
      <c r="I26" s="1"/>
      <c r="R26" s="1"/>
    </row>
    <row r="28" spans="1:21" x14ac:dyDescent="0.35">
      <c r="C28" s="2"/>
      <c r="D28" s="2"/>
      <c r="E28" s="2"/>
      <c r="F28" s="2"/>
      <c r="G28" s="2"/>
      <c r="H28" s="2"/>
      <c r="I28" s="2"/>
      <c r="R28" s="2"/>
    </row>
  </sheetData>
  <mergeCells count="19">
    <mergeCell ref="O2:O3"/>
    <mergeCell ref="P2:P3"/>
    <mergeCell ref="Q2:Q3"/>
    <mergeCell ref="A1:R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R2:R3"/>
    <mergeCell ref="J2:J3"/>
    <mergeCell ref="K2:K3"/>
    <mergeCell ref="L2:L3"/>
    <mergeCell ref="M2:M3"/>
    <mergeCell ref="N2:N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0"/>
  <sheetViews>
    <sheetView zoomScale="80" zoomScaleNormal="80" workbookViewId="0">
      <selection activeCell="S2" sqref="A2:XFD3"/>
    </sheetView>
  </sheetViews>
  <sheetFormatPr baseColWidth="10" defaultRowHeight="14.5" x14ac:dyDescent="0.35"/>
  <cols>
    <col min="1" max="1" width="87" customWidth="1"/>
    <col min="2" max="2" width="11.453125" customWidth="1"/>
    <col min="10" max="17" width="11.453125" style="2"/>
    <col min="19" max="19" width="11.453125" style="6"/>
    <col min="20" max="20" width="6.54296875" style="6" bestFit="1" customWidth="1"/>
    <col min="21" max="21" width="21.54296875" style="6" bestFit="1" customWidth="1"/>
    <col min="22" max="22" width="14.26953125" style="6" bestFit="1" customWidth="1"/>
    <col min="23" max="27" width="11.453125" style="6"/>
  </cols>
  <sheetData>
    <row r="1" spans="1:24" s="15" customFormat="1" ht="102" customHeight="1" thickBot="1" x14ac:dyDescent="0.45">
      <c r="A1" s="33" t="s">
        <v>90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24" s="15" customFormat="1" ht="15" thickBot="1" x14ac:dyDescent="0.4">
      <c r="A2" s="34" t="s">
        <v>0</v>
      </c>
      <c r="B2" s="34" t="s">
        <v>14</v>
      </c>
      <c r="C2" s="34" t="s">
        <v>15</v>
      </c>
      <c r="D2" s="34" t="s">
        <v>16</v>
      </c>
      <c r="E2" s="34" t="s">
        <v>13</v>
      </c>
      <c r="F2" s="34" t="s">
        <v>19</v>
      </c>
      <c r="G2" s="34" t="s">
        <v>20</v>
      </c>
      <c r="H2" s="34" t="s">
        <v>21</v>
      </c>
      <c r="I2" s="34" t="s">
        <v>23</v>
      </c>
      <c r="J2" s="34" t="s">
        <v>27</v>
      </c>
      <c r="K2" s="34" t="s">
        <v>28</v>
      </c>
      <c r="L2" s="34" t="s">
        <v>29</v>
      </c>
      <c r="M2" s="34" t="s">
        <v>30</v>
      </c>
      <c r="N2" s="34" t="s">
        <v>31</v>
      </c>
      <c r="O2" s="34" t="s">
        <v>32</v>
      </c>
      <c r="P2" s="34" t="s">
        <v>33</v>
      </c>
      <c r="Q2" s="34" t="s">
        <v>34</v>
      </c>
      <c r="R2" s="34" t="s">
        <v>22</v>
      </c>
    </row>
    <row r="3" spans="1:24" s="15" customFormat="1" ht="15" thickBot="1" x14ac:dyDescent="0.4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1:24" s="15" customFormat="1" ht="16" x14ac:dyDescent="0.35">
      <c r="A4" s="26" t="s">
        <v>18</v>
      </c>
      <c r="B4" s="27">
        <f>SUM(B5:B58)</f>
        <v>907.50000000000011</v>
      </c>
      <c r="C4" s="27">
        <f t="shared" ref="C4:D4" si="0">SUM(C5:C58)</f>
        <v>918.59999999999991</v>
      </c>
      <c r="D4" s="27">
        <f t="shared" si="0"/>
        <v>1126.5000000000002</v>
      </c>
      <c r="E4" s="27">
        <f>SUM(E5:E58)</f>
        <v>2952.6000000000004</v>
      </c>
      <c r="F4" s="27">
        <f t="shared" ref="F4:H4" si="1">SUM(F5:F58)</f>
        <v>674.74580439999988</v>
      </c>
      <c r="G4" s="27">
        <f t="shared" si="1"/>
        <v>790.05248529999983</v>
      </c>
      <c r="H4" s="27">
        <f t="shared" si="1"/>
        <v>1022.9330508099999</v>
      </c>
      <c r="I4" s="27">
        <f>SUM(I5:I58)</f>
        <v>2487.7313405099994</v>
      </c>
      <c r="J4" s="27">
        <f t="shared" ref="J4:L4" si="2">SUM(J5:J58)</f>
        <v>2432.3218029799996</v>
      </c>
      <c r="K4" s="27">
        <f t="shared" si="2"/>
        <v>1307.5268380700004</v>
      </c>
      <c r="L4" s="27">
        <f t="shared" si="2"/>
        <v>1389.0948664000002</v>
      </c>
      <c r="M4" s="27">
        <f>SUM(M5:M58)</f>
        <v>5128.9435074499997</v>
      </c>
      <c r="N4" s="27">
        <f t="shared" ref="N4:P4" si="3">SUM(N5:N58)</f>
        <v>0</v>
      </c>
      <c r="O4" s="27">
        <f t="shared" si="3"/>
        <v>0</v>
      </c>
      <c r="P4" s="27">
        <f t="shared" si="3"/>
        <v>0</v>
      </c>
      <c r="Q4" s="27">
        <f>SUM(Q5:Q58)</f>
        <v>0</v>
      </c>
      <c r="R4" s="27">
        <f>+E4+I4+M4+Q4</f>
        <v>10569.27484796</v>
      </c>
      <c r="T4" s="13"/>
      <c r="U4" s="13"/>
      <c r="V4" s="13"/>
      <c r="W4" s="13"/>
      <c r="X4" s="13"/>
    </row>
    <row r="5" spans="1:24" s="15" customFormat="1" x14ac:dyDescent="0.35">
      <c r="A5" s="28" t="s">
        <v>35</v>
      </c>
      <c r="B5" s="22">
        <v>0</v>
      </c>
      <c r="C5" s="22">
        <v>1.5</v>
      </c>
      <c r="D5" s="22">
        <v>0.3</v>
      </c>
      <c r="E5" s="29">
        <f>+B5+C5+D5</f>
        <v>1.8</v>
      </c>
      <c r="F5" s="22">
        <v>1.10188639</v>
      </c>
      <c r="G5" s="22">
        <v>0.6000086</v>
      </c>
      <c r="H5" s="22">
        <v>0.94781559999999998</v>
      </c>
      <c r="I5" s="29">
        <f>+F5+G5+H5</f>
        <v>2.6497105899999998</v>
      </c>
      <c r="J5" s="29">
        <v>0.57894893000000003</v>
      </c>
      <c r="K5" s="29">
        <v>1.2101711799999999</v>
      </c>
      <c r="L5" s="29">
        <v>2.7457437000000002</v>
      </c>
      <c r="M5" s="29">
        <f>+J5+K5+L5</f>
        <v>4.5348638100000001</v>
      </c>
      <c r="N5" s="29">
        <v>0</v>
      </c>
      <c r="O5" s="29">
        <v>0</v>
      </c>
      <c r="P5" s="29">
        <v>0</v>
      </c>
      <c r="Q5" s="29">
        <f>SUM(N5:P5)</f>
        <v>0</v>
      </c>
      <c r="R5" s="29">
        <f>+E5+I5+M5+Q5</f>
        <v>8.9845743999999996</v>
      </c>
      <c r="S5" s="13"/>
      <c r="T5" s="13"/>
      <c r="U5" s="13"/>
      <c r="V5" s="13"/>
      <c r="W5" s="13"/>
      <c r="X5" s="13"/>
    </row>
    <row r="6" spans="1:24" s="15" customFormat="1" x14ac:dyDescent="0.35">
      <c r="A6" s="28" t="s">
        <v>36</v>
      </c>
      <c r="B6" s="22">
        <v>0</v>
      </c>
      <c r="C6" s="22">
        <v>0</v>
      </c>
      <c r="D6" s="22">
        <v>0</v>
      </c>
      <c r="E6" s="29">
        <f t="shared" ref="E6:E57" si="4">+B6+C6+D6</f>
        <v>0</v>
      </c>
      <c r="F6" s="22">
        <v>0</v>
      </c>
      <c r="G6" s="22">
        <v>1.231837E-2</v>
      </c>
      <c r="H6" s="22">
        <v>0</v>
      </c>
      <c r="I6" s="29">
        <f t="shared" ref="I6:I57" si="5">+F6+G6+H6</f>
        <v>1.231837E-2</v>
      </c>
      <c r="J6" s="29">
        <v>2.639903E-2</v>
      </c>
      <c r="K6" s="29">
        <v>0</v>
      </c>
      <c r="L6" s="29">
        <v>0</v>
      </c>
      <c r="M6" s="29">
        <f t="shared" ref="M6:M26" si="6">+J6+K6+L6</f>
        <v>2.639903E-2</v>
      </c>
      <c r="N6" s="29">
        <v>0</v>
      </c>
      <c r="O6" s="29">
        <v>0</v>
      </c>
      <c r="P6" s="29">
        <v>0</v>
      </c>
      <c r="Q6" s="29">
        <f t="shared" ref="Q6:Q58" si="7">SUM(N6:P6)</f>
        <v>0</v>
      </c>
      <c r="R6" s="29">
        <f t="shared" ref="R6:R58" si="8">+E6+I6+M6+Q6</f>
        <v>3.8717399999999999E-2</v>
      </c>
      <c r="S6" s="13"/>
      <c r="T6" s="13"/>
      <c r="U6" s="13"/>
      <c r="V6" s="13"/>
      <c r="W6" s="13"/>
      <c r="X6" s="13"/>
    </row>
    <row r="7" spans="1:24" s="15" customFormat="1" x14ac:dyDescent="0.35">
      <c r="A7" s="28" t="s">
        <v>37</v>
      </c>
      <c r="B7" s="22">
        <v>0.3</v>
      </c>
      <c r="C7" s="22">
        <v>0.3</v>
      </c>
      <c r="D7" s="22">
        <v>0.3</v>
      </c>
      <c r="E7" s="29">
        <f t="shared" si="4"/>
        <v>0.89999999999999991</v>
      </c>
      <c r="F7" s="22">
        <v>0.45918478000000001</v>
      </c>
      <c r="G7" s="22">
        <v>0.33735578999999999</v>
      </c>
      <c r="H7" s="22">
        <v>0.69336416999999995</v>
      </c>
      <c r="I7" s="29">
        <f t="shared" si="5"/>
        <v>1.4899047400000001</v>
      </c>
      <c r="J7" s="29">
        <v>3.9927000000000002E-4</v>
      </c>
      <c r="K7" s="29">
        <v>0.54032108000000001</v>
      </c>
      <c r="L7" s="29">
        <v>3.2603506499999999</v>
      </c>
      <c r="M7" s="29">
        <f t="shared" si="6"/>
        <v>3.8010709999999999</v>
      </c>
      <c r="N7" s="29">
        <v>0</v>
      </c>
      <c r="O7" s="29">
        <v>0</v>
      </c>
      <c r="P7" s="29">
        <v>0</v>
      </c>
      <c r="Q7" s="29">
        <f t="shared" si="7"/>
        <v>0</v>
      </c>
      <c r="R7" s="29">
        <f t="shared" si="8"/>
        <v>6.1909757399999998</v>
      </c>
      <c r="S7" s="13"/>
      <c r="T7" s="13"/>
      <c r="U7" s="13"/>
      <c r="V7" s="13"/>
      <c r="W7" s="13"/>
      <c r="X7" s="13"/>
    </row>
    <row r="8" spans="1:24" s="15" customFormat="1" x14ac:dyDescent="0.35">
      <c r="A8" s="28" t="s">
        <v>38</v>
      </c>
      <c r="B8" s="22">
        <v>0.6</v>
      </c>
      <c r="C8" s="22">
        <v>0.7</v>
      </c>
      <c r="D8" s="22">
        <v>0.7</v>
      </c>
      <c r="E8" s="29">
        <f t="shared" si="4"/>
        <v>1.9999999999999998</v>
      </c>
      <c r="F8" s="22">
        <v>0.73745469999999991</v>
      </c>
      <c r="G8" s="22">
        <v>0.72059602</v>
      </c>
      <c r="H8" s="22">
        <v>0.54963561999999999</v>
      </c>
      <c r="I8" s="29">
        <f t="shared" si="5"/>
        <v>2.0076863399999998</v>
      </c>
      <c r="J8" s="29">
        <v>0</v>
      </c>
      <c r="K8" s="29">
        <v>0</v>
      </c>
      <c r="L8" s="29">
        <v>0</v>
      </c>
      <c r="M8" s="29">
        <f t="shared" si="6"/>
        <v>0</v>
      </c>
      <c r="N8" s="29">
        <v>0</v>
      </c>
      <c r="O8" s="29">
        <v>0</v>
      </c>
      <c r="P8" s="29">
        <v>0</v>
      </c>
      <c r="Q8" s="29">
        <f t="shared" si="7"/>
        <v>0</v>
      </c>
      <c r="R8" s="29">
        <f t="shared" si="8"/>
        <v>4.0076863399999993</v>
      </c>
      <c r="S8" s="13"/>
      <c r="T8" s="13"/>
      <c r="U8" s="13"/>
      <c r="V8" s="13"/>
      <c r="W8" s="13"/>
      <c r="X8" s="13"/>
    </row>
    <row r="9" spans="1:24" s="15" customFormat="1" x14ac:dyDescent="0.35">
      <c r="A9" s="28" t="s">
        <v>39</v>
      </c>
      <c r="B9" s="22">
        <v>0.1</v>
      </c>
      <c r="C9" s="22">
        <v>0.4</v>
      </c>
      <c r="D9" s="22">
        <v>0.2</v>
      </c>
      <c r="E9" s="29">
        <f t="shared" si="4"/>
        <v>0.7</v>
      </c>
      <c r="F9" s="22">
        <v>0.29657487999999999</v>
      </c>
      <c r="G9" s="22">
        <v>0.22050400000000001</v>
      </c>
      <c r="H9" s="22">
        <v>0.23414372</v>
      </c>
      <c r="I9" s="29">
        <f t="shared" si="5"/>
        <v>0.75122259999999996</v>
      </c>
      <c r="J9" s="29">
        <v>0.21583484999999999</v>
      </c>
      <c r="K9" s="29">
        <v>0.18199695000000002</v>
      </c>
      <c r="L9" s="29">
        <v>0.17710029999999999</v>
      </c>
      <c r="M9" s="29">
        <f t="shared" si="6"/>
        <v>0.57493210000000006</v>
      </c>
      <c r="N9" s="29">
        <v>0</v>
      </c>
      <c r="O9" s="29">
        <v>0</v>
      </c>
      <c r="P9" s="29">
        <v>0</v>
      </c>
      <c r="Q9" s="29">
        <f t="shared" si="7"/>
        <v>0</v>
      </c>
      <c r="R9" s="29">
        <f t="shared" si="8"/>
        <v>2.0261547000000002</v>
      </c>
      <c r="S9" s="13"/>
      <c r="T9" s="13"/>
      <c r="U9" s="13"/>
      <c r="V9" s="13"/>
      <c r="W9" s="13"/>
      <c r="X9" s="13"/>
    </row>
    <row r="10" spans="1:24" s="15" customFormat="1" x14ac:dyDescent="0.35">
      <c r="A10" s="28" t="s">
        <v>40</v>
      </c>
      <c r="B10" s="22">
        <v>49.7</v>
      </c>
      <c r="C10" s="22">
        <v>56.4</v>
      </c>
      <c r="D10" s="22">
        <v>23.6</v>
      </c>
      <c r="E10" s="29">
        <f t="shared" si="4"/>
        <v>129.69999999999999</v>
      </c>
      <c r="F10" s="22">
        <v>55.332431409999998</v>
      </c>
      <c r="G10" s="22">
        <v>26.5108915</v>
      </c>
      <c r="H10" s="22">
        <v>36.961747699999997</v>
      </c>
      <c r="I10" s="29">
        <f t="shared" si="5"/>
        <v>118.80507061</v>
      </c>
      <c r="J10" s="29">
        <v>54.593002200000001</v>
      </c>
      <c r="K10" s="29">
        <v>36.130865450000002</v>
      </c>
      <c r="L10" s="29">
        <v>34.936420320000003</v>
      </c>
      <c r="M10" s="29">
        <f t="shared" si="6"/>
        <v>125.66028797000001</v>
      </c>
      <c r="N10" s="29">
        <v>0</v>
      </c>
      <c r="O10" s="29">
        <v>0</v>
      </c>
      <c r="P10" s="29">
        <v>0</v>
      </c>
      <c r="Q10" s="29">
        <f t="shared" si="7"/>
        <v>0</v>
      </c>
      <c r="R10" s="29">
        <f t="shared" si="8"/>
        <v>374.16535857999997</v>
      </c>
      <c r="S10" s="13"/>
      <c r="T10" s="13"/>
      <c r="U10" s="13"/>
      <c r="V10" s="13"/>
      <c r="W10" s="13"/>
      <c r="X10" s="13"/>
    </row>
    <row r="11" spans="1:24" s="15" customFormat="1" x14ac:dyDescent="0.35">
      <c r="A11" s="28" t="s">
        <v>41</v>
      </c>
      <c r="B11" s="22">
        <v>13.7</v>
      </c>
      <c r="C11" s="22">
        <v>10.4</v>
      </c>
      <c r="D11" s="22">
        <v>12.9</v>
      </c>
      <c r="E11" s="29">
        <f t="shared" si="4"/>
        <v>37</v>
      </c>
      <c r="F11" s="22">
        <v>11.066230050000001</v>
      </c>
      <c r="G11" s="22">
        <v>9.8932416300000003</v>
      </c>
      <c r="H11" s="22">
        <v>10.314657</v>
      </c>
      <c r="I11" s="29">
        <f t="shared" si="5"/>
        <v>31.27412868</v>
      </c>
      <c r="J11" s="29">
        <v>11.242243</v>
      </c>
      <c r="K11" s="29">
        <v>11.50548393</v>
      </c>
      <c r="L11" s="29">
        <v>12.205148550000001</v>
      </c>
      <c r="M11" s="29">
        <f t="shared" si="6"/>
        <v>34.952875480000003</v>
      </c>
      <c r="N11" s="29">
        <v>0</v>
      </c>
      <c r="O11" s="29">
        <v>0</v>
      </c>
      <c r="P11" s="29">
        <v>0</v>
      </c>
      <c r="Q11" s="29">
        <f t="shared" si="7"/>
        <v>0</v>
      </c>
      <c r="R11" s="29">
        <f t="shared" si="8"/>
        <v>103.22700416000001</v>
      </c>
      <c r="S11" s="13"/>
      <c r="T11" s="13"/>
      <c r="U11" s="13"/>
      <c r="V11" s="13"/>
      <c r="W11" s="13"/>
      <c r="X11" s="13"/>
    </row>
    <row r="12" spans="1:24" s="15" customFormat="1" x14ac:dyDescent="0.35">
      <c r="A12" s="28" t="s">
        <v>42</v>
      </c>
      <c r="B12" s="22">
        <v>6.2</v>
      </c>
      <c r="C12" s="22">
        <v>14.7</v>
      </c>
      <c r="D12" s="22">
        <v>15.1</v>
      </c>
      <c r="E12" s="29">
        <f t="shared" si="4"/>
        <v>36</v>
      </c>
      <c r="F12" s="22">
        <v>9.0574727300000006</v>
      </c>
      <c r="G12" s="22">
        <v>6.4081349899999998</v>
      </c>
      <c r="H12" s="22">
        <v>6.3234554200000002</v>
      </c>
      <c r="I12" s="29">
        <f t="shared" si="5"/>
        <v>21.789063140000003</v>
      </c>
      <c r="J12" s="29">
        <v>9.6004561800000001</v>
      </c>
      <c r="K12" s="29">
        <v>6.0891229299999994</v>
      </c>
      <c r="L12" s="29">
        <v>5.86396446</v>
      </c>
      <c r="M12" s="29">
        <f t="shared" si="6"/>
        <v>21.553543570000002</v>
      </c>
      <c r="N12" s="29">
        <v>0</v>
      </c>
      <c r="O12" s="29">
        <v>0</v>
      </c>
      <c r="P12" s="29">
        <v>0</v>
      </c>
      <c r="Q12" s="29">
        <f t="shared" si="7"/>
        <v>0</v>
      </c>
      <c r="R12" s="29">
        <f t="shared" si="8"/>
        <v>79.342606710000013</v>
      </c>
      <c r="S12" s="13"/>
      <c r="T12" s="13"/>
      <c r="U12" s="13"/>
      <c r="V12" s="13"/>
      <c r="W12" s="13"/>
      <c r="X12" s="13"/>
    </row>
    <row r="13" spans="1:24" s="15" customFormat="1" x14ac:dyDescent="0.35">
      <c r="A13" s="28" t="s">
        <v>43</v>
      </c>
      <c r="B13" s="22">
        <v>1.4</v>
      </c>
      <c r="C13" s="22">
        <v>1.1000000000000001</v>
      </c>
      <c r="D13" s="22">
        <v>2.4</v>
      </c>
      <c r="E13" s="29">
        <f t="shared" si="4"/>
        <v>4.9000000000000004</v>
      </c>
      <c r="F13" s="22">
        <v>1.65010484</v>
      </c>
      <c r="G13" s="22">
        <v>1.58348954</v>
      </c>
      <c r="H13" s="22">
        <v>1.7027783700000001</v>
      </c>
      <c r="I13" s="29">
        <f t="shared" si="5"/>
        <v>4.9363727500000003</v>
      </c>
      <c r="J13" s="29">
        <v>1.5331686899999999</v>
      </c>
      <c r="K13" s="29">
        <v>2.1825821699999999</v>
      </c>
      <c r="L13" s="29">
        <v>1.3662576399999999</v>
      </c>
      <c r="M13" s="29">
        <f t="shared" si="6"/>
        <v>5.0820084999999997</v>
      </c>
      <c r="N13" s="29">
        <v>0</v>
      </c>
      <c r="O13" s="29">
        <v>0</v>
      </c>
      <c r="P13" s="29">
        <v>0</v>
      </c>
      <c r="Q13" s="29">
        <f t="shared" si="7"/>
        <v>0</v>
      </c>
      <c r="R13" s="29">
        <f t="shared" si="8"/>
        <v>14.918381249999999</v>
      </c>
      <c r="S13" s="13"/>
      <c r="T13" s="13"/>
      <c r="U13" s="13"/>
      <c r="V13" s="13"/>
      <c r="W13" s="13"/>
      <c r="X13" s="13"/>
    </row>
    <row r="14" spans="1:24" s="15" customFormat="1" x14ac:dyDescent="0.35">
      <c r="A14" s="28" t="s">
        <v>44</v>
      </c>
      <c r="B14" s="22">
        <v>0</v>
      </c>
      <c r="C14" s="22">
        <v>0</v>
      </c>
      <c r="D14" s="22">
        <v>0</v>
      </c>
      <c r="E14" s="29">
        <f t="shared" si="4"/>
        <v>0</v>
      </c>
      <c r="F14" s="22">
        <v>0</v>
      </c>
      <c r="G14" s="22">
        <v>0</v>
      </c>
      <c r="H14" s="22">
        <v>0</v>
      </c>
      <c r="I14" s="29">
        <f t="shared" si="5"/>
        <v>0</v>
      </c>
      <c r="J14" s="29">
        <v>0</v>
      </c>
      <c r="K14" s="29">
        <v>0</v>
      </c>
      <c r="L14" s="29">
        <v>0</v>
      </c>
      <c r="M14" s="29">
        <f t="shared" si="6"/>
        <v>0</v>
      </c>
      <c r="N14" s="29">
        <v>0</v>
      </c>
      <c r="O14" s="29">
        <v>0</v>
      </c>
      <c r="P14" s="29">
        <v>0</v>
      </c>
      <c r="Q14" s="29">
        <f t="shared" si="7"/>
        <v>0</v>
      </c>
      <c r="R14" s="29">
        <f t="shared" si="8"/>
        <v>0</v>
      </c>
      <c r="S14" s="13"/>
      <c r="T14" s="13"/>
      <c r="U14" s="13"/>
      <c r="V14" s="13"/>
      <c r="W14" s="13"/>
      <c r="X14" s="13"/>
    </row>
    <row r="15" spans="1:24" s="15" customFormat="1" x14ac:dyDescent="0.35">
      <c r="A15" s="28" t="s">
        <v>45</v>
      </c>
      <c r="B15" s="22">
        <v>2.6</v>
      </c>
      <c r="C15" s="22">
        <v>2.8</v>
      </c>
      <c r="D15" s="22">
        <v>2.7</v>
      </c>
      <c r="E15" s="29">
        <f t="shared" si="4"/>
        <v>8.1000000000000014</v>
      </c>
      <c r="F15" s="22">
        <v>3.0839022699999998</v>
      </c>
      <c r="G15" s="22">
        <v>2.6872467100000001</v>
      </c>
      <c r="H15" s="22">
        <v>2.82129166</v>
      </c>
      <c r="I15" s="29">
        <f t="shared" si="5"/>
        <v>8.5924406399999995</v>
      </c>
      <c r="J15" s="29">
        <v>1.97723396</v>
      </c>
      <c r="K15" s="29">
        <v>2.6705160699999997</v>
      </c>
      <c r="L15" s="29">
        <v>2.5488985299999998</v>
      </c>
      <c r="M15" s="29">
        <f t="shared" si="6"/>
        <v>7.196648559999999</v>
      </c>
      <c r="N15" s="29">
        <v>0</v>
      </c>
      <c r="O15" s="29">
        <v>0</v>
      </c>
      <c r="P15" s="29">
        <v>0</v>
      </c>
      <c r="Q15" s="29">
        <f t="shared" si="7"/>
        <v>0</v>
      </c>
      <c r="R15" s="29">
        <f t="shared" si="8"/>
        <v>23.889089200000001</v>
      </c>
      <c r="S15" s="13"/>
      <c r="T15" s="13"/>
      <c r="U15" s="13"/>
      <c r="V15" s="13"/>
      <c r="W15" s="13"/>
      <c r="X15" s="13"/>
    </row>
    <row r="16" spans="1:24" s="15" customFormat="1" x14ac:dyDescent="0.35">
      <c r="A16" s="28" t="s">
        <v>46</v>
      </c>
      <c r="B16" s="22">
        <v>3.4</v>
      </c>
      <c r="C16" s="22">
        <v>3.4</v>
      </c>
      <c r="D16" s="22">
        <v>2.8</v>
      </c>
      <c r="E16" s="29">
        <f t="shared" si="4"/>
        <v>9.6</v>
      </c>
      <c r="F16" s="22">
        <v>2.1720211900000002</v>
      </c>
      <c r="G16" s="22">
        <v>3.0935773800000002</v>
      </c>
      <c r="H16" s="22">
        <v>2.7493183299999999</v>
      </c>
      <c r="I16" s="29">
        <f t="shared" si="5"/>
        <v>8.0149168999999993</v>
      </c>
      <c r="J16" s="29">
        <v>1.1169561299999999</v>
      </c>
      <c r="K16" s="29">
        <v>0.66602371999999999</v>
      </c>
      <c r="L16" s="29">
        <v>1.5794186000000001</v>
      </c>
      <c r="M16" s="29">
        <f t="shared" si="6"/>
        <v>3.3623984499999997</v>
      </c>
      <c r="N16" s="29">
        <v>0</v>
      </c>
      <c r="O16" s="29">
        <v>0</v>
      </c>
      <c r="P16" s="29">
        <v>0</v>
      </c>
      <c r="Q16" s="29">
        <f t="shared" si="7"/>
        <v>0</v>
      </c>
      <c r="R16" s="29">
        <f t="shared" si="8"/>
        <v>20.977315349999998</v>
      </c>
      <c r="S16" s="13"/>
      <c r="T16" s="13"/>
      <c r="U16" s="13"/>
      <c r="V16" s="13"/>
      <c r="W16" s="13"/>
      <c r="X16" s="13"/>
    </row>
    <row r="17" spans="1:24" s="15" customFormat="1" x14ac:dyDescent="0.35">
      <c r="A17" s="28" t="s">
        <v>47</v>
      </c>
      <c r="B17" s="22">
        <v>1.1000000000000001</v>
      </c>
      <c r="C17" s="22">
        <v>0.5</v>
      </c>
      <c r="D17" s="22">
        <v>1.4</v>
      </c>
      <c r="E17" s="29">
        <f t="shared" si="4"/>
        <v>3</v>
      </c>
      <c r="F17" s="22">
        <v>0.4818326</v>
      </c>
      <c r="G17" s="22">
        <v>27.101622500000001</v>
      </c>
      <c r="H17" s="22">
        <v>4.7480783600000001</v>
      </c>
      <c r="I17" s="29">
        <f t="shared" si="5"/>
        <v>32.331533460000003</v>
      </c>
      <c r="J17" s="29">
        <v>3.5789800299999999</v>
      </c>
      <c r="K17" s="29">
        <v>2.0672202299999998</v>
      </c>
      <c r="L17" s="29">
        <v>3.4448683099999999</v>
      </c>
      <c r="M17" s="29">
        <f t="shared" si="6"/>
        <v>9.0910685699999991</v>
      </c>
      <c r="N17" s="29">
        <v>0</v>
      </c>
      <c r="O17" s="29">
        <v>0</v>
      </c>
      <c r="P17" s="29">
        <v>0</v>
      </c>
      <c r="Q17" s="29">
        <f t="shared" si="7"/>
        <v>0</v>
      </c>
      <c r="R17" s="29">
        <f t="shared" si="8"/>
        <v>44.42260203</v>
      </c>
      <c r="S17" s="13"/>
      <c r="T17" s="13"/>
      <c r="U17" s="13"/>
      <c r="V17" s="13"/>
      <c r="W17" s="13"/>
      <c r="X17" s="13"/>
    </row>
    <row r="18" spans="1:24" s="15" customFormat="1" x14ac:dyDescent="0.35">
      <c r="A18" s="28" t="s">
        <v>48</v>
      </c>
      <c r="B18" s="22">
        <v>83.5</v>
      </c>
      <c r="C18" s="22">
        <v>82</v>
      </c>
      <c r="D18" s="22">
        <v>0.2</v>
      </c>
      <c r="E18" s="29">
        <f t="shared" si="4"/>
        <v>165.7</v>
      </c>
      <c r="F18" s="22">
        <v>0.21631437000000001</v>
      </c>
      <c r="G18" s="22">
        <v>17.347169099999999</v>
      </c>
      <c r="H18" s="22">
        <v>117.589468</v>
      </c>
      <c r="I18" s="29">
        <f t="shared" si="5"/>
        <v>135.15295147</v>
      </c>
      <c r="J18" s="29">
        <v>0.23844837999999999</v>
      </c>
      <c r="K18" s="29">
        <v>92.141611040000001</v>
      </c>
      <c r="L18" s="29">
        <v>0.25602899000000001</v>
      </c>
      <c r="M18" s="29">
        <f t="shared" si="6"/>
        <v>92.636088409999999</v>
      </c>
      <c r="N18" s="29">
        <v>0</v>
      </c>
      <c r="O18" s="29">
        <v>0</v>
      </c>
      <c r="P18" s="29">
        <v>0</v>
      </c>
      <c r="Q18" s="29">
        <f t="shared" si="7"/>
        <v>0</v>
      </c>
      <c r="R18" s="29">
        <f t="shared" si="8"/>
        <v>393.48903988000001</v>
      </c>
      <c r="S18" s="13"/>
      <c r="T18" s="13"/>
      <c r="U18" s="13"/>
      <c r="V18" s="13"/>
      <c r="W18" s="13"/>
      <c r="X18" s="13"/>
    </row>
    <row r="19" spans="1:24" s="15" customFormat="1" x14ac:dyDescent="0.35">
      <c r="A19" s="28" t="s">
        <v>49</v>
      </c>
      <c r="B19" s="22">
        <v>0.6</v>
      </c>
      <c r="C19" s="22">
        <v>0.8</v>
      </c>
      <c r="D19" s="22">
        <v>0.8</v>
      </c>
      <c r="E19" s="29">
        <f t="shared" si="4"/>
        <v>2.2000000000000002</v>
      </c>
      <c r="F19" s="22">
        <v>0.83622070999999998</v>
      </c>
      <c r="G19" s="22">
        <v>0.78299827</v>
      </c>
      <c r="H19" s="22">
        <v>1.6995176599999999</v>
      </c>
      <c r="I19" s="29">
        <f t="shared" si="5"/>
        <v>3.31873664</v>
      </c>
      <c r="J19" s="29">
        <v>1.7694553799999999</v>
      </c>
      <c r="K19" s="29">
        <v>0.98694971999999992</v>
      </c>
      <c r="L19" s="29">
        <v>1.01369215</v>
      </c>
      <c r="M19" s="29">
        <f t="shared" si="6"/>
        <v>3.7700972500000001</v>
      </c>
      <c r="N19" s="29">
        <v>0</v>
      </c>
      <c r="O19" s="29">
        <v>0</v>
      </c>
      <c r="P19" s="29">
        <v>0</v>
      </c>
      <c r="Q19" s="29">
        <f t="shared" si="7"/>
        <v>0</v>
      </c>
      <c r="R19" s="29">
        <f t="shared" si="8"/>
        <v>9.2888338899999994</v>
      </c>
      <c r="S19" s="13"/>
      <c r="T19" s="13"/>
      <c r="U19" s="13"/>
      <c r="V19" s="13"/>
      <c r="W19" s="13"/>
      <c r="X19" s="13"/>
    </row>
    <row r="20" spans="1:24" s="15" customFormat="1" x14ac:dyDescent="0.35">
      <c r="A20" s="28" t="s">
        <v>50</v>
      </c>
      <c r="B20" s="22">
        <v>3.1</v>
      </c>
      <c r="C20" s="22">
        <v>3.1</v>
      </c>
      <c r="D20" s="22">
        <v>3.2</v>
      </c>
      <c r="E20" s="29">
        <f t="shared" si="4"/>
        <v>9.4</v>
      </c>
      <c r="F20" s="22">
        <v>3.2165370000000002</v>
      </c>
      <c r="G20" s="22">
        <v>4.2079389999999997</v>
      </c>
      <c r="H20" s="22">
        <v>3.1656710000000001</v>
      </c>
      <c r="I20" s="29">
        <f t="shared" si="5"/>
        <v>10.590147</v>
      </c>
      <c r="J20" s="29">
        <v>7.7774989999999997</v>
      </c>
      <c r="K20" s="29">
        <v>3.2508153799999997</v>
      </c>
      <c r="L20" s="29">
        <v>3.2202303300000001</v>
      </c>
      <c r="M20" s="29">
        <f t="shared" si="6"/>
        <v>14.248544709999999</v>
      </c>
      <c r="N20" s="29">
        <v>0</v>
      </c>
      <c r="O20" s="29">
        <v>0</v>
      </c>
      <c r="P20" s="29">
        <v>0</v>
      </c>
      <c r="Q20" s="29">
        <f t="shared" si="7"/>
        <v>0</v>
      </c>
      <c r="R20" s="29">
        <f t="shared" si="8"/>
        <v>34.238691709999998</v>
      </c>
      <c r="S20" s="13"/>
      <c r="T20" s="13"/>
      <c r="U20" s="13"/>
      <c r="V20" s="13"/>
      <c r="W20" s="13"/>
      <c r="X20" s="13"/>
    </row>
    <row r="21" spans="1:24" s="15" customFormat="1" x14ac:dyDescent="0.35">
      <c r="A21" s="28" t="s">
        <v>51</v>
      </c>
      <c r="B21" s="22">
        <v>4</v>
      </c>
      <c r="C21" s="22">
        <v>4.0999999999999996</v>
      </c>
      <c r="D21" s="22">
        <v>4.0999999999999996</v>
      </c>
      <c r="E21" s="29">
        <f t="shared" si="4"/>
        <v>12.2</v>
      </c>
      <c r="F21" s="22">
        <v>4.03533118</v>
      </c>
      <c r="G21" s="22">
        <v>4.1211979599999999</v>
      </c>
      <c r="H21" s="22">
        <v>4.1023034300000001</v>
      </c>
      <c r="I21" s="29">
        <f t="shared" si="5"/>
        <v>12.258832569999999</v>
      </c>
      <c r="J21" s="29">
        <v>10.7506184</v>
      </c>
      <c r="K21" s="29">
        <v>4.08447856</v>
      </c>
      <c r="L21" s="29">
        <v>1.07848922</v>
      </c>
      <c r="M21" s="29">
        <f t="shared" si="6"/>
        <v>15.913586180000001</v>
      </c>
      <c r="N21" s="29">
        <v>0</v>
      </c>
      <c r="O21" s="29">
        <v>0</v>
      </c>
      <c r="P21" s="29">
        <v>0</v>
      </c>
      <c r="Q21" s="29">
        <f t="shared" si="7"/>
        <v>0</v>
      </c>
      <c r="R21" s="29">
        <f t="shared" si="8"/>
        <v>40.372418750000001</v>
      </c>
      <c r="S21" s="13"/>
      <c r="T21" s="13"/>
      <c r="U21" s="13"/>
      <c r="V21" s="13"/>
      <c r="W21" s="13"/>
      <c r="X21" s="13"/>
    </row>
    <row r="22" spans="1:24" s="15" customFormat="1" x14ac:dyDescent="0.35">
      <c r="A22" s="28" t="s">
        <v>52</v>
      </c>
      <c r="B22" s="22">
        <v>4.5999999999999996</v>
      </c>
      <c r="C22" s="22">
        <v>5.7</v>
      </c>
      <c r="D22" s="22">
        <v>4.8</v>
      </c>
      <c r="E22" s="29">
        <f t="shared" si="4"/>
        <v>15.100000000000001</v>
      </c>
      <c r="F22" s="22">
        <v>5.1433574699999998</v>
      </c>
      <c r="G22" s="22">
        <v>6.3164026</v>
      </c>
      <c r="H22" s="22">
        <v>10.6258461</v>
      </c>
      <c r="I22" s="29">
        <f t="shared" si="5"/>
        <v>22.085606169999998</v>
      </c>
      <c r="J22" s="29">
        <v>4.8816044500000002</v>
      </c>
      <c r="K22" s="29">
        <v>4.50436879</v>
      </c>
      <c r="L22" s="29">
        <v>4.5647225499999999</v>
      </c>
      <c r="M22" s="29">
        <f t="shared" si="6"/>
        <v>13.950695790000001</v>
      </c>
      <c r="N22" s="29">
        <v>0</v>
      </c>
      <c r="O22" s="29">
        <v>0</v>
      </c>
      <c r="P22" s="29">
        <v>0</v>
      </c>
      <c r="Q22" s="29">
        <f t="shared" si="7"/>
        <v>0</v>
      </c>
      <c r="R22" s="29">
        <f t="shared" si="8"/>
        <v>51.136301959999997</v>
      </c>
      <c r="S22" s="13"/>
      <c r="T22" s="13"/>
      <c r="U22" s="13"/>
      <c r="V22" s="13"/>
      <c r="W22" s="13"/>
      <c r="X22" s="13"/>
    </row>
    <row r="23" spans="1:24" s="15" customFormat="1" x14ac:dyDescent="0.35">
      <c r="A23" s="28" t="s">
        <v>53</v>
      </c>
      <c r="B23" s="22">
        <v>0</v>
      </c>
      <c r="C23" s="22">
        <v>0</v>
      </c>
      <c r="D23" s="22">
        <v>0</v>
      </c>
      <c r="E23" s="29">
        <f t="shared" si="4"/>
        <v>0</v>
      </c>
      <c r="F23" s="22">
        <v>3.7299999999999999E-6</v>
      </c>
      <c r="G23" s="22">
        <v>3.8299999999999998E-6</v>
      </c>
      <c r="H23" s="22">
        <v>3.7299999999999999E-6</v>
      </c>
      <c r="I23" s="29">
        <f t="shared" si="5"/>
        <v>1.1289999999999999E-5</v>
      </c>
      <c r="J23" s="29">
        <v>3.8299999999999998E-6</v>
      </c>
      <c r="K23" s="29">
        <v>3.8500000000000004E-6</v>
      </c>
      <c r="L23" s="29">
        <v>3.7299999999999999E-6</v>
      </c>
      <c r="M23" s="29">
        <f t="shared" si="6"/>
        <v>1.1410000000000001E-5</v>
      </c>
      <c r="N23" s="29">
        <v>0</v>
      </c>
      <c r="O23" s="29">
        <v>0</v>
      </c>
      <c r="P23" s="29">
        <v>0</v>
      </c>
      <c r="Q23" s="29">
        <f t="shared" si="7"/>
        <v>0</v>
      </c>
      <c r="R23" s="29">
        <f t="shared" si="8"/>
        <v>2.27E-5</v>
      </c>
      <c r="S23" s="13"/>
      <c r="T23" s="13"/>
      <c r="U23" s="13"/>
      <c r="V23" s="13"/>
      <c r="W23" s="13"/>
      <c r="X23" s="13"/>
    </row>
    <row r="24" spans="1:24" s="15" customFormat="1" x14ac:dyDescent="0.35">
      <c r="A24" s="28" t="s">
        <v>54</v>
      </c>
      <c r="B24" s="22">
        <v>0.2</v>
      </c>
      <c r="C24" s="22">
        <v>1.2</v>
      </c>
      <c r="D24" s="22">
        <v>1</v>
      </c>
      <c r="E24" s="29">
        <f t="shared" si="4"/>
        <v>2.4</v>
      </c>
      <c r="F24" s="22">
        <v>0.99199943000000002</v>
      </c>
      <c r="G24" s="22">
        <v>0.83433206000000004</v>
      </c>
      <c r="H24" s="22">
        <v>0.83718614000000002</v>
      </c>
      <c r="I24" s="29">
        <f t="shared" si="5"/>
        <v>2.6635176300000003</v>
      </c>
      <c r="J24" s="29">
        <v>1.0072962599999999</v>
      </c>
      <c r="K24" s="29">
        <v>0.80093204000000007</v>
      </c>
      <c r="L24" s="29">
        <v>1.0995340900000001</v>
      </c>
      <c r="M24" s="29">
        <f t="shared" si="6"/>
        <v>2.9077623900000003</v>
      </c>
      <c r="N24" s="29">
        <v>0</v>
      </c>
      <c r="O24" s="29">
        <v>0</v>
      </c>
      <c r="P24" s="29">
        <v>0</v>
      </c>
      <c r="Q24" s="29">
        <f t="shared" si="7"/>
        <v>0</v>
      </c>
      <c r="R24" s="29">
        <f t="shared" si="8"/>
        <v>7.97128002</v>
      </c>
      <c r="S24" s="13"/>
      <c r="T24" s="13"/>
      <c r="U24" s="13"/>
      <c r="V24" s="13"/>
      <c r="W24" s="13"/>
      <c r="X24" s="13"/>
    </row>
    <row r="25" spans="1:24" s="15" customFormat="1" x14ac:dyDescent="0.35">
      <c r="A25" s="28" t="s">
        <v>55</v>
      </c>
      <c r="B25" s="22">
        <v>11.4</v>
      </c>
      <c r="C25" s="22">
        <v>7.5</v>
      </c>
      <c r="D25" s="22">
        <v>7.2</v>
      </c>
      <c r="E25" s="29">
        <f t="shared" si="4"/>
        <v>26.099999999999998</v>
      </c>
      <c r="F25" s="22">
        <v>6.5426425999999998</v>
      </c>
      <c r="G25" s="22">
        <v>8.5294016999999993</v>
      </c>
      <c r="H25" s="22">
        <v>8.0154509199999993</v>
      </c>
      <c r="I25" s="29">
        <f t="shared" si="5"/>
        <v>23.087495219999997</v>
      </c>
      <c r="J25" s="29">
        <v>8.0502588999999993</v>
      </c>
      <c r="K25" s="29">
        <v>7.02280909</v>
      </c>
      <c r="L25" s="29">
        <v>7.1441568099999992</v>
      </c>
      <c r="M25" s="29">
        <f t="shared" si="6"/>
        <v>22.217224799999997</v>
      </c>
      <c r="N25" s="29">
        <v>0</v>
      </c>
      <c r="O25" s="29">
        <v>0</v>
      </c>
      <c r="P25" s="29">
        <v>0</v>
      </c>
      <c r="Q25" s="29">
        <f t="shared" si="7"/>
        <v>0</v>
      </c>
      <c r="R25" s="29">
        <f t="shared" si="8"/>
        <v>71.404720019999985</v>
      </c>
      <c r="S25" s="13"/>
      <c r="T25" s="13"/>
      <c r="U25" s="13"/>
      <c r="V25" s="13"/>
      <c r="W25" s="13"/>
      <c r="X25" s="13"/>
    </row>
    <row r="26" spans="1:24" s="15" customFormat="1" x14ac:dyDescent="0.35">
      <c r="A26" s="28" t="s">
        <v>56</v>
      </c>
      <c r="B26" s="22">
        <v>0</v>
      </c>
      <c r="C26" s="22">
        <v>0</v>
      </c>
      <c r="D26" s="22">
        <v>0</v>
      </c>
      <c r="E26" s="29">
        <f t="shared" si="4"/>
        <v>0</v>
      </c>
      <c r="F26" s="22">
        <v>0</v>
      </c>
      <c r="G26" s="22">
        <v>0</v>
      </c>
      <c r="H26" s="22">
        <v>0</v>
      </c>
      <c r="I26" s="29">
        <f t="shared" si="5"/>
        <v>0</v>
      </c>
      <c r="J26" s="29">
        <v>0</v>
      </c>
      <c r="K26" s="29">
        <v>0</v>
      </c>
      <c r="L26" s="29">
        <v>0</v>
      </c>
      <c r="M26" s="29">
        <f t="shared" si="6"/>
        <v>0</v>
      </c>
      <c r="N26" s="29">
        <v>0</v>
      </c>
      <c r="O26" s="29">
        <v>0</v>
      </c>
      <c r="P26" s="29">
        <v>0</v>
      </c>
      <c r="Q26" s="29">
        <f t="shared" si="7"/>
        <v>0</v>
      </c>
      <c r="R26" s="29">
        <f t="shared" si="8"/>
        <v>0</v>
      </c>
      <c r="S26" s="13"/>
      <c r="T26" s="13"/>
      <c r="U26" s="13"/>
      <c r="V26" s="13"/>
      <c r="W26" s="13"/>
      <c r="X26" s="13"/>
    </row>
    <row r="27" spans="1:24" s="15" customFormat="1" x14ac:dyDescent="0.35">
      <c r="A27" s="28" t="s">
        <v>57</v>
      </c>
      <c r="B27" s="22">
        <v>11.3</v>
      </c>
      <c r="C27" s="22">
        <v>15.7</v>
      </c>
      <c r="D27" s="22">
        <v>28.6</v>
      </c>
      <c r="E27" s="29">
        <f t="shared" si="4"/>
        <v>55.6</v>
      </c>
      <c r="F27" s="22">
        <v>28.056843109999999</v>
      </c>
      <c r="G27" s="22">
        <v>55.953813599999997</v>
      </c>
      <c r="H27" s="22">
        <v>37.886614199999997</v>
      </c>
      <c r="I27" s="29">
        <f t="shared" si="5"/>
        <v>121.89727090999999</v>
      </c>
      <c r="J27" s="29">
        <v>16.6506607</v>
      </c>
      <c r="K27" s="29">
        <v>43.732555850000004</v>
      </c>
      <c r="L27" s="29">
        <v>48.337503869999999</v>
      </c>
      <c r="M27" s="29">
        <f t="shared" ref="M27:M58" si="9">+J27+K27+L27</f>
        <v>108.72072041999999</v>
      </c>
      <c r="N27" s="29">
        <v>0</v>
      </c>
      <c r="O27" s="29">
        <v>0</v>
      </c>
      <c r="P27" s="29">
        <v>0</v>
      </c>
      <c r="Q27" s="29">
        <f t="shared" si="7"/>
        <v>0</v>
      </c>
      <c r="R27" s="29">
        <f t="shared" si="8"/>
        <v>286.21799133000002</v>
      </c>
      <c r="S27" s="13"/>
      <c r="T27" s="13"/>
      <c r="U27" s="13"/>
      <c r="V27" s="13"/>
      <c r="W27" s="13"/>
      <c r="X27" s="13"/>
    </row>
    <row r="28" spans="1:24" s="15" customFormat="1" x14ac:dyDescent="0.35">
      <c r="A28" s="28" t="s">
        <v>58</v>
      </c>
      <c r="B28" s="22">
        <v>18.600000000000001</v>
      </c>
      <c r="C28" s="22">
        <v>32.5</v>
      </c>
      <c r="D28" s="22">
        <v>39.6</v>
      </c>
      <c r="E28" s="29">
        <f t="shared" si="4"/>
        <v>90.7</v>
      </c>
      <c r="F28" s="22">
        <v>43.409604000000002</v>
      </c>
      <c r="G28" s="22">
        <v>49.059919000000001</v>
      </c>
      <c r="H28" s="22">
        <v>42.629114899999998</v>
      </c>
      <c r="I28" s="29">
        <f t="shared" si="5"/>
        <v>135.0986379</v>
      </c>
      <c r="J28" s="29">
        <v>47.8097967</v>
      </c>
      <c r="K28" s="29">
        <v>68.202905459999997</v>
      </c>
      <c r="L28" s="29">
        <v>150.68819513</v>
      </c>
      <c r="M28" s="29">
        <f t="shared" si="9"/>
        <v>266.70089729</v>
      </c>
      <c r="N28" s="29">
        <v>0</v>
      </c>
      <c r="O28" s="29">
        <v>0</v>
      </c>
      <c r="P28" s="29">
        <v>0</v>
      </c>
      <c r="Q28" s="29">
        <f t="shared" si="7"/>
        <v>0</v>
      </c>
      <c r="R28" s="29">
        <f t="shared" si="8"/>
        <v>492.49953519000002</v>
      </c>
      <c r="S28" s="13"/>
      <c r="T28" s="13"/>
      <c r="U28" s="13"/>
      <c r="V28" s="13"/>
      <c r="W28" s="13"/>
      <c r="X28" s="13"/>
    </row>
    <row r="29" spans="1:24" s="15" customFormat="1" x14ac:dyDescent="0.35">
      <c r="A29" s="28" t="s">
        <v>59</v>
      </c>
      <c r="B29" s="22">
        <v>5.6</v>
      </c>
      <c r="C29" s="22">
        <v>5.2</v>
      </c>
      <c r="D29" s="22">
        <v>7</v>
      </c>
      <c r="E29" s="29">
        <f t="shared" si="4"/>
        <v>17.8</v>
      </c>
      <c r="F29" s="22">
        <v>13.87675907</v>
      </c>
      <c r="G29" s="22">
        <v>8.7326940200000003</v>
      </c>
      <c r="H29" s="22">
        <v>6.35382801</v>
      </c>
      <c r="I29" s="29">
        <f t="shared" si="5"/>
        <v>28.963281100000003</v>
      </c>
      <c r="J29" s="29">
        <v>5.6594681900000001</v>
      </c>
      <c r="K29" s="29">
        <v>7.1686950099999995</v>
      </c>
      <c r="L29" s="29">
        <v>6.0185270099999997</v>
      </c>
      <c r="M29" s="29">
        <f t="shared" si="9"/>
        <v>18.846690209999998</v>
      </c>
      <c r="N29" s="29">
        <v>0</v>
      </c>
      <c r="O29" s="29">
        <v>0</v>
      </c>
      <c r="P29" s="29">
        <v>0</v>
      </c>
      <c r="Q29" s="29">
        <f t="shared" si="7"/>
        <v>0</v>
      </c>
      <c r="R29" s="29">
        <f t="shared" si="8"/>
        <v>65.609971309999992</v>
      </c>
      <c r="S29" s="13"/>
      <c r="T29" s="13"/>
      <c r="U29" s="13"/>
      <c r="V29" s="13"/>
      <c r="W29" s="13"/>
      <c r="X29" s="13"/>
    </row>
    <row r="30" spans="1:24" s="15" customFormat="1" x14ac:dyDescent="0.35">
      <c r="A30" s="28" t="s">
        <v>60</v>
      </c>
      <c r="B30" s="22">
        <v>163.6</v>
      </c>
      <c r="C30" s="22">
        <v>237.6</v>
      </c>
      <c r="D30" s="22">
        <v>93.3</v>
      </c>
      <c r="E30" s="29">
        <f t="shared" si="4"/>
        <v>494.5</v>
      </c>
      <c r="F30" s="22">
        <v>159.08531925999998</v>
      </c>
      <c r="G30" s="22">
        <v>115.978656</v>
      </c>
      <c r="H30" s="22">
        <v>257.23271999999997</v>
      </c>
      <c r="I30" s="29">
        <f t="shared" si="5"/>
        <v>532.29669525999998</v>
      </c>
      <c r="J30" s="29">
        <v>126.987003</v>
      </c>
      <c r="K30" s="29">
        <v>208.68340164</v>
      </c>
      <c r="L30" s="29">
        <v>197.74586902999999</v>
      </c>
      <c r="M30" s="29">
        <f t="shared" si="9"/>
        <v>533.41627367000001</v>
      </c>
      <c r="N30" s="29">
        <v>0</v>
      </c>
      <c r="O30" s="29">
        <v>0</v>
      </c>
      <c r="P30" s="29">
        <v>0</v>
      </c>
      <c r="Q30" s="29">
        <f t="shared" si="7"/>
        <v>0</v>
      </c>
      <c r="R30" s="29">
        <f t="shared" si="8"/>
        <v>1560.21296893</v>
      </c>
      <c r="S30" s="13"/>
      <c r="T30" s="13"/>
      <c r="U30" s="13"/>
      <c r="V30" s="13"/>
      <c r="W30" s="13"/>
      <c r="X30" s="13"/>
    </row>
    <row r="31" spans="1:24" s="15" customFormat="1" x14ac:dyDescent="0.35">
      <c r="A31" s="28" t="s">
        <v>61</v>
      </c>
      <c r="B31" s="22">
        <v>53.9</v>
      </c>
      <c r="C31" s="22">
        <v>9</v>
      </c>
      <c r="D31" s="22">
        <v>7.8</v>
      </c>
      <c r="E31" s="29">
        <f t="shared" si="4"/>
        <v>70.7</v>
      </c>
      <c r="F31" s="22">
        <v>20.868322929999998</v>
      </c>
      <c r="G31" s="22">
        <v>40.433101200000003</v>
      </c>
      <c r="H31" s="22">
        <v>159.16877099999999</v>
      </c>
      <c r="I31" s="29">
        <f t="shared" si="5"/>
        <v>220.47019512999998</v>
      </c>
      <c r="J31" s="29">
        <v>57.599144199999998</v>
      </c>
      <c r="K31" s="29">
        <v>44.648533840000006</v>
      </c>
      <c r="L31" s="29">
        <v>48.406916039999999</v>
      </c>
      <c r="M31" s="29">
        <f t="shared" si="9"/>
        <v>150.65459408000001</v>
      </c>
      <c r="N31" s="29">
        <v>0</v>
      </c>
      <c r="O31" s="29">
        <v>0</v>
      </c>
      <c r="P31" s="29">
        <v>0</v>
      </c>
      <c r="Q31" s="29">
        <f t="shared" si="7"/>
        <v>0</v>
      </c>
      <c r="R31" s="29">
        <f t="shared" si="8"/>
        <v>441.82478920999995</v>
      </c>
      <c r="S31" s="13"/>
      <c r="T31" s="13"/>
      <c r="U31" s="13"/>
      <c r="V31" s="13"/>
      <c r="W31" s="13"/>
      <c r="X31" s="13"/>
    </row>
    <row r="32" spans="1:24" s="15" customFormat="1" x14ac:dyDescent="0.35">
      <c r="A32" s="28" t="s">
        <v>62</v>
      </c>
      <c r="B32" s="22">
        <v>18.7</v>
      </c>
      <c r="C32" s="22">
        <v>17.7</v>
      </c>
      <c r="D32" s="22">
        <v>18.7</v>
      </c>
      <c r="E32" s="29">
        <f t="shared" si="4"/>
        <v>55.099999999999994</v>
      </c>
      <c r="F32" s="22">
        <v>43.789691229999995</v>
      </c>
      <c r="G32" s="22">
        <v>19.054123199999999</v>
      </c>
      <c r="H32" s="22">
        <v>23.421084799999999</v>
      </c>
      <c r="I32" s="29">
        <f t="shared" si="5"/>
        <v>86.264899229999997</v>
      </c>
      <c r="J32" s="29">
        <v>17.2046432</v>
      </c>
      <c r="K32" s="29">
        <v>17.654353780000001</v>
      </c>
      <c r="L32" s="29">
        <v>29.68749214</v>
      </c>
      <c r="M32" s="29">
        <f t="shared" si="9"/>
        <v>64.546489120000004</v>
      </c>
      <c r="N32" s="29">
        <v>0</v>
      </c>
      <c r="O32" s="29">
        <v>0</v>
      </c>
      <c r="P32" s="29">
        <v>0</v>
      </c>
      <c r="Q32" s="29">
        <f t="shared" si="7"/>
        <v>0</v>
      </c>
      <c r="R32" s="29">
        <f t="shared" si="8"/>
        <v>205.91138834999998</v>
      </c>
      <c r="S32" s="13"/>
      <c r="T32" s="13"/>
      <c r="U32" s="13"/>
      <c r="V32" s="13"/>
      <c r="W32" s="13"/>
      <c r="X32" s="13"/>
    </row>
    <row r="33" spans="1:24" s="15" customFormat="1" x14ac:dyDescent="0.35">
      <c r="A33" s="28" t="s">
        <v>63</v>
      </c>
      <c r="B33" s="22">
        <v>1</v>
      </c>
      <c r="C33" s="22">
        <v>1.4</v>
      </c>
      <c r="D33" s="22">
        <v>0</v>
      </c>
      <c r="E33" s="29">
        <f t="shared" si="4"/>
        <v>2.4</v>
      </c>
      <c r="F33" s="22">
        <f>1.030029+0.7</f>
        <v>1.730029</v>
      </c>
      <c r="G33" s="22">
        <v>0.60443652999999997</v>
      </c>
      <c r="H33" s="22">
        <v>1.1590090099999999</v>
      </c>
      <c r="I33" s="29">
        <f t="shared" si="5"/>
        <v>3.4934745400000002</v>
      </c>
      <c r="J33" s="29">
        <v>1.9970651800000001</v>
      </c>
      <c r="K33" s="29">
        <v>1.6975099299999998</v>
      </c>
      <c r="L33" s="29">
        <v>1.0400668</v>
      </c>
      <c r="M33" s="29">
        <f t="shared" si="9"/>
        <v>4.7346419099999997</v>
      </c>
      <c r="N33" s="29">
        <v>0</v>
      </c>
      <c r="O33" s="29">
        <v>0</v>
      </c>
      <c r="P33" s="29">
        <v>0</v>
      </c>
      <c r="Q33" s="29">
        <f t="shared" si="7"/>
        <v>0</v>
      </c>
      <c r="R33" s="29">
        <f t="shared" si="8"/>
        <v>10.62811645</v>
      </c>
      <c r="S33" s="13"/>
      <c r="T33" s="13"/>
      <c r="U33" s="13"/>
      <c r="V33" s="13"/>
      <c r="W33" s="13"/>
      <c r="X33" s="13"/>
    </row>
    <row r="34" spans="1:24" s="15" customFormat="1" ht="29" x14ac:dyDescent="0.35">
      <c r="A34" s="28" t="s">
        <v>64</v>
      </c>
      <c r="B34" s="22">
        <v>3.2</v>
      </c>
      <c r="C34" s="22">
        <v>4.0999999999999996</v>
      </c>
      <c r="D34" s="22">
        <v>2.9</v>
      </c>
      <c r="E34" s="29">
        <f t="shared" si="4"/>
        <v>10.199999999999999</v>
      </c>
      <c r="F34" s="22">
        <v>8.3756113800000005</v>
      </c>
      <c r="G34" s="22">
        <v>84.542563200000004</v>
      </c>
      <c r="H34" s="22">
        <v>20.2016338</v>
      </c>
      <c r="I34" s="29">
        <f t="shared" si="5"/>
        <v>113.11980837999999</v>
      </c>
      <c r="J34" s="29">
        <v>34.559536399999999</v>
      </c>
      <c r="K34" s="29">
        <v>52.237513020000002</v>
      </c>
      <c r="L34" s="29">
        <v>52.994486799999997</v>
      </c>
      <c r="M34" s="29">
        <f t="shared" si="9"/>
        <v>139.79153622000001</v>
      </c>
      <c r="N34" s="29">
        <v>0</v>
      </c>
      <c r="O34" s="29">
        <v>0</v>
      </c>
      <c r="P34" s="29">
        <v>0</v>
      </c>
      <c r="Q34" s="29">
        <f t="shared" si="7"/>
        <v>0</v>
      </c>
      <c r="R34" s="29">
        <f t="shared" si="8"/>
        <v>263.1113446</v>
      </c>
      <c r="S34" s="13"/>
      <c r="T34" s="13"/>
      <c r="U34" s="13"/>
      <c r="V34" s="13"/>
      <c r="W34" s="13"/>
      <c r="X34" s="13"/>
    </row>
    <row r="35" spans="1:24" s="15" customFormat="1" x14ac:dyDescent="0.35">
      <c r="A35" s="28" t="s">
        <v>65</v>
      </c>
      <c r="B35" s="22">
        <v>3.9</v>
      </c>
      <c r="C35" s="22">
        <v>26.2</v>
      </c>
      <c r="D35" s="22">
        <v>29.6</v>
      </c>
      <c r="E35" s="29">
        <f t="shared" si="4"/>
        <v>59.7</v>
      </c>
      <c r="F35" s="22">
        <v>10.22571651</v>
      </c>
      <c r="G35" s="22">
        <v>62.919828500000001</v>
      </c>
      <c r="H35" s="22">
        <v>40.655497599999997</v>
      </c>
      <c r="I35" s="29">
        <f t="shared" si="5"/>
        <v>113.80104261</v>
      </c>
      <c r="J35" s="29">
        <v>9.1006779800000004</v>
      </c>
      <c r="K35" s="29">
        <v>20.595515239999997</v>
      </c>
      <c r="L35" s="29">
        <v>135.99330352999999</v>
      </c>
      <c r="M35" s="29">
        <f t="shared" si="9"/>
        <v>165.68949674999999</v>
      </c>
      <c r="N35" s="29">
        <v>0</v>
      </c>
      <c r="O35" s="29">
        <v>0</v>
      </c>
      <c r="P35" s="29">
        <v>0</v>
      </c>
      <c r="Q35" s="29">
        <f t="shared" si="7"/>
        <v>0</v>
      </c>
      <c r="R35" s="29">
        <f t="shared" si="8"/>
        <v>339.19053936</v>
      </c>
      <c r="S35" s="13"/>
      <c r="T35" s="13"/>
      <c r="U35" s="13"/>
      <c r="V35" s="13"/>
      <c r="W35" s="13"/>
      <c r="X35" s="13"/>
    </row>
    <row r="36" spans="1:24" s="15" customFormat="1" ht="29" x14ac:dyDescent="0.35">
      <c r="A36" s="28" t="s">
        <v>66</v>
      </c>
      <c r="B36" s="22">
        <v>0.3</v>
      </c>
      <c r="C36" s="22">
        <v>0.3</v>
      </c>
      <c r="D36" s="22">
        <v>0.5</v>
      </c>
      <c r="E36" s="29">
        <f t="shared" si="4"/>
        <v>1.1000000000000001</v>
      </c>
      <c r="F36" s="22">
        <v>0.46812703000000006</v>
      </c>
      <c r="G36" s="22">
        <v>0.43039392999999998</v>
      </c>
      <c r="H36" s="22">
        <v>0.37138461</v>
      </c>
      <c r="I36" s="29">
        <f t="shared" si="5"/>
        <v>1.2699055700000002</v>
      </c>
      <c r="J36" s="29">
        <v>0.37289475</v>
      </c>
      <c r="K36" s="29">
        <v>0.40538812000000002</v>
      </c>
      <c r="L36" s="29">
        <v>0.39537286999999999</v>
      </c>
      <c r="M36" s="29">
        <f t="shared" si="9"/>
        <v>1.1736557400000001</v>
      </c>
      <c r="N36" s="29">
        <v>0</v>
      </c>
      <c r="O36" s="29">
        <v>0</v>
      </c>
      <c r="P36" s="29">
        <v>0</v>
      </c>
      <c r="Q36" s="29">
        <f t="shared" si="7"/>
        <v>0</v>
      </c>
      <c r="R36" s="29">
        <f t="shared" si="8"/>
        <v>3.5435613100000003</v>
      </c>
      <c r="S36" s="13"/>
      <c r="T36" s="13"/>
      <c r="U36" s="13"/>
      <c r="V36" s="13"/>
      <c r="W36" s="13"/>
      <c r="X36" s="13"/>
    </row>
    <row r="37" spans="1:24" s="15" customFormat="1" x14ac:dyDescent="0.35">
      <c r="A37" s="28" t="s">
        <v>67</v>
      </c>
      <c r="B37" s="22">
        <v>0.9</v>
      </c>
      <c r="C37" s="22">
        <v>0.9</v>
      </c>
      <c r="D37" s="22">
        <v>0.9</v>
      </c>
      <c r="E37" s="29">
        <f t="shared" si="4"/>
        <v>2.7</v>
      </c>
      <c r="F37" s="22">
        <v>0.85647576000000003</v>
      </c>
      <c r="G37" s="22">
        <v>41.894617599999997</v>
      </c>
      <c r="H37" s="22">
        <v>2.9535641300000002</v>
      </c>
      <c r="I37" s="29">
        <f t="shared" si="5"/>
        <v>45.704657490000002</v>
      </c>
      <c r="J37" s="29">
        <v>4.3651016199999999</v>
      </c>
      <c r="K37" s="29">
        <v>4.9567081900000005</v>
      </c>
      <c r="L37" s="29">
        <v>1.1014808600000001</v>
      </c>
      <c r="M37" s="29">
        <f t="shared" si="9"/>
        <v>10.423290670000002</v>
      </c>
      <c r="N37" s="29">
        <v>0</v>
      </c>
      <c r="O37" s="29">
        <v>0</v>
      </c>
      <c r="P37" s="29">
        <v>0</v>
      </c>
      <c r="Q37" s="29">
        <f t="shared" si="7"/>
        <v>0</v>
      </c>
      <c r="R37" s="29">
        <f t="shared" si="8"/>
        <v>58.827948160000005</v>
      </c>
      <c r="S37" s="13"/>
      <c r="T37" s="13"/>
      <c r="U37" s="13"/>
      <c r="V37" s="13"/>
      <c r="W37" s="13"/>
      <c r="X37" s="13"/>
    </row>
    <row r="38" spans="1:24" s="15" customFormat="1" x14ac:dyDescent="0.35">
      <c r="A38" s="28" t="s">
        <v>68</v>
      </c>
      <c r="B38" s="22">
        <v>3.6</v>
      </c>
      <c r="C38" s="22">
        <v>4.0999999999999996</v>
      </c>
      <c r="D38" s="22">
        <v>2.6</v>
      </c>
      <c r="E38" s="29">
        <f t="shared" si="4"/>
        <v>10.299999999999999</v>
      </c>
      <c r="F38" s="22">
        <v>3.1380020399999999</v>
      </c>
      <c r="G38" s="22">
        <v>2.89598237</v>
      </c>
      <c r="H38" s="22">
        <v>2.4683510700000002</v>
      </c>
      <c r="I38" s="29">
        <f t="shared" si="5"/>
        <v>8.5023354800000011</v>
      </c>
      <c r="J38" s="29">
        <v>2.5020252699999999</v>
      </c>
      <c r="K38" s="29">
        <v>3.8864855999999999</v>
      </c>
      <c r="L38" s="29">
        <v>3.5720849800000001</v>
      </c>
      <c r="M38" s="29">
        <f t="shared" si="9"/>
        <v>9.9605958499999989</v>
      </c>
      <c r="N38" s="29">
        <v>0</v>
      </c>
      <c r="O38" s="29">
        <v>0</v>
      </c>
      <c r="P38" s="29">
        <v>0</v>
      </c>
      <c r="Q38" s="29">
        <f t="shared" si="7"/>
        <v>0</v>
      </c>
      <c r="R38" s="29">
        <f t="shared" si="8"/>
        <v>28.762931330000001</v>
      </c>
      <c r="S38" s="13"/>
      <c r="T38" s="13"/>
      <c r="U38" s="13"/>
      <c r="V38" s="13"/>
      <c r="W38" s="13"/>
      <c r="X38" s="13"/>
    </row>
    <row r="39" spans="1:24" s="15" customFormat="1" x14ac:dyDescent="0.35">
      <c r="A39" s="28" t="s">
        <v>69</v>
      </c>
      <c r="B39" s="22">
        <v>4.4000000000000004</v>
      </c>
      <c r="C39" s="22">
        <v>7.2</v>
      </c>
      <c r="D39" s="22">
        <v>2.5</v>
      </c>
      <c r="E39" s="29">
        <f t="shared" si="4"/>
        <v>14.100000000000001</v>
      </c>
      <c r="F39" s="22">
        <v>3.77097506</v>
      </c>
      <c r="G39" s="22">
        <v>4.6291288899999996</v>
      </c>
      <c r="H39" s="22">
        <v>2.7351672599999999</v>
      </c>
      <c r="I39" s="29">
        <f t="shared" si="5"/>
        <v>11.135271209999999</v>
      </c>
      <c r="J39" s="29">
        <v>3.2375646200000001</v>
      </c>
      <c r="K39" s="29">
        <v>3.4764890099999999</v>
      </c>
      <c r="L39" s="29">
        <v>4.7836537799999999</v>
      </c>
      <c r="M39" s="29">
        <f t="shared" si="9"/>
        <v>11.49770741</v>
      </c>
      <c r="N39" s="29">
        <v>0</v>
      </c>
      <c r="O39" s="29">
        <v>0</v>
      </c>
      <c r="P39" s="29">
        <v>0</v>
      </c>
      <c r="Q39" s="29">
        <f t="shared" si="7"/>
        <v>0</v>
      </c>
      <c r="R39" s="29">
        <f t="shared" si="8"/>
        <v>36.732978619999997</v>
      </c>
      <c r="S39" s="13"/>
      <c r="T39" s="13"/>
      <c r="U39" s="13"/>
      <c r="V39" s="13"/>
      <c r="W39" s="13"/>
      <c r="X39" s="13"/>
    </row>
    <row r="40" spans="1:24" s="15" customFormat="1" x14ac:dyDescent="0.35">
      <c r="A40" s="28" t="s">
        <v>70</v>
      </c>
      <c r="B40" s="22">
        <v>5.2</v>
      </c>
      <c r="C40" s="22">
        <v>2.5</v>
      </c>
      <c r="D40" s="22">
        <v>3.3</v>
      </c>
      <c r="E40" s="29">
        <f t="shared" si="4"/>
        <v>11</v>
      </c>
      <c r="F40" s="22">
        <v>4.42638745</v>
      </c>
      <c r="G40" s="22">
        <v>3.33510946</v>
      </c>
      <c r="H40" s="22">
        <v>3.1109209</v>
      </c>
      <c r="I40" s="29">
        <f t="shared" si="5"/>
        <v>10.87241781</v>
      </c>
      <c r="J40" s="29">
        <v>3.0088407199999998</v>
      </c>
      <c r="K40" s="29">
        <v>4.2083805099999996</v>
      </c>
      <c r="L40" s="29">
        <v>4.1554147400000003</v>
      </c>
      <c r="M40" s="29">
        <f t="shared" si="9"/>
        <v>11.372635970000001</v>
      </c>
      <c r="N40" s="29">
        <v>0</v>
      </c>
      <c r="O40" s="29">
        <v>0</v>
      </c>
      <c r="P40" s="29">
        <v>0</v>
      </c>
      <c r="Q40" s="29">
        <f t="shared" si="7"/>
        <v>0</v>
      </c>
      <c r="R40" s="29">
        <f t="shared" si="8"/>
        <v>33.245053780000006</v>
      </c>
      <c r="S40" s="13"/>
      <c r="T40" s="13"/>
      <c r="U40" s="13"/>
      <c r="V40" s="13"/>
      <c r="W40" s="13"/>
      <c r="X40" s="13"/>
    </row>
    <row r="41" spans="1:24" s="15" customFormat="1" x14ac:dyDescent="0.35">
      <c r="A41" s="28" t="s">
        <v>71</v>
      </c>
      <c r="B41" s="22">
        <v>5.4</v>
      </c>
      <c r="C41" s="22">
        <v>3.2</v>
      </c>
      <c r="D41" s="22">
        <v>3.6</v>
      </c>
      <c r="E41" s="29">
        <f t="shared" si="4"/>
        <v>12.200000000000001</v>
      </c>
      <c r="F41" s="22">
        <v>4.2394630199999996</v>
      </c>
      <c r="G41" s="22">
        <v>3.2089339899999998</v>
      </c>
      <c r="H41" s="22">
        <v>3.2070443900000001</v>
      </c>
      <c r="I41" s="29">
        <f t="shared" si="5"/>
        <v>10.655441399999999</v>
      </c>
      <c r="J41" s="29">
        <v>3.88493369</v>
      </c>
      <c r="K41" s="29">
        <v>4.3468432000000004</v>
      </c>
      <c r="L41" s="29">
        <v>4.1440122099999996</v>
      </c>
      <c r="M41" s="29">
        <f t="shared" si="9"/>
        <v>12.3757891</v>
      </c>
      <c r="N41" s="29">
        <v>0</v>
      </c>
      <c r="O41" s="29">
        <v>0</v>
      </c>
      <c r="P41" s="29">
        <v>0</v>
      </c>
      <c r="Q41" s="29">
        <f t="shared" si="7"/>
        <v>0</v>
      </c>
      <c r="R41" s="29">
        <f t="shared" si="8"/>
        <v>35.231230500000002</v>
      </c>
      <c r="S41" s="13"/>
      <c r="T41" s="13"/>
      <c r="U41" s="13"/>
      <c r="V41" s="13"/>
      <c r="W41" s="13"/>
      <c r="X41" s="13"/>
    </row>
    <row r="42" spans="1:24" s="15" customFormat="1" x14ac:dyDescent="0.35">
      <c r="A42" s="28" t="s">
        <v>72</v>
      </c>
      <c r="B42" s="22">
        <v>1.5</v>
      </c>
      <c r="C42" s="22">
        <v>1.3</v>
      </c>
      <c r="D42" s="22">
        <v>3.2</v>
      </c>
      <c r="E42" s="29">
        <f t="shared" si="4"/>
        <v>6</v>
      </c>
      <c r="F42" s="22">
        <v>3.1250212099999999</v>
      </c>
      <c r="G42" s="22">
        <v>0</v>
      </c>
      <c r="H42" s="22">
        <v>0</v>
      </c>
      <c r="I42" s="29">
        <f t="shared" si="5"/>
        <v>3.1250212099999999</v>
      </c>
      <c r="J42" s="29">
        <v>4.9000000000000004</v>
      </c>
      <c r="K42" s="29">
        <v>0</v>
      </c>
      <c r="L42" s="29">
        <v>0</v>
      </c>
      <c r="M42" s="29">
        <f t="shared" si="9"/>
        <v>4.9000000000000004</v>
      </c>
      <c r="N42" s="29">
        <v>0</v>
      </c>
      <c r="O42" s="29">
        <v>0</v>
      </c>
      <c r="P42" s="29">
        <v>0</v>
      </c>
      <c r="Q42" s="29">
        <f t="shared" si="7"/>
        <v>0</v>
      </c>
      <c r="R42" s="29">
        <f t="shared" si="8"/>
        <v>14.02502121</v>
      </c>
      <c r="S42" s="13"/>
      <c r="T42" s="13"/>
      <c r="U42" s="13"/>
      <c r="V42" s="13"/>
      <c r="W42" s="13"/>
      <c r="X42" s="13"/>
    </row>
    <row r="43" spans="1:24" s="15" customFormat="1" x14ac:dyDescent="0.35">
      <c r="A43" s="28" t="s">
        <v>73</v>
      </c>
      <c r="B43" s="22">
        <v>0.2</v>
      </c>
      <c r="C43" s="22">
        <v>0.3</v>
      </c>
      <c r="D43" s="22">
        <v>0.4</v>
      </c>
      <c r="E43" s="29">
        <f t="shared" si="4"/>
        <v>0.9</v>
      </c>
      <c r="F43" s="22">
        <v>0.24766254000000001</v>
      </c>
      <c r="G43" s="22">
        <v>0.35064636999999999</v>
      </c>
      <c r="H43" s="22">
        <v>0.29560404000000001</v>
      </c>
      <c r="I43" s="29">
        <f t="shared" si="5"/>
        <v>0.89391295000000004</v>
      </c>
      <c r="J43" s="29">
        <v>0.27020243999999999</v>
      </c>
      <c r="K43" s="29">
        <v>0.26744840999999997</v>
      </c>
      <c r="L43" s="29">
        <v>0.24919268</v>
      </c>
      <c r="M43" s="29">
        <f t="shared" si="9"/>
        <v>0.78684352999999985</v>
      </c>
      <c r="N43" s="29">
        <v>0</v>
      </c>
      <c r="O43" s="29">
        <v>0</v>
      </c>
      <c r="P43" s="29">
        <v>0</v>
      </c>
      <c r="Q43" s="29">
        <f t="shared" si="7"/>
        <v>0</v>
      </c>
      <c r="R43" s="29">
        <f t="shared" si="8"/>
        <v>2.5807564799999998</v>
      </c>
      <c r="S43" s="13"/>
      <c r="T43" s="13"/>
      <c r="U43" s="13"/>
      <c r="V43" s="13"/>
      <c r="W43" s="13"/>
      <c r="X43" s="13"/>
    </row>
    <row r="44" spans="1:24" s="15" customFormat="1" x14ac:dyDescent="0.35">
      <c r="A44" s="28" t="s">
        <v>74</v>
      </c>
      <c r="B44" s="22">
        <v>33.5</v>
      </c>
      <c r="C44" s="22">
        <v>28.4</v>
      </c>
      <c r="D44" s="22">
        <v>42.1</v>
      </c>
      <c r="E44" s="29">
        <f t="shared" si="4"/>
        <v>104</v>
      </c>
      <c r="F44" s="22">
        <v>37.964538399999995</v>
      </c>
      <c r="G44" s="22">
        <v>49.329801000000003</v>
      </c>
      <c r="H44" s="22">
        <v>73.029907699999995</v>
      </c>
      <c r="I44" s="29">
        <f t="shared" si="5"/>
        <v>160.32424709999998</v>
      </c>
      <c r="J44" s="29">
        <v>60.940306100000001</v>
      </c>
      <c r="K44" s="29">
        <v>62.227786000000002</v>
      </c>
      <c r="L44" s="29">
        <v>55.544152149999995</v>
      </c>
      <c r="M44" s="29">
        <f t="shared" si="9"/>
        <v>178.71224425</v>
      </c>
      <c r="N44" s="29">
        <v>0</v>
      </c>
      <c r="O44" s="29">
        <v>0</v>
      </c>
      <c r="P44" s="29">
        <v>0</v>
      </c>
      <c r="Q44" s="29">
        <f t="shared" si="7"/>
        <v>0</v>
      </c>
      <c r="R44" s="29">
        <f t="shared" si="8"/>
        <v>443.03649135000001</v>
      </c>
      <c r="S44" s="13"/>
      <c r="T44" s="13"/>
      <c r="U44" s="13"/>
      <c r="V44" s="13"/>
      <c r="W44" s="13"/>
      <c r="X44" s="13"/>
    </row>
    <row r="45" spans="1:24" s="15" customFormat="1" x14ac:dyDescent="0.35">
      <c r="A45" s="28" t="s">
        <v>75</v>
      </c>
      <c r="B45" s="22">
        <v>338.1</v>
      </c>
      <c r="C45" s="22">
        <v>249.3</v>
      </c>
      <c r="D45" s="22">
        <v>608.9</v>
      </c>
      <c r="E45" s="29">
        <f t="shared" si="4"/>
        <v>1196.3000000000002</v>
      </c>
      <c r="F45" s="22">
        <v>0</v>
      </c>
      <c r="G45" s="22">
        <v>0</v>
      </c>
      <c r="H45" s="22">
        <v>0</v>
      </c>
      <c r="I45" s="29">
        <f t="shared" si="5"/>
        <v>0</v>
      </c>
      <c r="J45" s="29">
        <f>551.444164+1263.6</f>
        <v>1815.0441639999999</v>
      </c>
      <c r="K45" s="29">
        <v>467.24492653999999</v>
      </c>
      <c r="L45" s="29">
        <v>407.52799231</v>
      </c>
      <c r="M45" s="29">
        <f t="shared" si="9"/>
        <v>2689.8170828500001</v>
      </c>
      <c r="N45" s="29">
        <v>0</v>
      </c>
      <c r="O45" s="29">
        <v>0</v>
      </c>
      <c r="P45" s="29">
        <v>0</v>
      </c>
      <c r="Q45" s="29">
        <f t="shared" si="7"/>
        <v>0</v>
      </c>
      <c r="R45" s="29">
        <f t="shared" si="8"/>
        <v>3886.1170828500003</v>
      </c>
      <c r="S45" s="13"/>
      <c r="T45" s="13"/>
      <c r="U45" s="13"/>
      <c r="V45" s="13"/>
      <c r="W45" s="13"/>
      <c r="X45" s="13"/>
    </row>
    <row r="46" spans="1:24" s="15" customFormat="1" ht="29" x14ac:dyDescent="0.35">
      <c r="A46" s="28" t="s">
        <v>76</v>
      </c>
      <c r="B46" s="22">
        <v>11.5</v>
      </c>
      <c r="C46" s="22">
        <v>13.9</v>
      </c>
      <c r="D46" s="22">
        <v>20.100000000000001</v>
      </c>
      <c r="E46" s="29">
        <f>+B46+C46+D46</f>
        <v>45.5</v>
      </c>
      <c r="F46" s="22">
        <v>93.511673999999999</v>
      </c>
      <c r="G46" s="22">
        <v>23.271368299999999</v>
      </c>
      <c r="H46" s="22">
        <v>28.722693799999998</v>
      </c>
      <c r="I46" s="29">
        <f>+F46+G46+H46</f>
        <v>145.50573610000001</v>
      </c>
      <c r="J46" s="29">
        <v>36.1428674</v>
      </c>
      <c r="K46" s="29">
        <v>24.959706710000003</v>
      </c>
      <c r="L46" s="29">
        <v>35.090716929999999</v>
      </c>
      <c r="M46" s="29">
        <f>+J46+K46+L46</f>
        <v>96.193291040000005</v>
      </c>
      <c r="N46" s="29">
        <v>0</v>
      </c>
      <c r="O46" s="29">
        <v>0</v>
      </c>
      <c r="P46" s="29">
        <v>0</v>
      </c>
      <c r="Q46" s="29">
        <f>SUM(N46:P46)</f>
        <v>0</v>
      </c>
      <c r="R46" s="29">
        <f>+E46+I46+M46+Q46</f>
        <v>287.19902714</v>
      </c>
      <c r="S46" s="13"/>
      <c r="T46" s="13"/>
      <c r="U46" s="13"/>
      <c r="V46" s="13"/>
      <c r="W46" s="13"/>
      <c r="X46" s="13"/>
    </row>
    <row r="47" spans="1:24" s="15" customFormat="1" x14ac:dyDescent="0.35">
      <c r="A47" s="28" t="s">
        <v>77</v>
      </c>
      <c r="B47" s="22">
        <v>0</v>
      </c>
      <c r="C47" s="22">
        <v>0</v>
      </c>
      <c r="D47" s="22">
        <v>0</v>
      </c>
      <c r="E47" s="29">
        <f t="shared" si="4"/>
        <v>0</v>
      </c>
      <c r="F47" s="22">
        <v>0</v>
      </c>
      <c r="G47" s="22">
        <v>1.7600000000000001E-6</v>
      </c>
      <c r="H47" s="22">
        <v>1.1599999999999999E-2</v>
      </c>
      <c r="I47" s="29">
        <f t="shared" si="5"/>
        <v>1.1601759999999999E-2</v>
      </c>
      <c r="J47" s="29">
        <v>0</v>
      </c>
      <c r="K47" s="29">
        <v>0</v>
      </c>
      <c r="L47" s="29">
        <v>0</v>
      </c>
      <c r="M47" s="29">
        <f t="shared" si="9"/>
        <v>0</v>
      </c>
      <c r="N47" s="29">
        <v>0</v>
      </c>
      <c r="O47" s="29">
        <v>0</v>
      </c>
      <c r="P47" s="29">
        <v>0</v>
      </c>
      <c r="Q47" s="29">
        <f t="shared" si="7"/>
        <v>0</v>
      </c>
      <c r="R47" s="29">
        <f t="shared" si="8"/>
        <v>1.1601759999999999E-2</v>
      </c>
      <c r="S47" s="13"/>
      <c r="T47" s="13"/>
      <c r="U47" s="13"/>
      <c r="V47" s="13"/>
      <c r="W47" s="13"/>
      <c r="X47" s="13"/>
    </row>
    <row r="48" spans="1:24" s="15" customFormat="1" x14ac:dyDescent="0.35">
      <c r="A48" s="28" t="s">
        <v>78</v>
      </c>
      <c r="B48" s="22">
        <v>1.2</v>
      </c>
      <c r="C48" s="22">
        <v>1.3</v>
      </c>
      <c r="D48" s="22">
        <v>1.2</v>
      </c>
      <c r="E48" s="29">
        <f t="shared" si="4"/>
        <v>3.7</v>
      </c>
      <c r="F48" s="22">
        <v>1.12217547</v>
      </c>
      <c r="G48" s="22">
        <v>1.1409181500000001</v>
      </c>
      <c r="H48" s="22">
        <v>1.2042891099999999</v>
      </c>
      <c r="I48" s="29">
        <f t="shared" si="5"/>
        <v>3.4673827300000002</v>
      </c>
      <c r="J48" s="29">
        <v>1.09437692</v>
      </c>
      <c r="K48" s="29">
        <v>1.1911016399999999</v>
      </c>
      <c r="L48" s="29">
        <v>1.08662752</v>
      </c>
      <c r="M48" s="29">
        <f t="shared" si="9"/>
        <v>3.3721060799999996</v>
      </c>
      <c r="N48" s="29">
        <v>0</v>
      </c>
      <c r="O48" s="29">
        <v>0</v>
      </c>
      <c r="P48" s="29">
        <v>0</v>
      </c>
      <c r="Q48" s="29">
        <f t="shared" si="7"/>
        <v>0</v>
      </c>
      <c r="R48" s="29">
        <f t="shared" si="8"/>
        <v>10.53948881</v>
      </c>
      <c r="S48" s="13"/>
      <c r="T48" s="13"/>
      <c r="U48" s="13"/>
      <c r="V48" s="13"/>
      <c r="W48" s="13"/>
      <c r="X48" s="13"/>
    </row>
    <row r="49" spans="1:24" s="15" customFormat="1" x14ac:dyDescent="0.35">
      <c r="A49" s="28" t="s">
        <v>79</v>
      </c>
      <c r="B49" s="22">
        <v>1.4</v>
      </c>
      <c r="C49" s="22">
        <v>1.3</v>
      </c>
      <c r="D49" s="22">
        <v>13</v>
      </c>
      <c r="E49" s="29">
        <f t="shared" si="4"/>
        <v>15.7</v>
      </c>
      <c r="F49" s="22">
        <v>6.4131745499999999</v>
      </c>
      <c r="G49" s="22">
        <v>11.979633</v>
      </c>
      <c r="H49" s="22">
        <v>2.9732669600000001</v>
      </c>
      <c r="I49" s="29">
        <f t="shared" si="5"/>
        <v>21.366074510000001</v>
      </c>
      <c r="J49" s="29">
        <v>1.40997302</v>
      </c>
      <c r="K49" s="29">
        <v>6.6704523899999995</v>
      </c>
      <c r="L49" s="29">
        <v>1.45445355</v>
      </c>
      <c r="M49" s="29">
        <f t="shared" si="9"/>
        <v>9.5348789600000003</v>
      </c>
      <c r="N49" s="29">
        <v>0</v>
      </c>
      <c r="O49" s="29">
        <v>0</v>
      </c>
      <c r="P49" s="29">
        <v>0</v>
      </c>
      <c r="Q49" s="29">
        <f t="shared" si="7"/>
        <v>0</v>
      </c>
      <c r="R49" s="29">
        <f t="shared" si="8"/>
        <v>46.60095347</v>
      </c>
      <c r="S49" s="13"/>
      <c r="T49" s="13"/>
      <c r="U49" s="13"/>
      <c r="V49" s="13"/>
      <c r="W49" s="13"/>
      <c r="X49" s="13"/>
    </row>
    <row r="50" spans="1:24" s="15" customFormat="1" x14ac:dyDescent="0.35">
      <c r="A50" s="28" t="s">
        <v>80</v>
      </c>
      <c r="B50" s="22">
        <v>16.600000000000001</v>
      </c>
      <c r="C50" s="22">
        <v>42.3</v>
      </c>
      <c r="D50" s="22">
        <v>83.9</v>
      </c>
      <c r="E50" s="29">
        <f t="shared" si="4"/>
        <v>142.80000000000001</v>
      </c>
      <c r="F50" s="22">
        <v>35.283340380000006</v>
      </c>
      <c r="G50" s="22">
        <v>57.612572700000001</v>
      </c>
      <c r="H50" s="22">
        <v>73.555765899999997</v>
      </c>
      <c r="I50" s="29">
        <f t="shared" si="5"/>
        <v>166.45167898</v>
      </c>
      <c r="J50" s="29">
        <v>34.615261599999997</v>
      </c>
      <c r="K50" s="29">
        <v>46.81377724</v>
      </c>
      <c r="L50" s="29">
        <v>86.05676059000001</v>
      </c>
      <c r="M50" s="29">
        <f t="shared" si="9"/>
        <v>167.48579943000001</v>
      </c>
      <c r="N50" s="29">
        <v>0</v>
      </c>
      <c r="O50" s="29">
        <v>0</v>
      </c>
      <c r="P50" s="29">
        <v>0</v>
      </c>
      <c r="Q50" s="29">
        <f t="shared" si="7"/>
        <v>0</v>
      </c>
      <c r="R50" s="29">
        <f t="shared" si="8"/>
        <v>476.73747840999999</v>
      </c>
      <c r="S50" s="13"/>
      <c r="T50" s="13"/>
      <c r="U50" s="13"/>
      <c r="V50" s="13"/>
      <c r="W50" s="13"/>
      <c r="X50" s="13"/>
    </row>
    <row r="51" spans="1:24" s="15" customFormat="1" x14ac:dyDescent="0.35">
      <c r="A51" s="28" t="s">
        <v>81</v>
      </c>
      <c r="B51" s="22">
        <v>1.6</v>
      </c>
      <c r="C51" s="22">
        <v>1.7</v>
      </c>
      <c r="D51" s="22">
        <v>3.2</v>
      </c>
      <c r="E51" s="29">
        <f t="shared" si="4"/>
        <v>6.5</v>
      </c>
      <c r="F51" s="22">
        <v>2.6453696299999998</v>
      </c>
      <c r="G51" s="22">
        <v>2.9868401100000002</v>
      </c>
      <c r="H51" s="22">
        <v>3.1453544299999998</v>
      </c>
      <c r="I51" s="29">
        <f t="shared" si="5"/>
        <v>8.7775641699999998</v>
      </c>
      <c r="J51" s="29">
        <v>2.82119169</v>
      </c>
      <c r="K51" s="29">
        <v>2.8615963199999999</v>
      </c>
      <c r="L51" s="29">
        <v>2.9025328900000003</v>
      </c>
      <c r="M51" s="29">
        <f t="shared" si="9"/>
        <v>8.5853208999999993</v>
      </c>
      <c r="N51" s="29">
        <v>0</v>
      </c>
      <c r="O51" s="29">
        <v>0</v>
      </c>
      <c r="P51" s="29">
        <v>0</v>
      </c>
      <c r="Q51" s="29">
        <f t="shared" si="7"/>
        <v>0</v>
      </c>
      <c r="R51" s="29">
        <f t="shared" si="8"/>
        <v>23.862885069999997</v>
      </c>
      <c r="S51" s="13"/>
      <c r="T51" s="13"/>
      <c r="U51" s="13"/>
      <c r="V51" s="13"/>
      <c r="W51" s="13"/>
      <c r="X51" s="13"/>
    </row>
    <row r="52" spans="1:24" s="15" customFormat="1" x14ac:dyDescent="0.35">
      <c r="A52" s="28" t="s">
        <v>82</v>
      </c>
      <c r="B52" s="22">
        <v>0.2</v>
      </c>
      <c r="C52" s="22">
        <v>0.1</v>
      </c>
      <c r="D52" s="22">
        <v>6.2</v>
      </c>
      <c r="E52" s="29">
        <f t="shared" si="4"/>
        <v>6.5</v>
      </c>
      <c r="F52" s="22">
        <v>3.7018695799999999</v>
      </c>
      <c r="G52" s="22">
        <v>1.9825641700000001</v>
      </c>
      <c r="H52" s="22">
        <v>3.5997802000000001</v>
      </c>
      <c r="I52" s="29">
        <f t="shared" si="5"/>
        <v>9.2842139499999998</v>
      </c>
      <c r="J52" s="29">
        <v>3.6526065000000001</v>
      </c>
      <c r="K52" s="29">
        <v>2.73142174</v>
      </c>
      <c r="L52" s="29">
        <v>2.4755071200000001</v>
      </c>
      <c r="M52" s="29">
        <f t="shared" si="9"/>
        <v>8.8595353600000006</v>
      </c>
      <c r="N52" s="29">
        <v>0</v>
      </c>
      <c r="O52" s="29">
        <v>0</v>
      </c>
      <c r="P52" s="29">
        <v>0</v>
      </c>
      <c r="Q52" s="29">
        <f t="shared" si="7"/>
        <v>0</v>
      </c>
      <c r="R52" s="29">
        <f t="shared" si="8"/>
        <v>24.64374931</v>
      </c>
      <c r="S52" s="13"/>
      <c r="T52" s="13"/>
      <c r="U52" s="13"/>
      <c r="V52" s="13"/>
      <c r="W52" s="13"/>
      <c r="X52" s="13"/>
    </row>
    <row r="53" spans="1:24" s="15" customFormat="1" x14ac:dyDescent="0.35">
      <c r="A53" s="28" t="s">
        <v>83</v>
      </c>
      <c r="B53" s="22">
        <v>0.9</v>
      </c>
      <c r="C53" s="22">
        <v>1.2</v>
      </c>
      <c r="D53" s="22">
        <v>3</v>
      </c>
      <c r="E53" s="29">
        <f t="shared" si="4"/>
        <v>5.0999999999999996</v>
      </c>
      <c r="F53" s="22">
        <v>1.7186967900000001</v>
      </c>
      <c r="G53" s="22">
        <v>2.3706908800000002</v>
      </c>
      <c r="H53" s="22">
        <v>2.1074237</v>
      </c>
      <c r="I53" s="29">
        <f t="shared" si="5"/>
        <v>6.1968113700000007</v>
      </c>
      <c r="J53" s="29">
        <v>1.64681028</v>
      </c>
      <c r="K53" s="29">
        <v>10.120718179999999</v>
      </c>
      <c r="L53" s="29">
        <v>2.1480111200000001</v>
      </c>
      <c r="M53" s="29">
        <f t="shared" si="9"/>
        <v>13.915539579999999</v>
      </c>
      <c r="N53" s="29">
        <v>0</v>
      </c>
      <c r="O53" s="29">
        <v>0</v>
      </c>
      <c r="P53" s="29">
        <v>0</v>
      </c>
      <c r="Q53" s="29">
        <f t="shared" si="7"/>
        <v>0</v>
      </c>
      <c r="R53" s="29">
        <f t="shared" si="8"/>
        <v>25.212350950000001</v>
      </c>
      <c r="S53" s="13"/>
      <c r="T53" s="13"/>
      <c r="U53" s="13"/>
      <c r="V53" s="13"/>
      <c r="W53" s="13"/>
      <c r="X53" s="13"/>
    </row>
    <row r="54" spans="1:24" s="15" customFormat="1" x14ac:dyDescent="0.35">
      <c r="A54" s="28" t="s">
        <v>84</v>
      </c>
      <c r="B54" s="22">
        <v>1.1000000000000001</v>
      </c>
      <c r="C54" s="22">
        <v>0.9</v>
      </c>
      <c r="D54" s="22">
        <v>0.9</v>
      </c>
      <c r="E54" s="29">
        <f t="shared" si="4"/>
        <v>2.9</v>
      </c>
      <c r="F54" s="22">
        <v>3.7675147899999999</v>
      </c>
      <c r="G54" s="22">
        <v>2.8129921100000002</v>
      </c>
      <c r="H54" s="22">
        <v>1.6076214200000001</v>
      </c>
      <c r="I54" s="29">
        <f t="shared" si="5"/>
        <v>8.1881283200000006</v>
      </c>
      <c r="J54" s="29">
        <v>1.66807097</v>
      </c>
      <c r="K54" s="29">
        <v>2.7080467799999997</v>
      </c>
      <c r="L54" s="29">
        <v>1.9966036599999999</v>
      </c>
      <c r="M54" s="29">
        <f t="shared" si="9"/>
        <v>6.3727214099999996</v>
      </c>
      <c r="N54" s="29">
        <v>0</v>
      </c>
      <c r="O54" s="29">
        <v>0</v>
      </c>
      <c r="P54" s="29">
        <v>0</v>
      </c>
      <c r="Q54" s="29">
        <f t="shared" si="7"/>
        <v>0</v>
      </c>
      <c r="R54" s="29">
        <f t="shared" si="8"/>
        <v>17.46084973</v>
      </c>
      <c r="S54" s="13"/>
      <c r="T54" s="13"/>
      <c r="U54" s="13"/>
      <c r="V54" s="13"/>
      <c r="W54" s="13"/>
      <c r="X54" s="13"/>
    </row>
    <row r="55" spans="1:24" s="15" customFormat="1" x14ac:dyDescent="0.35">
      <c r="A55" s="28" t="s">
        <v>85</v>
      </c>
      <c r="B55" s="22">
        <v>1</v>
      </c>
      <c r="C55" s="22">
        <v>0.6</v>
      </c>
      <c r="D55" s="22">
        <v>0.9</v>
      </c>
      <c r="E55" s="29">
        <f t="shared" si="4"/>
        <v>2.5</v>
      </c>
      <c r="F55" s="22">
        <v>4.3718103200000007</v>
      </c>
      <c r="G55" s="22">
        <v>2.8652601999999998</v>
      </c>
      <c r="H55" s="22">
        <v>2.0560976499999999</v>
      </c>
      <c r="I55" s="29">
        <f t="shared" si="5"/>
        <v>9.2931681700000013</v>
      </c>
      <c r="J55" s="29">
        <v>1.9336115700000001</v>
      </c>
      <c r="K55" s="29">
        <v>2.0715523500000002</v>
      </c>
      <c r="L55" s="29">
        <v>3.2994886499999998</v>
      </c>
      <c r="M55" s="29">
        <f t="shared" si="9"/>
        <v>7.30465257</v>
      </c>
      <c r="N55" s="29">
        <v>0</v>
      </c>
      <c r="O55" s="29">
        <v>0</v>
      </c>
      <c r="P55" s="29">
        <v>0</v>
      </c>
      <c r="Q55" s="29">
        <f t="shared" si="7"/>
        <v>0</v>
      </c>
      <c r="R55" s="29">
        <f t="shared" si="8"/>
        <v>19.097820740000003</v>
      </c>
      <c r="S55" s="13"/>
      <c r="T55" s="13"/>
      <c r="U55" s="13"/>
      <c r="V55" s="13"/>
      <c r="W55" s="13"/>
      <c r="X55" s="13"/>
    </row>
    <row r="56" spans="1:24" s="15" customFormat="1" x14ac:dyDescent="0.35">
      <c r="A56" s="28" t="s">
        <v>86</v>
      </c>
      <c r="B56" s="22">
        <v>0.6</v>
      </c>
      <c r="C56" s="22">
        <v>0.4</v>
      </c>
      <c r="D56" s="22">
        <v>0.5</v>
      </c>
      <c r="E56" s="29">
        <f t="shared" si="4"/>
        <v>1.5</v>
      </c>
      <c r="F56" s="22">
        <v>3.79595102</v>
      </c>
      <c r="G56" s="22">
        <v>2.2979226000000001</v>
      </c>
      <c r="H56" s="22">
        <v>1.69054975</v>
      </c>
      <c r="I56" s="29">
        <f t="shared" si="5"/>
        <v>7.7844233699999998</v>
      </c>
      <c r="J56" s="29">
        <v>1.5646958</v>
      </c>
      <c r="K56" s="29">
        <v>1.56157352</v>
      </c>
      <c r="L56" s="29">
        <v>1.85270267</v>
      </c>
      <c r="M56" s="29">
        <f t="shared" si="9"/>
        <v>4.9789719899999998</v>
      </c>
      <c r="N56" s="29">
        <v>0</v>
      </c>
      <c r="O56" s="29">
        <v>0</v>
      </c>
      <c r="P56" s="29">
        <v>0</v>
      </c>
      <c r="Q56" s="29">
        <f t="shared" si="7"/>
        <v>0</v>
      </c>
      <c r="R56" s="29">
        <f t="shared" si="8"/>
        <v>14.263395359999999</v>
      </c>
      <c r="S56" s="13"/>
      <c r="T56" s="13"/>
      <c r="U56" s="13"/>
      <c r="V56" s="13"/>
      <c r="W56" s="13"/>
      <c r="X56" s="13"/>
    </row>
    <row r="57" spans="1:24" s="15" customFormat="1" x14ac:dyDescent="0.35">
      <c r="A57" s="28" t="s">
        <v>87</v>
      </c>
      <c r="B57" s="22">
        <v>9.6</v>
      </c>
      <c r="C57" s="22">
        <v>9</v>
      </c>
      <c r="D57" s="22">
        <v>8.3000000000000007</v>
      </c>
      <c r="E57" s="29">
        <f t="shared" si="4"/>
        <v>26.900000000000002</v>
      </c>
      <c r="F57" s="22">
        <v>21.04530931</v>
      </c>
      <c r="G57" s="22">
        <v>12.0128304</v>
      </c>
      <c r="H57" s="22">
        <v>9.0124581399999997</v>
      </c>
      <c r="I57" s="29">
        <f t="shared" si="5"/>
        <v>42.070597849999999</v>
      </c>
      <c r="J57" s="29">
        <v>8.7813452000000005</v>
      </c>
      <c r="K57" s="29">
        <v>12.2071367</v>
      </c>
      <c r="L57" s="29">
        <v>9.1545596099999997</v>
      </c>
      <c r="M57" s="29">
        <f t="shared" si="9"/>
        <v>30.14304151</v>
      </c>
      <c r="N57" s="29">
        <v>0</v>
      </c>
      <c r="O57" s="29">
        <v>0</v>
      </c>
      <c r="P57" s="29">
        <v>0</v>
      </c>
      <c r="Q57" s="29">
        <f t="shared" si="7"/>
        <v>0</v>
      </c>
      <c r="R57" s="29">
        <f t="shared" si="8"/>
        <v>99.113639360000008</v>
      </c>
      <c r="S57" s="13"/>
      <c r="T57" s="13"/>
      <c r="U57" s="13"/>
      <c r="V57" s="13"/>
      <c r="W57" s="13"/>
      <c r="X57" s="13"/>
    </row>
    <row r="58" spans="1:24" s="15" customFormat="1" x14ac:dyDescent="0.35">
      <c r="A58" s="28" t="s">
        <v>88</v>
      </c>
      <c r="B58" s="22">
        <v>2.4</v>
      </c>
      <c r="C58" s="22">
        <v>2.4</v>
      </c>
      <c r="D58" s="22">
        <v>6.1</v>
      </c>
      <c r="E58" s="29">
        <f>+B58+C58+D58</f>
        <v>10.899999999999999</v>
      </c>
      <c r="F58" s="22">
        <v>3.2928672300000001</v>
      </c>
      <c r="G58" s="22">
        <v>4.0567105100000003</v>
      </c>
      <c r="H58" s="22">
        <v>2.2841993999999999</v>
      </c>
      <c r="I58" s="29">
        <f>+F58+G58+H58</f>
        <v>9.6337771400000012</v>
      </c>
      <c r="J58" s="29">
        <v>1.9581564</v>
      </c>
      <c r="K58" s="29">
        <v>1.9520429699999999</v>
      </c>
      <c r="L58" s="29">
        <v>2.6861562299999999</v>
      </c>
      <c r="M58" s="29">
        <f t="shared" si="9"/>
        <v>6.5963555999999999</v>
      </c>
      <c r="N58" s="29">
        <v>0</v>
      </c>
      <c r="O58" s="29">
        <v>0</v>
      </c>
      <c r="P58" s="29">
        <v>0</v>
      </c>
      <c r="Q58" s="29">
        <f t="shared" si="7"/>
        <v>0</v>
      </c>
      <c r="R58" s="29">
        <f t="shared" si="8"/>
        <v>27.130132739999997</v>
      </c>
      <c r="S58" s="13"/>
      <c r="T58" s="13"/>
      <c r="U58" s="13"/>
      <c r="V58" s="13"/>
      <c r="W58" s="13"/>
      <c r="X58" s="13"/>
    </row>
    <row r="59" spans="1:24" x14ac:dyDescent="0.35">
      <c r="C59" s="8"/>
      <c r="G59" s="12"/>
      <c r="H59" s="4"/>
      <c r="J59" s="4"/>
      <c r="L59" s="4"/>
      <c r="S59" s="7"/>
      <c r="T59" s="7"/>
      <c r="U59" s="7"/>
      <c r="V59" s="17"/>
      <c r="W59" s="7"/>
      <c r="X59" s="7"/>
    </row>
    <row r="60" spans="1:24" x14ac:dyDescent="0.35">
      <c r="C60" s="8"/>
      <c r="H60" s="4"/>
      <c r="J60" s="4"/>
      <c r="L60" s="4"/>
      <c r="S60" s="7"/>
      <c r="T60" s="7"/>
      <c r="U60" s="7"/>
      <c r="V60" s="7"/>
      <c r="W60" s="7"/>
      <c r="X60" s="7"/>
    </row>
  </sheetData>
  <mergeCells count="19">
    <mergeCell ref="O2:O3"/>
    <mergeCell ref="P2:P3"/>
    <mergeCell ref="Q2:Q3"/>
    <mergeCell ref="A1:R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R2:R3"/>
    <mergeCell ref="J2:J3"/>
    <mergeCell ref="K2:K3"/>
    <mergeCell ref="L2:L3"/>
    <mergeCell ref="M2:M3"/>
    <mergeCell ref="N2:N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1"/>
  <sheetViews>
    <sheetView topLeftCell="B1" zoomScale="80" zoomScaleNormal="80" workbookViewId="0">
      <selection activeCell="M5" sqref="M5"/>
    </sheetView>
  </sheetViews>
  <sheetFormatPr baseColWidth="10" defaultRowHeight="14.5" x14ac:dyDescent="0.35"/>
  <cols>
    <col min="1" max="1" width="87" customWidth="1"/>
    <col min="10" max="17" width="11.453125" style="2"/>
    <col min="19" max="20" width="11.453125" style="6"/>
    <col min="21" max="22" width="19.453125" bestFit="1" customWidth="1"/>
  </cols>
  <sheetData>
    <row r="1" spans="1:22" s="15" customFormat="1" ht="119.5" customHeight="1" thickBot="1" x14ac:dyDescent="0.45">
      <c r="A1" s="33" t="s">
        <v>91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22" s="15" customFormat="1" ht="15" thickBot="1" x14ac:dyDescent="0.4">
      <c r="A2" s="34" t="s">
        <v>0</v>
      </c>
      <c r="B2" s="34" t="s">
        <v>14</v>
      </c>
      <c r="C2" s="34" t="s">
        <v>15</v>
      </c>
      <c r="D2" s="34" t="s">
        <v>16</v>
      </c>
      <c r="E2" s="34" t="s">
        <v>13</v>
      </c>
      <c r="F2" s="34" t="s">
        <v>19</v>
      </c>
      <c r="G2" s="34" t="s">
        <v>20</v>
      </c>
      <c r="H2" s="34" t="s">
        <v>21</v>
      </c>
      <c r="I2" s="34" t="s">
        <v>23</v>
      </c>
      <c r="J2" s="34" t="s">
        <v>27</v>
      </c>
      <c r="K2" s="34" t="s">
        <v>28</v>
      </c>
      <c r="L2" s="34" t="s">
        <v>29</v>
      </c>
      <c r="M2" s="34" t="s">
        <v>30</v>
      </c>
      <c r="N2" s="34" t="s">
        <v>31</v>
      </c>
      <c r="O2" s="34" t="s">
        <v>32</v>
      </c>
      <c r="P2" s="34" t="s">
        <v>33</v>
      </c>
      <c r="Q2" s="34" t="s">
        <v>34</v>
      </c>
      <c r="R2" s="34" t="s">
        <v>22</v>
      </c>
    </row>
    <row r="3" spans="1:22" s="15" customFormat="1" ht="15" thickBot="1" x14ac:dyDescent="0.4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1:22" ht="16" x14ac:dyDescent="0.35">
      <c r="A4" s="30" t="s">
        <v>17</v>
      </c>
      <c r="B4" s="27">
        <f t="shared" ref="B4:Q4" si="0">SUM(B5:B58)</f>
        <v>638.40000000000009</v>
      </c>
      <c r="C4" s="27">
        <f t="shared" si="0"/>
        <v>681.40000000000009</v>
      </c>
      <c r="D4" s="27">
        <f t="shared" si="0"/>
        <v>834.80000000000007</v>
      </c>
      <c r="E4" s="27">
        <f t="shared" si="0"/>
        <v>2154.6000000000004</v>
      </c>
      <c r="F4" s="27">
        <f t="shared" si="0"/>
        <v>521.38962709999998</v>
      </c>
      <c r="G4" s="27">
        <f t="shared" si="0"/>
        <v>623.4745211999998</v>
      </c>
      <c r="H4" s="27">
        <f t="shared" si="0"/>
        <v>548.32135713000002</v>
      </c>
      <c r="I4" s="27">
        <f t="shared" si="0"/>
        <v>1693.1855054300008</v>
      </c>
      <c r="J4" s="27">
        <f t="shared" si="0"/>
        <v>2099.9607642899996</v>
      </c>
      <c r="K4" s="27">
        <f t="shared" si="0"/>
        <v>1171.2440261300003</v>
      </c>
      <c r="L4" s="27">
        <f t="shared" si="0"/>
        <v>1095.9595501600002</v>
      </c>
      <c r="M4" s="27">
        <f t="shared" si="0"/>
        <v>4367.1643405800005</v>
      </c>
      <c r="N4" s="27">
        <f t="shared" si="0"/>
        <v>0</v>
      </c>
      <c r="O4" s="27">
        <f t="shared" si="0"/>
        <v>0</v>
      </c>
      <c r="P4" s="27">
        <f t="shared" si="0"/>
        <v>0</v>
      </c>
      <c r="Q4" s="27">
        <f t="shared" si="0"/>
        <v>0</v>
      </c>
      <c r="R4" s="27">
        <f>+E4+I4+M4+Q4</f>
        <v>8214.9498460100021</v>
      </c>
    </row>
    <row r="5" spans="1:22" x14ac:dyDescent="0.35">
      <c r="A5" s="28" t="s">
        <v>35</v>
      </c>
      <c r="B5" s="22">
        <v>0.3</v>
      </c>
      <c r="C5" s="22">
        <v>0.5</v>
      </c>
      <c r="D5" s="22">
        <v>0.5</v>
      </c>
      <c r="E5" s="31">
        <f>+B5+C5+D5</f>
        <v>1.3</v>
      </c>
      <c r="F5" s="22">
        <v>0.43452727000000002</v>
      </c>
      <c r="G5" s="29">
        <v>0.93150157</v>
      </c>
      <c r="H5" s="22">
        <v>0.67319172000000005</v>
      </c>
      <c r="I5" s="29">
        <f t="shared" ref="I5:I56" si="1">+F5+G5+H5</f>
        <v>2.03922056</v>
      </c>
      <c r="J5" s="29">
        <v>0.64739122999999998</v>
      </c>
      <c r="K5" s="29">
        <v>0.58401064000000003</v>
      </c>
      <c r="L5" s="29">
        <v>3.4659562300000002</v>
      </c>
      <c r="M5" s="29">
        <f>+J5+K5+L5</f>
        <v>4.6973581000000006</v>
      </c>
      <c r="N5" s="29">
        <v>0</v>
      </c>
      <c r="O5" s="29">
        <v>0</v>
      </c>
      <c r="P5" s="29">
        <v>0</v>
      </c>
      <c r="Q5" s="29">
        <f>SUM(N5:P5)</f>
        <v>0</v>
      </c>
      <c r="R5" s="32">
        <f t="shared" ref="R5:R58" si="2">+E5+I5+M5+Q5</f>
        <v>8.03657866</v>
      </c>
      <c r="S5" s="13"/>
      <c r="T5" s="15"/>
      <c r="U5" s="7"/>
      <c r="V5" s="7"/>
    </row>
    <row r="6" spans="1:22" x14ac:dyDescent="0.35">
      <c r="A6" s="28" t="s">
        <v>36</v>
      </c>
      <c r="B6" s="22">
        <v>0.1</v>
      </c>
      <c r="C6" s="22">
        <v>0.1</v>
      </c>
      <c r="D6" s="22">
        <v>0.1</v>
      </c>
      <c r="E6" s="31">
        <f t="shared" ref="E6:E32" si="3">+B6+C6+D6</f>
        <v>0.30000000000000004</v>
      </c>
      <c r="F6" s="22">
        <v>9.9152009999999999E-2</v>
      </c>
      <c r="G6" s="29">
        <v>7.9516199999999995E-2</v>
      </c>
      <c r="H6" s="22">
        <v>0.10160482999999999</v>
      </c>
      <c r="I6" s="29">
        <f t="shared" si="1"/>
        <v>0.28027303999999997</v>
      </c>
      <c r="J6" s="29">
        <v>7.4550939999999996E-2</v>
      </c>
      <c r="K6" s="29">
        <v>0.14515989000000001</v>
      </c>
      <c r="L6" s="29">
        <v>8.2602800000000004E-2</v>
      </c>
      <c r="M6" s="29">
        <f t="shared" ref="M6:M58" si="4">+J6+K6+L6</f>
        <v>0.30231363</v>
      </c>
      <c r="N6" s="29">
        <v>0</v>
      </c>
      <c r="O6" s="29">
        <v>0</v>
      </c>
      <c r="P6" s="29">
        <v>0</v>
      </c>
      <c r="Q6" s="29">
        <f t="shared" ref="Q6:Q58" si="5">SUM(N6:P6)</f>
        <v>0</v>
      </c>
      <c r="R6" s="32">
        <f t="shared" si="2"/>
        <v>0.88258667000000002</v>
      </c>
      <c r="S6" s="13"/>
      <c r="T6" s="15"/>
      <c r="U6" s="7"/>
      <c r="V6" s="7"/>
    </row>
    <row r="7" spans="1:22" x14ac:dyDescent="0.35">
      <c r="A7" s="28" t="s">
        <v>37</v>
      </c>
      <c r="B7" s="22">
        <v>0.4</v>
      </c>
      <c r="C7" s="22">
        <v>0.4</v>
      </c>
      <c r="D7" s="22">
        <v>0.4</v>
      </c>
      <c r="E7" s="31">
        <f t="shared" si="3"/>
        <v>1.2000000000000002</v>
      </c>
      <c r="F7" s="22">
        <v>0.41761241999999998</v>
      </c>
      <c r="G7" s="29">
        <v>0.43664936999999998</v>
      </c>
      <c r="H7" s="22">
        <v>0.46341726</v>
      </c>
      <c r="I7" s="29">
        <f t="shared" si="1"/>
        <v>1.31767905</v>
      </c>
      <c r="J7" s="29">
        <v>0.44092651999999999</v>
      </c>
      <c r="K7" s="29">
        <v>0.46838498000000001</v>
      </c>
      <c r="L7" s="29">
        <v>0.47529026000000002</v>
      </c>
      <c r="M7" s="29">
        <f t="shared" si="4"/>
        <v>1.38460176</v>
      </c>
      <c r="N7" s="29">
        <v>0</v>
      </c>
      <c r="O7" s="29">
        <v>0</v>
      </c>
      <c r="P7" s="29">
        <v>0</v>
      </c>
      <c r="Q7" s="29">
        <f t="shared" si="5"/>
        <v>0</v>
      </c>
      <c r="R7" s="32">
        <f t="shared" si="2"/>
        <v>3.9022808099999997</v>
      </c>
      <c r="S7" s="13"/>
      <c r="T7" s="15"/>
      <c r="U7" s="7"/>
      <c r="V7" s="7"/>
    </row>
    <row r="8" spans="1:22" x14ac:dyDescent="0.35">
      <c r="A8" s="28" t="s">
        <v>38</v>
      </c>
      <c r="B8" s="22">
        <v>0.6</v>
      </c>
      <c r="C8" s="22">
        <v>1</v>
      </c>
      <c r="D8" s="22">
        <v>0.7</v>
      </c>
      <c r="E8" s="31">
        <f t="shared" si="3"/>
        <v>2.2999999999999998</v>
      </c>
      <c r="F8" s="22">
        <v>0.64758609</v>
      </c>
      <c r="G8" s="29">
        <v>0.87387893000000005</v>
      </c>
      <c r="H8" s="22">
        <v>1.13180781</v>
      </c>
      <c r="I8" s="29">
        <f t="shared" si="1"/>
        <v>2.6532728299999997</v>
      </c>
      <c r="J8" s="29">
        <v>0</v>
      </c>
      <c r="K8" s="29">
        <v>0</v>
      </c>
      <c r="L8" s="29">
        <v>0</v>
      </c>
      <c r="M8" s="29">
        <f t="shared" si="4"/>
        <v>0</v>
      </c>
      <c r="N8" s="29">
        <v>0</v>
      </c>
      <c r="O8" s="29">
        <v>0</v>
      </c>
      <c r="P8" s="29">
        <v>0</v>
      </c>
      <c r="Q8" s="29">
        <f t="shared" si="5"/>
        <v>0</v>
      </c>
      <c r="R8" s="32">
        <f t="shared" si="2"/>
        <v>4.9532728299999995</v>
      </c>
      <c r="S8" s="13"/>
      <c r="T8" s="15"/>
      <c r="U8" s="7"/>
      <c r="V8" s="7"/>
    </row>
    <row r="9" spans="1:22" x14ac:dyDescent="0.35">
      <c r="A9" s="28" t="s">
        <v>39</v>
      </c>
      <c r="B9" s="22">
        <v>0.1</v>
      </c>
      <c r="C9" s="22">
        <v>0.2</v>
      </c>
      <c r="D9" s="22">
        <v>0.1</v>
      </c>
      <c r="E9" s="31">
        <f t="shared" si="3"/>
        <v>0.4</v>
      </c>
      <c r="F9" s="22">
        <v>0.1687546</v>
      </c>
      <c r="G9" s="29">
        <v>0.25675856000000002</v>
      </c>
      <c r="H9" s="22">
        <v>0.16378117</v>
      </c>
      <c r="I9" s="29">
        <f t="shared" si="1"/>
        <v>0.58929433000000009</v>
      </c>
      <c r="J9" s="29">
        <v>0.24549447999999999</v>
      </c>
      <c r="K9" s="29">
        <v>0.16015962</v>
      </c>
      <c r="L9" s="29">
        <v>0.17503996999999999</v>
      </c>
      <c r="M9" s="29">
        <f t="shared" si="4"/>
        <v>0.58069407000000006</v>
      </c>
      <c r="N9" s="29">
        <v>0</v>
      </c>
      <c r="O9" s="29">
        <v>0</v>
      </c>
      <c r="P9" s="29">
        <v>0</v>
      </c>
      <c r="Q9" s="29">
        <f t="shared" si="5"/>
        <v>0</v>
      </c>
      <c r="R9" s="32">
        <f t="shared" si="2"/>
        <v>1.5699884000000002</v>
      </c>
      <c r="S9" s="13"/>
      <c r="T9" s="15"/>
      <c r="U9" s="7"/>
      <c r="V9" s="7"/>
    </row>
    <row r="10" spans="1:22" x14ac:dyDescent="0.35">
      <c r="A10" s="28" t="s">
        <v>40</v>
      </c>
      <c r="B10" s="22">
        <v>42</v>
      </c>
      <c r="C10" s="22">
        <v>33.9</v>
      </c>
      <c r="D10" s="22">
        <v>34.799999999999997</v>
      </c>
      <c r="E10" s="31">
        <f t="shared" si="3"/>
        <v>110.7</v>
      </c>
      <c r="F10" s="22">
        <v>43.7842634</v>
      </c>
      <c r="G10" s="29">
        <v>36.582135999999998</v>
      </c>
      <c r="H10" s="22">
        <v>45.937950100000002</v>
      </c>
      <c r="I10" s="29">
        <f t="shared" si="1"/>
        <v>126.3043495</v>
      </c>
      <c r="J10" s="29">
        <v>39.135137700000001</v>
      </c>
      <c r="K10" s="29">
        <v>37.323464170000001</v>
      </c>
      <c r="L10" s="29">
        <v>37.626677860000001</v>
      </c>
      <c r="M10" s="29">
        <f t="shared" si="4"/>
        <v>114.08527973</v>
      </c>
      <c r="N10" s="29">
        <v>0</v>
      </c>
      <c r="O10" s="29">
        <v>0</v>
      </c>
      <c r="P10" s="29">
        <v>0</v>
      </c>
      <c r="Q10" s="29">
        <f t="shared" si="5"/>
        <v>0</v>
      </c>
      <c r="R10" s="32">
        <f t="shared" si="2"/>
        <v>351.08962923000001</v>
      </c>
      <c r="S10" s="13"/>
      <c r="T10" s="15"/>
      <c r="U10" s="7"/>
      <c r="V10" s="7"/>
    </row>
    <row r="11" spans="1:22" x14ac:dyDescent="0.35">
      <c r="A11" s="28" t="s">
        <v>41</v>
      </c>
      <c r="B11" s="22">
        <v>9.8000000000000007</v>
      </c>
      <c r="C11" s="22">
        <v>10.8</v>
      </c>
      <c r="D11" s="22">
        <v>11.5</v>
      </c>
      <c r="E11" s="31">
        <f t="shared" si="3"/>
        <v>32.1</v>
      </c>
      <c r="F11" s="22">
        <v>9.7752794900000008</v>
      </c>
      <c r="G11" s="29">
        <v>9.9811672500000004</v>
      </c>
      <c r="H11" s="22">
        <v>11.3057955</v>
      </c>
      <c r="I11" s="29">
        <f t="shared" si="1"/>
        <v>31.062242240000003</v>
      </c>
      <c r="J11" s="29">
        <v>11.278833300000001</v>
      </c>
      <c r="K11" s="29">
        <v>10.526044300000001</v>
      </c>
      <c r="L11" s="29">
        <v>11.61215936</v>
      </c>
      <c r="M11" s="29">
        <f t="shared" si="4"/>
        <v>33.417036960000004</v>
      </c>
      <c r="N11" s="29">
        <v>0</v>
      </c>
      <c r="O11" s="29">
        <v>0</v>
      </c>
      <c r="P11" s="29">
        <v>0</v>
      </c>
      <c r="Q11" s="29">
        <f t="shared" si="5"/>
        <v>0</v>
      </c>
      <c r="R11" s="32">
        <f t="shared" si="2"/>
        <v>96.579279200000002</v>
      </c>
      <c r="S11" s="13"/>
      <c r="T11" s="15"/>
      <c r="U11" s="7"/>
      <c r="V11" s="7"/>
    </row>
    <row r="12" spans="1:22" x14ac:dyDescent="0.35">
      <c r="A12" s="28" t="s">
        <v>42</v>
      </c>
      <c r="B12" s="22">
        <v>5.6</v>
      </c>
      <c r="C12" s="22">
        <v>6.6</v>
      </c>
      <c r="D12" s="22">
        <v>7.5</v>
      </c>
      <c r="E12" s="31">
        <f t="shared" si="3"/>
        <v>19.7</v>
      </c>
      <c r="F12" s="22">
        <v>7.6530146999999999</v>
      </c>
      <c r="G12" s="29">
        <v>7.2138245999999997</v>
      </c>
      <c r="H12" s="22">
        <v>7.9568946</v>
      </c>
      <c r="I12" s="29">
        <f t="shared" si="1"/>
        <v>22.823733900000001</v>
      </c>
      <c r="J12" s="29">
        <v>7.9284179200000002</v>
      </c>
      <c r="K12" s="29">
        <v>6.6789768</v>
      </c>
      <c r="L12" s="29">
        <v>7.5659021299999996</v>
      </c>
      <c r="M12" s="29">
        <f t="shared" si="4"/>
        <v>22.17329685</v>
      </c>
      <c r="N12" s="29">
        <v>0</v>
      </c>
      <c r="O12" s="29">
        <v>0</v>
      </c>
      <c r="P12" s="29">
        <v>0</v>
      </c>
      <c r="Q12" s="29">
        <f t="shared" si="5"/>
        <v>0</v>
      </c>
      <c r="R12" s="32">
        <f t="shared" si="2"/>
        <v>64.697030749999996</v>
      </c>
      <c r="S12" s="13"/>
      <c r="T12" s="15"/>
      <c r="U12" s="7"/>
      <c r="V12" s="7"/>
    </row>
    <row r="13" spans="1:22" x14ac:dyDescent="0.35">
      <c r="A13" s="28" t="s">
        <v>43</v>
      </c>
      <c r="B13" s="22">
        <v>1.1000000000000001</v>
      </c>
      <c r="C13" s="22">
        <v>1.2</v>
      </c>
      <c r="D13" s="22">
        <v>1.6</v>
      </c>
      <c r="E13" s="31">
        <f t="shared" si="3"/>
        <v>3.9</v>
      </c>
      <c r="F13" s="22">
        <v>1.3630258</v>
      </c>
      <c r="G13" s="29">
        <v>1.5301882200000001</v>
      </c>
      <c r="H13" s="22">
        <v>1.5046699299999999</v>
      </c>
      <c r="I13" s="29">
        <f t="shared" si="1"/>
        <v>4.3978839500000007</v>
      </c>
      <c r="J13" s="29">
        <v>1.33696046</v>
      </c>
      <c r="K13" s="29">
        <v>1.56405583</v>
      </c>
      <c r="L13" s="29">
        <v>1.6102146000000002</v>
      </c>
      <c r="M13" s="29">
        <f t="shared" si="4"/>
        <v>4.5112308900000002</v>
      </c>
      <c r="N13" s="29">
        <v>0</v>
      </c>
      <c r="O13" s="29">
        <v>0</v>
      </c>
      <c r="P13" s="29">
        <v>0</v>
      </c>
      <c r="Q13" s="29">
        <f t="shared" si="5"/>
        <v>0</v>
      </c>
      <c r="R13" s="32">
        <f t="shared" si="2"/>
        <v>12.809114840000001</v>
      </c>
      <c r="S13" s="13"/>
      <c r="T13" s="15"/>
      <c r="U13" s="7"/>
      <c r="V13" s="7"/>
    </row>
    <row r="14" spans="1:22" x14ac:dyDescent="0.35">
      <c r="A14" s="28" t="s">
        <v>44</v>
      </c>
      <c r="B14" s="22">
        <v>0</v>
      </c>
      <c r="C14" s="22">
        <v>0</v>
      </c>
      <c r="D14" s="22">
        <v>0</v>
      </c>
      <c r="E14" s="31">
        <f t="shared" si="3"/>
        <v>0</v>
      </c>
      <c r="F14" s="22">
        <v>4.64E-4</v>
      </c>
      <c r="G14" s="29">
        <v>4.64E-4</v>
      </c>
      <c r="H14" s="22">
        <v>4.64E-4</v>
      </c>
      <c r="I14" s="29">
        <f t="shared" si="1"/>
        <v>1.392E-3</v>
      </c>
      <c r="J14" s="29">
        <v>4.64E-4</v>
      </c>
      <c r="K14" s="29">
        <v>4.64E-4</v>
      </c>
      <c r="L14" s="29">
        <v>4.64E-4</v>
      </c>
      <c r="M14" s="29">
        <f t="shared" si="4"/>
        <v>1.392E-3</v>
      </c>
      <c r="N14" s="29">
        <v>0</v>
      </c>
      <c r="O14" s="29">
        <v>0</v>
      </c>
      <c r="P14" s="29">
        <v>0</v>
      </c>
      <c r="Q14" s="29">
        <f t="shared" si="5"/>
        <v>0</v>
      </c>
      <c r="R14" s="32">
        <f t="shared" si="2"/>
        <v>2.784E-3</v>
      </c>
      <c r="S14" s="13"/>
      <c r="T14" s="15"/>
      <c r="U14" s="7"/>
      <c r="V14" s="7"/>
    </row>
    <row r="15" spans="1:22" x14ac:dyDescent="0.35">
      <c r="A15" s="28" t="s">
        <v>45</v>
      </c>
      <c r="B15" s="22">
        <v>1.6</v>
      </c>
      <c r="C15" s="22">
        <v>2.2000000000000002</v>
      </c>
      <c r="D15" s="22">
        <v>2.5</v>
      </c>
      <c r="E15" s="31">
        <f t="shared" si="3"/>
        <v>6.3000000000000007</v>
      </c>
      <c r="F15" s="22">
        <v>2.60143156</v>
      </c>
      <c r="G15" s="29">
        <v>4.0246171100000003</v>
      </c>
      <c r="H15" s="22">
        <v>2.8651013000000001</v>
      </c>
      <c r="I15" s="29">
        <f t="shared" si="1"/>
        <v>9.4911499700000004</v>
      </c>
      <c r="J15" s="29">
        <v>1.96034102</v>
      </c>
      <c r="K15" s="29">
        <v>2.8243652099999998</v>
      </c>
      <c r="L15" s="29">
        <v>2.82778515</v>
      </c>
      <c r="M15" s="29">
        <f t="shared" si="4"/>
        <v>7.6124913799999998</v>
      </c>
      <c r="N15" s="29">
        <v>0</v>
      </c>
      <c r="O15" s="29">
        <v>0</v>
      </c>
      <c r="P15" s="29">
        <v>0</v>
      </c>
      <c r="Q15" s="29">
        <f t="shared" si="5"/>
        <v>0</v>
      </c>
      <c r="R15" s="32">
        <f t="shared" si="2"/>
        <v>23.403641350000001</v>
      </c>
      <c r="S15" s="13"/>
      <c r="T15" s="15"/>
      <c r="U15" s="7"/>
      <c r="V15" s="7"/>
    </row>
    <row r="16" spans="1:22" x14ac:dyDescent="0.35">
      <c r="A16" s="28" t="s">
        <v>46</v>
      </c>
      <c r="B16" s="22">
        <v>2.1</v>
      </c>
      <c r="C16" s="22">
        <v>2.5</v>
      </c>
      <c r="D16" s="22">
        <v>2.1</v>
      </c>
      <c r="E16" s="31">
        <f t="shared" si="3"/>
        <v>6.6999999999999993</v>
      </c>
      <c r="F16" s="22">
        <v>2.0886774899999998</v>
      </c>
      <c r="G16" s="29">
        <v>2.3528654000000002</v>
      </c>
      <c r="H16" s="22">
        <v>2.3682537199999998</v>
      </c>
      <c r="I16" s="29">
        <f t="shared" si="1"/>
        <v>6.8097966099999994</v>
      </c>
      <c r="J16" s="29">
        <v>2.0182891000000001</v>
      </c>
      <c r="K16" s="29">
        <v>2.7015292200000003</v>
      </c>
      <c r="L16" s="29">
        <v>2.1881810499999998</v>
      </c>
      <c r="M16" s="29">
        <f t="shared" si="4"/>
        <v>6.9079993699999998</v>
      </c>
      <c r="N16" s="29">
        <v>0</v>
      </c>
      <c r="O16" s="29">
        <v>0</v>
      </c>
      <c r="P16" s="29">
        <v>0</v>
      </c>
      <c r="Q16" s="29">
        <f t="shared" si="5"/>
        <v>0</v>
      </c>
      <c r="R16" s="32">
        <f t="shared" si="2"/>
        <v>20.417795979999998</v>
      </c>
      <c r="S16" s="13"/>
      <c r="T16" s="15"/>
      <c r="U16" s="7"/>
      <c r="V16" s="7"/>
    </row>
    <row r="17" spans="1:22" x14ac:dyDescent="0.35">
      <c r="A17" s="28" t="s">
        <v>47</v>
      </c>
      <c r="B17" s="22">
        <v>2</v>
      </c>
      <c r="C17" s="22">
        <v>1.7</v>
      </c>
      <c r="D17" s="22">
        <v>2.4</v>
      </c>
      <c r="E17" s="31">
        <f t="shared" si="3"/>
        <v>6.1</v>
      </c>
      <c r="F17" s="22">
        <v>2.0300448900000001</v>
      </c>
      <c r="G17" s="29">
        <v>3.8676931200000002</v>
      </c>
      <c r="H17" s="22">
        <v>2.69391683</v>
      </c>
      <c r="I17" s="29">
        <f t="shared" si="1"/>
        <v>8.5916548400000003</v>
      </c>
      <c r="J17" s="29">
        <v>2.0249613800000001</v>
      </c>
      <c r="K17" s="29">
        <v>7.8002159200000003</v>
      </c>
      <c r="L17" s="29">
        <v>4.1638126099999999</v>
      </c>
      <c r="M17" s="29">
        <f t="shared" si="4"/>
        <v>13.988989910000001</v>
      </c>
      <c r="N17" s="29">
        <v>0</v>
      </c>
      <c r="O17" s="29">
        <v>0</v>
      </c>
      <c r="P17" s="29">
        <v>0</v>
      </c>
      <c r="Q17" s="29">
        <f t="shared" si="5"/>
        <v>0</v>
      </c>
      <c r="R17" s="32">
        <f t="shared" si="2"/>
        <v>28.680644749999999</v>
      </c>
      <c r="S17" s="13"/>
      <c r="T17" s="15"/>
      <c r="U17" s="7"/>
      <c r="V17" s="7"/>
    </row>
    <row r="18" spans="1:22" x14ac:dyDescent="0.35">
      <c r="A18" s="28" t="s">
        <v>48</v>
      </c>
      <c r="B18" s="22">
        <v>0.2</v>
      </c>
      <c r="C18" s="22">
        <v>0.2</v>
      </c>
      <c r="D18" s="22">
        <v>0.2</v>
      </c>
      <c r="E18" s="31">
        <f t="shared" si="3"/>
        <v>0.60000000000000009</v>
      </c>
      <c r="F18" s="22">
        <v>0.1514702</v>
      </c>
      <c r="G18" s="29">
        <v>0.15451266</v>
      </c>
      <c r="H18" s="22">
        <v>0.28824467999999998</v>
      </c>
      <c r="I18" s="29">
        <f t="shared" si="1"/>
        <v>0.59422753999999989</v>
      </c>
      <c r="J18" s="29">
        <v>0.18938511999999999</v>
      </c>
      <c r="K18" s="29">
        <v>93.271787790000005</v>
      </c>
      <c r="L18" s="29">
        <v>2.2118824799999999</v>
      </c>
      <c r="M18" s="29">
        <f t="shared" si="4"/>
        <v>95.673055390000002</v>
      </c>
      <c r="N18" s="29">
        <v>0</v>
      </c>
      <c r="O18" s="29">
        <v>0</v>
      </c>
      <c r="P18" s="29">
        <v>0</v>
      </c>
      <c r="Q18" s="29">
        <f t="shared" si="5"/>
        <v>0</v>
      </c>
      <c r="R18" s="32">
        <f t="shared" si="2"/>
        <v>96.867282930000002</v>
      </c>
      <c r="S18" s="13"/>
      <c r="T18" s="15"/>
      <c r="U18" s="7"/>
      <c r="V18" s="7"/>
    </row>
    <row r="19" spans="1:22" x14ac:dyDescent="0.35">
      <c r="A19" s="28" t="s">
        <v>49</v>
      </c>
      <c r="B19" s="22">
        <v>0.6</v>
      </c>
      <c r="C19" s="22">
        <v>0.8</v>
      </c>
      <c r="D19" s="22">
        <v>0.9</v>
      </c>
      <c r="E19" s="31">
        <f t="shared" si="3"/>
        <v>2.2999999999999998</v>
      </c>
      <c r="F19" s="22">
        <v>1.00564118</v>
      </c>
      <c r="G19" s="29">
        <v>1.4229674400000001</v>
      </c>
      <c r="H19" s="22">
        <v>1.3852586899999999</v>
      </c>
      <c r="I19" s="29">
        <f t="shared" si="1"/>
        <v>3.81386731</v>
      </c>
      <c r="J19" s="29">
        <v>0.86772735999999995</v>
      </c>
      <c r="K19" s="29">
        <v>1.2384402299999999</v>
      </c>
      <c r="L19" s="29">
        <v>1.7270848999999999</v>
      </c>
      <c r="M19" s="29">
        <f t="shared" si="4"/>
        <v>3.83325249</v>
      </c>
      <c r="N19" s="29">
        <v>0</v>
      </c>
      <c r="O19" s="29">
        <v>0</v>
      </c>
      <c r="P19" s="29">
        <v>0</v>
      </c>
      <c r="Q19" s="29">
        <f t="shared" si="5"/>
        <v>0</v>
      </c>
      <c r="R19" s="32">
        <f t="shared" si="2"/>
        <v>9.9471197999999994</v>
      </c>
      <c r="S19" s="13"/>
      <c r="T19" s="15"/>
      <c r="U19" s="7"/>
      <c r="V19" s="7"/>
    </row>
    <row r="20" spans="1:22" x14ac:dyDescent="0.35">
      <c r="A20" s="28" t="s">
        <v>50</v>
      </c>
      <c r="B20" s="22">
        <v>3.1</v>
      </c>
      <c r="C20" s="22">
        <v>3.1</v>
      </c>
      <c r="D20" s="22">
        <v>3.4</v>
      </c>
      <c r="E20" s="31">
        <f t="shared" si="3"/>
        <v>9.6</v>
      </c>
      <c r="F20" s="22">
        <v>3.3340792299999999</v>
      </c>
      <c r="G20" s="29">
        <v>3.8698073200000001</v>
      </c>
      <c r="H20" s="22">
        <v>3.1337574099999999</v>
      </c>
      <c r="I20" s="29">
        <f t="shared" si="1"/>
        <v>10.337643959999999</v>
      </c>
      <c r="J20" s="29">
        <v>3.20093132</v>
      </c>
      <c r="K20" s="29">
        <v>3.9166732099999999</v>
      </c>
      <c r="L20" s="29">
        <v>3.2900912099999999</v>
      </c>
      <c r="M20" s="29">
        <f t="shared" si="4"/>
        <v>10.407695739999999</v>
      </c>
      <c r="N20" s="29">
        <v>0</v>
      </c>
      <c r="O20" s="29">
        <v>0</v>
      </c>
      <c r="P20" s="29">
        <v>0</v>
      </c>
      <c r="Q20" s="29">
        <f t="shared" si="5"/>
        <v>0</v>
      </c>
      <c r="R20" s="32">
        <f t="shared" si="2"/>
        <v>30.345339699999997</v>
      </c>
      <c r="S20" s="13"/>
      <c r="T20" s="15"/>
      <c r="U20" s="7"/>
      <c r="V20" s="7"/>
    </row>
    <row r="21" spans="1:22" x14ac:dyDescent="0.35">
      <c r="A21" s="28" t="s">
        <v>51</v>
      </c>
      <c r="B21" s="22">
        <v>3.3</v>
      </c>
      <c r="C21" s="22">
        <v>3.5</v>
      </c>
      <c r="D21" s="22">
        <v>3.9</v>
      </c>
      <c r="E21" s="31">
        <f t="shared" si="3"/>
        <v>10.7</v>
      </c>
      <c r="F21" s="22">
        <v>3.7557014500000001</v>
      </c>
      <c r="G21" s="29">
        <v>3.6501739799999999</v>
      </c>
      <c r="H21" s="22">
        <v>4.1403401500000001</v>
      </c>
      <c r="I21" s="29">
        <f t="shared" si="1"/>
        <v>11.54621558</v>
      </c>
      <c r="J21" s="29">
        <v>4.1495499799999997</v>
      </c>
      <c r="K21" s="29">
        <v>3.9220979900000001</v>
      </c>
      <c r="L21" s="29">
        <v>3.5254545400000001</v>
      </c>
      <c r="M21" s="29">
        <f t="shared" si="4"/>
        <v>11.597102510000001</v>
      </c>
      <c r="N21" s="29">
        <v>0</v>
      </c>
      <c r="O21" s="29">
        <v>0</v>
      </c>
      <c r="P21" s="29">
        <v>0</v>
      </c>
      <c r="Q21" s="29">
        <f t="shared" si="5"/>
        <v>0</v>
      </c>
      <c r="R21" s="32">
        <f t="shared" si="2"/>
        <v>33.843318089999997</v>
      </c>
      <c r="S21" s="13"/>
      <c r="T21" s="15"/>
      <c r="U21" s="7"/>
      <c r="V21" s="7"/>
    </row>
    <row r="22" spans="1:22" x14ac:dyDescent="0.35">
      <c r="A22" s="28" t="s">
        <v>52</v>
      </c>
      <c r="B22" s="22">
        <v>5.4</v>
      </c>
      <c r="C22" s="22">
        <v>5.0999999999999996</v>
      </c>
      <c r="D22" s="22">
        <v>5.2</v>
      </c>
      <c r="E22" s="31">
        <f t="shared" si="3"/>
        <v>15.7</v>
      </c>
      <c r="F22" s="22">
        <v>4.9742492</v>
      </c>
      <c r="G22" s="29">
        <v>5.7073161900000002</v>
      </c>
      <c r="H22" s="22">
        <v>5.6876885699999997</v>
      </c>
      <c r="I22" s="29">
        <f t="shared" si="1"/>
        <v>16.369253959999998</v>
      </c>
      <c r="J22" s="29">
        <v>5.1354596399999997</v>
      </c>
      <c r="K22" s="29">
        <v>5.5802457300000006</v>
      </c>
      <c r="L22" s="29">
        <v>5.7760955799999998</v>
      </c>
      <c r="M22" s="29">
        <f t="shared" si="4"/>
        <v>16.491800949999998</v>
      </c>
      <c r="N22" s="29">
        <v>0</v>
      </c>
      <c r="O22" s="29">
        <v>0</v>
      </c>
      <c r="P22" s="29">
        <v>0</v>
      </c>
      <c r="Q22" s="29">
        <f t="shared" si="5"/>
        <v>0</v>
      </c>
      <c r="R22" s="32">
        <f t="shared" si="2"/>
        <v>48.561054909999996</v>
      </c>
      <c r="S22" s="13"/>
      <c r="T22" s="15"/>
      <c r="U22" s="7"/>
      <c r="V22" s="7"/>
    </row>
    <row r="23" spans="1:22" x14ac:dyDescent="0.35">
      <c r="A23" s="28" t="s">
        <v>53</v>
      </c>
      <c r="B23" s="22">
        <v>0</v>
      </c>
      <c r="C23" s="22">
        <v>0</v>
      </c>
      <c r="D23" s="22">
        <v>0</v>
      </c>
      <c r="E23" s="31">
        <f t="shared" si="3"/>
        <v>0</v>
      </c>
      <c r="F23" s="22">
        <v>0</v>
      </c>
      <c r="G23" s="29">
        <v>0</v>
      </c>
      <c r="H23" s="22">
        <v>0</v>
      </c>
      <c r="I23" s="29">
        <f t="shared" si="1"/>
        <v>0</v>
      </c>
      <c r="J23" s="29">
        <v>0</v>
      </c>
      <c r="K23" s="29">
        <v>0</v>
      </c>
      <c r="L23" s="29">
        <v>0</v>
      </c>
      <c r="M23" s="29">
        <f t="shared" si="4"/>
        <v>0</v>
      </c>
      <c r="N23" s="29">
        <v>0</v>
      </c>
      <c r="O23" s="29">
        <v>0</v>
      </c>
      <c r="P23" s="29">
        <v>0</v>
      </c>
      <c r="Q23" s="29">
        <f t="shared" si="5"/>
        <v>0</v>
      </c>
      <c r="R23" s="32">
        <f t="shared" si="2"/>
        <v>0</v>
      </c>
      <c r="S23" s="13"/>
      <c r="T23" s="15"/>
      <c r="U23" s="7"/>
      <c r="V23" s="7"/>
    </row>
    <row r="24" spans="1:22" x14ac:dyDescent="0.35">
      <c r="A24" s="28" t="s">
        <v>54</v>
      </c>
      <c r="B24" s="22">
        <v>0.7</v>
      </c>
      <c r="C24" s="22">
        <v>0.8</v>
      </c>
      <c r="D24" s="22">
        <v>0.7</v>
      </c>
      <c r="E24" s="31">
        <f t="shared" si="3"/>
        <v>2.2000000000000002</v>
      </c>
      <c r="F24" s="22">
        <v>0.91673839000000001</v>
      </c>
      <c r="G24" s="29">
        <v>0.75805001000000005</v>
      </c>
      <c r="H24" s="22">
        <v>0.85445983000000003</v>
      </c>
      <c r="I24" s="29">
        <f t="shared" si="1"/>
        <v>2.5292482300000003</v>
      </c>
      <c r="J24" s="29">
        <v>0.75902493999999998</v>
      </c>
      <c r="K24" s="29">
        <v>0.78853340999999999</v>
      </c>
      <c r="L24" s="29">
        <v>0.82889332999999998</v>
      </c>
      <c r="M24" s="29">
        <f t="shared" si="4"/>
        <v>2.3764516800000002</v>
      </c>
      <c r="N24" s="29">
        <v>0</v>
      </c>
      <c r="O24" s="29">
        <v>0</v>
      </c>
      <c r="P24" s="29">
        <v>0</v>
      </c>
      <c r="Q24" s="29">
        <f t="shared" si="5"/>
        <v>0</v>
      </c>
      <c r="R24" s="32">
        <f t="shared" si="2"/>
        <v>7.1056999100000002</v>
      </c>
      <c r="S24" s="13"/>
      <c r="T24" s="15"/>
      <c r="U24" s="7"/>
      <c r="V24" s="7"/>
    </row>
    <row r="25" spans="1:22" x14ac:dyDescent="0.35">
      <c r="A25" s="28" t="s">
        <v>55</v>
      </c>
      <c r="B25" s="22">
        <v>5</v>
      </c>
      <c r="C25" s="22">
        <v>5.2</v>
      </c>
      <c r="D25" s="22">
        <v>6.8</v>
      </c>
      <c r="E25" s="31">
        <f t="shared" si="3"/>
        <v>17</v>
      </c>
      <c r="F25" s="22">
        <v>5.9461164399999999</v>
      </c>
      <c r="G25" s="29">
        <v>8.2642747799999992</v>
      </c>
      <c r="H25" s="22">
        <v>6.6030217000000002</v>
      </c>
      <c r="I25" s="29">
        <f t="shared" si="1"/>
        <v>20.813412919999998</v>
      </c>
      <c r="J25" s="29">
        <v>6.3893056899999996</v>
      </c>
      <c r="K25" s="29">
        <v>7.1349222999999995</v>
      </c>
      <c r="L25" s="29">
        <v>8.0489604000000003</v>
      </c>
      <c r="M25" s="29">
        <f t="shared" si="4"/>
        <v>21.573188389999999</v>
      </c>
      <c r="N25" s="29">
        <v>0</v>
      </c>
      <c r="O25" s="29">
        <v>0</v>
      </c>
      <c r="P25" s="29">
        <v>0</v>
      </c>
      <c r="Q25" s="29">
        <f t="shared" si="5"/>
        <v>0</v>
      </c>
      <c r="R25" s="32">
        <f t="shared" si="2"/>
        <v>59.386601309999996</v>
      </c>
      <c r="S25" s="13"/>
      <c r="T25" s="15"/>
      <c r="U25" s="7"/>
      <c r="V25" s="7"/>
    </row>
    <row r="26" spans="1:22" s="2" customFormat="1" x14ac:dyDescent="0.35">
      <c r="A26" s="28" t="s">
        <v>56</v>
      </c>
      <c r="B26" s="22">
        <v>0</v>
      </c>
      <c r="C26" s="22">
        <v>0</v>
      </c>
      <c r="D26" s="22">
        <v>0</v>
      </c>
      <c r="E26" s="31">
        <f t="shared" si="3"/>
        <v>0</v>
      </c>
      <c r="F26" s="22">
        <v>0</v>
      </c>
      <c r="G26" s="29">
        <v>0</v>
      </c>
      <c r="H26" s="22">
        <v>0</v>
      </c>
      <c r="I26" s="29">
        <f t="shared" si="1"/>
        <v>0</v>
      </c>
      <c r="J26" s="29">
        <v>0</v>
      </c>
      <c r="K26" s="29">
        <v>0</v>
      </c>
      <c r="L26" s="29">
        <v>0</v>
      </c>
      <c r="M26" s="29">
        <f t="shared" ref="M26" si="6">+J26+K26+L26</f>
        <v>0</v>
      </c>
      <c r="N26" s="29">
        <v>0</v>
      </c>
      <c r="O26" s="29">
        <v>0</v>
      </c>
      <c r="P26" s="29">
        <v>0</v>
      </c>
      <c r="Q26" s="29">
        <f t="shared" si="5"/>
        <v>0</v>
      </c>
      <c r="R26" s="32">
        <f t="shared" si="2"/>
        <v>0</v>
      </c>
      <c r="S26" s="13"/>
      <c r="T26" s="15"/>
      <c r="U26" s="7"/>
      <c r="V26" s="7"/>
    </row>
    <row r="27" spans="1:22" x14ac:dyDescent="0.35">
      <c r="A27" s="28" t="s">
        <v>57</v>
      </c>
      <c r="B27" s="22">
        <v>9.3000000000000007</v>
      </c>
      <c r="C27" s="22">
        <v>10.5</v>
      </c>
      <c r="D27" s="22">
        <v>13.6</v>
      </c>
      <c r="E27" s="31">
        <f t="shared" si="3"/>
        <v>33.4</v>
      </c>
      <c r="F27" s="22">
        <v>14.9194096</v>
      </c>
      <c r="G27" s="29">
        <v>26.387769899999999</v>
      </c>
      <c r="H27" s="22">
        <v>26.056317499999999</v>
      </c>
      <c r="I27" s="29">
        <f t="shared" si="1"/>
        <v>67.363496999999995</v>
      </c>
      <c r="J27" s="29">
        <v>23.2610046</v>
      </c>
      <c r="K27" s="29">
        <v>35.447395950000001</v>
      </c>
      <c r="L27" s="29">
        <v>47.5454139</v>
      </c>
      <c r="M27" s="29">
        <f t="shared" si="4"/>
        <v>106.25381444999999</v>
      </c>
      <c r="N27" s="29">
        <v>0</v>
      </c>
      <c r="O27" s="29">
        <v>0</v>
      </c>
      <c r="P27" s="29">
        <v>0</v>
      </c>
      <c r="Q27" s="29">
        <f t="shared" si="5"/>
        <v>0</v>
      </c>
      <c r="R27" s="32">
        <f t="shared" si="2"/>
        <v>207.01731144999999</v>
      </c>
      <c r="S27" s="13"/>
      <c r="T27" s="15"/>
      <c r="U27" s="7"/>
      <c r="V27" s="7"/>
    </row>
    <row r="28" spans="1:22" x14ac:dyDescent="0.35">
      <c r="A28" s="28" t="s">
        <v>58</v>
      </c>
      <c r="B28" s="22">
        <v>13.7</v>
      </c>
      <c r="C28" s="22">
        <v>28.9</v>
      </c>
      <c r="D28" s="22">
        <v>29.9</v>
      </c>
      <c r="E28" s="31">
        <f t="shared" si="3"/>
        <v>72.5</v>
      </c>
      <c r="F28" s="22">
        <v>27.5320362</v>
      </c>
      <c r="G28" s="29">
        <v>42.043451500000003</v>
      </c>
      <c r="H28" s="22">
        <v>52.973278100000002</v>
      </c>
      <c r="I28" s="29">
        <f t="shared" si="1"/>
        <v>122.5487658</v>
      </c>
      <c r="J28" s="29">
        <v>41.333706499999998</v>
      </c>
      <c r="K28" s="29">
        <v>55.259749419999999</v>
      </c>
      <c r="L28" s="29">
        <v>42.754060109999998</v>
      </c>
      <c r="M28" s="29">
        <f t="shared" si="4"/>
        <v>139.34751603000001</v>
      </c>
      <c r="N28" s="29">
        <v>0</v>
      </c>
      <c r="O28" s="29">
        <v>0</v>
      </c>
      <c r="P28" s="29">
        <v>0</v>
      </c>
      <c r="Q28" s="29">
        <f t="shared" si="5"/>
        <v>0</v>
      </c>
      <c r="R28" s="32">
        <f t="shared" si="2"/>
        <v>334.39628183000002</v>
      </c>
      <c r="S28" s="13"/>
      <c r="T28" s="15"/>
      <c r="U28" s="7"/>
      <c r="V28" s="7"/>
    </row>
    <row r="29" spans="1:22" x14ac:dyDescent="0.35">
      <c r="A29" s="28" t="s">
        <v>59</v>
      </c>
      <c r="B29" s="22">
        <v>4.9000000000000004</v>
      </c>
      <c r="C29" s="22">
        <v>5.4</v>
      </c>
      <c r="D29" s="22">
        <v>5.3</v>
      </c>
      <c r="E29" s="31">
        <f t="shared" si="3"/>
        <v>15.600000000000001</v>
      </c>
      <c r="F29" s="22">
        <v>5.7648878400000001</v>
      </c>
      <c r="G29" s="29">
        <v>6.6459984600000004</v>
      </c>
      <c r="H29" s="22">
        <v>6.2567538300000001</v>
      </c>
      <c r="I29" s="29">
        <f t="shared" si="1"/>
        <v>18.667640130000002</v>
      </c>
      <c r="J29" s="29">
        <v>6.0401436200000003</v>
      </c>
      <c r="K29" s="29">
        <v>7.5375930899999997</v>
      </c>
      <c r="L29" s="29">
        <v>9.0336524100000002</v>
      </c>
      <c r="M29" s="29">
        <f t="shared" si="4"/>
        <v>22.611389119999998</v>
      </c>
      <c r="N29" s="29">
        <v>0</v>
      </c>
      <c r="O29" s="29">
        <v>0</v>
      </c>
      <c r="P29" s="29">
        <v>0</v>
      </c>
      <c r="Q29" s="29">
        <f t="shared" si="5"/>
        <v>0</v>
      </c>
      <c r="R29" s="32">
        <f t="shared" si="2"/>
        <v>56.879029250000002</v>
      </c>
      <c r="S29" s="13"/>
      <c r="T29" s="15"/>
      <c r="U29" s="7"/>
      <c r="V29" s="7"/>
    </row>
    <row r="30" spans="1:22" x14ac:dyDescent="0.35">
      <c r="A30" s="28" t="s">
        <v>60</v>
      </c>
      <c r="B30" s="22">
        <v>138.19999999999999</v>
      </c>
      <c r="C30" s="22">
        <v>149.1</v>
      </c>
      <c r="D30" s="22">
        <v>159.4</v>
      </c>
      <c r="E30" s="31">
        <f t="shared" si="3"/>
        <v>446.69999999999993</v>
      </c>
      <c r="F30" s="22">
        <v>160.53814399999999</v>
      </c>
      <c r="G30" s="29">
        <v>199.02230399999999</v>
      </c>
      <c r="H30" s="22">
        <v>175.26088200000001</v>
      </c>
      <c r="I30" s="29">
        <f t="shared" si="1"/>
        <v>534.82132999999999</v>
      </c>
      <c r="J30" s="29">
        <v>177.28929400000001</v>
      </c>
      <c r="K30" s="29">
        <v>176.63970703000001</v>
      </c>
      <c r="L30" s="29">
        <v>168.43641933000001</v>
      </c>
      <c r="M30" s="29">
        <f t="shared" si="4"/>
        <v>522.36542036000003</v>
      </c>
      <c r="N30" s="29">
        <v>0</v>
      </c>
      <c r="O30" s="29">
        <v>0</v>
      </c>
      <c r="P30" s="29">
        <v>0</v>
      </c>
      <c r="Q30" s="29">
        <f t="shared" si="5"/>
        <v>0</v>
      </c>
      <c r="R30" s="32">
        <f t="shared" si="2"/>
        <v>1503.88675036</v>
      </c>
      <c r="S30" s="13"/>
      <c r="T30" s="15"/>
      <c r="U30" s="7"/>
      <c r="V30" s="7"/>
    </row>
    <row r="31" spans="1:22" x14ac:dyDescent="0.35">
      <c r="A31" s="28" t="s">
        <v>61</v>
      </c>
      <c r="B31" s="22">
        <v>31.5</v>
      </c>
      <c r="C31" s="22">
        <v>38.1</v>
      </c>
      <c r="D31" s="22">
        <v>42.6</v>
      </c>
      <c r="E31" s="31">
        <f t="shared" si="3"/>
        <v>112.19999999999999</v>
      </c>
      <c r="F31" s="22">
        <v>7.38366232</v>
      </c>
      <c r="G31" s="29">
        <v>8.5565285499999995</v>
      </c>
      <c r="H31" s="22">
        <v>19.433021799999999</v>
      </c>
      <c r="I31" s="29">
        <f t="shared" si="1"/>
        <v>35.373212670000001</v>
      </c>
      <c r="J31" s="29">
        <v>35.112223100000001</v>
      </c>
      <c r="K31" s="29">
        <v>59.195966979999994</v>
      </c>
      <c r="L31" s="29">
        <v>42.625489560000005</v>
      </c>
      <c r="M31" s="29">
        <f t="shared" si="4"/>
        <v>136.93367964000001</v>
      </c>
      <c r="N31" s="29">
        <v>0</v>
      </c>
      <c r="O31" s="29">
        <v>0</v>
      </c>
      <c r="P31" s="29">
        <v>0</v>
      </c>
      <c r="Q31" s="29">
        <f t="shared" si="5"/>
        <v>0</v>
      </c>
      <c r="R31" s="32">
        <f t="shared" si="2"/>
        <v>284.50689231000001</v>
      </c>
      <c r="S31" s="13"/>
      <c r="T31" s="15"/>
      <c r="U31" s="7"/>
      <c r="V31" s="7"/>
    </row>
    <row r="32" spans="1:22" x14ac:dyDescent="0.35">
      <c r="A32" s="28" t="s">
        <v>62</v>
      </c>
      <c r="B32" s="22">
        <v>13.9</v>
      </c>
      <c r="C32" s="22">
        <v>13</v>
      </c>
      <c r="D32" s="22">
        <v>15</v>
      </c>
      <c r="E32" s="31">
        <f t="shared" si="3"/>
        <v>41.9</v>
      </c>
      <c r="F32" s="22">
        <v>27.8219098</v>
      </c>
      <c r="G32" s="29">
        <v>20.346126699999999</v>
      </c>
      <c r="H32" s="22">
        <v>22.436879300000001</v>
      </c>
      <c r="I32" s="29">
        <f t="shared" si="1"/>
        <v>70.604915800000001</v>
      </c>
      <c r="J32" s="29">
        <v>16.776791200000002</v>
      </c>
      <c r="K32" s="29">
        <v>16.154123670000001</v>
      </c>
      <c r="L32" s="29">
        <v>30.02750047</v>
      </c>
      <c r="M32" s="29">
        <f t="shared" si="4"/>
        <v>62.958415340000002</v>
      </c>
      <c r="N32" s="29">
        <v>0</v>
      </c>
      <c r="O32" s="29">
        <v>0</v>
      </c>
      <c r="P32" s="29">
        <v>0</v>
      </c>
      <c r="Q32" s="29">
        <f t="shared" si="5"/>
        <v>0</v>
      </c>
      <c r="R32" s="32">
        <f t="shared" si="2"/>
        <v>175.46333113999998</v>
      </c>
      <c r="S32" s="13"/>
      <c r="T32" s="15"/>
      <c r="U32" s="7"/>
      <c r="V32" s="7"/>
    </row>
    <row r="33" spans="1:22" x14ac:dyDescent="0.35">
      <c r="A33" s="28" t="s">
        <v>63</v>
      </c>
      <c r="B33" s="22">
        <v>0.8</v>
      </c>
      <c r="C33" s="22">
        <v>0.8</v>
      </c>
      <c r="D33" s="22">
        <v>0</v>
      </c>
      <c r="E33" s="31">
        <f t="shared" ref="E33:E58" si="7">+B33+C33+D33</f>
        <v>1.6</v>
      </c>
      <c r="F33" s="22">
        <f>0.98348856+1</f>
        <v>1.9834885600000001</v>
      </c>
      <c r="G33" s="29">
        <v>0.91371654000000002</v>
      </c>
      <c r="H33" s="22">
        <v>0.98826404999999995</v>
      </c>
      <c r="I33" s="29">
        <f t="shared" si="1"/>
        <v>3.8854691499999996</v>
      </c>
      <c r="J33" s="29">
        <v>1.15350047</v>
      </c>
      <c r="K33" s="29">
        <v>1.54903345</v>
      </c>
      <c r="L33" s="29">
        <v>1.0851477899999999</v>
      </c>
      <c r="M33" s="29">
        <f t="shared" si="4"/>
        <v>3.7876817100000002</v>
      </c>
      <c r="N33" s="29">
        <v>0</v>
      </c>
      <c r="O33" s="29">
        <v>0</v>
      </c>
      <c r="P33" s="29">
        <v>0</v>
      </c>
      <c r="Q33" s="29">
        <f t="shared" si="5"/>
        <v>0</v>
      </c>
      <c r="R33" s="32">
        <f t="shared" si="2"/>
        <v>9.2731508600000012</v>
      </c>
      <c r="S33" s="13"/>
      <c r="T33" s="15"/>
      <c r="U33" s="7"/>
      <c r="V33" s="7"/>
    </row>
    <row r="34" spans="1:22" ht="29" x14ac:dyDescent="0.35">
      <c r="A34" s="28" t="s">
        <v>64</v>
      </c>
      <c r="B34" s="22">
        <v>9.1999999999999993</v>
      </c>
      <c r="C34" s="22">
        <v>20.7</v>
      </c>
      <c r="D34" s="22">
        <v>17.399999999999999</v>
      </c>
      <c r="E34" s="31">
        <f t="shared" si="7"/>
        <v>47.3</v>
      </c>
      <c r="F34" s="22">
        <v>4.28423131</v>
      </c>
      <c r="G34" s="29">
        <v>14.4780116</v>
      </c>
      <c r="H34" s="22">
        <v>9.3089929700000003</v>
      </c>
      <c r="I34" s="29">
        <f t="shared" si="1"/>
        <v>28.071235880000003</v>
      </c>
      <c r="J34" s="29">
        <v>7.6145306599999998</v>
      </c>
      <c r="K34" s="29">
        <v>48.486373890000003</v>
      </c>
      <c r="L34" s="29">
        <v>31.807313430000001</v>
      </c>
      <c r="M34" s="29">
        <f t="shared" si="4"/>
        <v>87.908217980000003</v>
      </c>
      <c r="N34" s="29">
        <v>0</v>
      </c>
      <c r="O34" s="29">
        <v>0</v>
      </c>
      <c r="P34" s="29">
        <v>0</v>
      </c>
      <c r="Q34" s="29">
        <f t="shared" si="5"/>
        <v>0</v>
      </c>
      <c r="R34" s="32">
        <f t="shared" si="2"/>
        <v>163.27945385999999</v>
      </c>
      <c r="S34" s="13"/>
      <c r="T34" s="15"/>
      <c r="U34" s="7"/>
      <c r="V34" s="7"/>
    </row>
    <row r="35" spans="1:22" x14ac:dyDescent="0.35">
      <c r="A35" s="28" t="s">
        <v>65</v>
      </c>
      <c r="B35" s="22">
        <v>3.3</v>
      </c>
      <c r="C35" s="22">
        <v>3.4</v>
      </c>
      <c r="D35" s="22">
        <v>8.6999999999999993</v>
      </c>
      <c r="E35" s="31">
        <f t="shared" si="7"/>
        <v>15.399999999999999</v>
      </c>
      <c r="F35" s="22">
        <v>6.2917161100000003</v>
      </c>
      <c r="G35" s="29">
        <v>11.432946400000001</v>
      </c>
      <c r="H35" s="22">
        <v>9.7838011799999993</v>
      </c>
      <c r="I35" s="29">
        <f t="shared" si="1"/>
        <v>27.508463689999999</v>
      </c>
      <c r="J35" s="29">
        <v>20.912373599999999</v>
      </c>
      <c r="K35" s="29">
        <v>17.335248379999999</v>
      </c>
      <c r="L35" s="29">
        <v>19.7405106</v>
      </c>
      <c r="M35" s="29">
        <f t="shared" si="4"/>
        <v>57.988132579999998</v>
      </c>
      <c r="N35" s="29">
        <v>0</v>
      </c>
      <c r="O35" s="29">
        <v>0</v>
      </c>
      <c r="P35" s="29">
        <v>0</v>
      </c>
      <c r="Q35" s="29">
        <f t="shared" si="5"/>
        <v>0</v>
      </c>
      <c r="R35" s="32">
        <f t="shared" si="2"/>
        <v>100.89659627</v>
      </c>
      <c r="S35" s="13"/>
      <c r="T35" s="15"/>
      <c r="U35" s="7"/>
      <c r="V35" s="7"/>
    </row>
    <row r="36" spans="1:22" ht="29" x14ac:dyDescent="0.35">
      <c r="A36" s="28" t="s">
        <v>66</v>
      </c>
      <c r="B36" s="22">
        <v>0.3</v>
      </c>
      <c r="C36" s="22">
        <v>0.3</v>
      </c>
      <c r="D36" s="22">
        <v>0.3</v>
      </c>
      <c r="E36" s="31">
        <f t="shared" si="7"/>
        <v>0.89999999999999991</v>
      </c>
      <c r="F36" s="22">
        <v>0.37768824000000001</v>
      </c>
      <c r="G36" s="29">
        <v>0.34259539999999999</v>
      </c>
      <c r="H36" s="22">
        <v>0.37339425999999998</v>
      </c>
      <c r="I36" s="29">
        <f t="shared" si="1"/>
        <v>1.0936778999999999</v>
      </c>
      <c r="J36" s="29">
        <v>0.30754431999999998</v>
      </c>
      <c r="K36" s="29">
        <v>0.45143294</v>
      </c>
      <c r="L36" s="29">
        <v>0.39927661999999997</v>
      </c>
      <c r="M36" s="29">
        <f t="shared" si="4"/>
        <v>1.15825388</v>
      </c>
      <c r="N36" s="29">
        <v>0</v>
      </c>
      <c r="O36" s="29">
        <v>0</v>
      </c>
      <c r="P36" s="29">
        <v>0</v>
      </c>
      <c r="Q36" s="29">
        <f t="shared" si="5"/>
        <v>0</v>
      </c>
      <c r="R36" s="32">
        <f t="shared" si="2"/>
        <v>3.15193178</v>
      </c>
      <c r="S36" s="13"/>
      <c r="T36" s="15"/>
      <c r="U36" s="7"/>
      <c r="V36" s="7"/>
    </row>
    <row r="37" spans="1:22" x14ac:dyDescent="0.35">
      <c r="A37" s="28" t="s">
        <v>67</v>
      </c>
      <c r="B37" s="22">
        <v>0.6</v>
      </c>
      <c r="C37" s="22">
        <v>0.8</v>
      </c>
      <c r="D37" s="22">
        <v>1</v>
      </c>
      <c r="E37" s="31">
        <f t="shared" si="7"/>
        <v>2.4</v>
      </c>
      <c r="F37" s="22">
        <v>0.74868245</v>
      </c>
      <c r="G37" s="29">
        <v>0.77773720999999996</v>
      </c>
      <c r="H37" s="22">
        <v>0.88328633999999995</v>
      </c>
      <c r="I37" s="29">
        <f t="shared" si="1"/>
        <v>2.4097059999999999</v>
      </c>
      <c r="J37" s="29">
        <v>12.9014351</v>
      </c>
      <c r="K37" s="29">
        <v>10.46905898</v>
      </c>
      <c r="L37" s="29">
        <v>13.92855801</v>
      </c>
      <c r="M37" s="29">
        <f t="shared" si="4"/>
        <v>37.299052090000004</v>
      </c>
      <c r="N37" s="29">
        <v>0</v>
      </c>
      <c r="O37" s="29">
        <v>0</v>
      </c>
      <c r="P37" s="29">
        <v>0</v>
      </c>
      <c r="Q37" s="29">
        <f t="shared" si="5"/>
        <v>0</v>
      </c>
      <c r="R37" s="32">
        <f t="shared" si="2"/>
        <v>42.108758090000002</v>
      </c>
      <c r="S37" s="13"/>
      <c r="T37" s="15"/>
      <c r="U37" s="7"/>
      <c r="V37" s="7"/>
    </row>
    <row r="38" spans="1:22" x14ac:dyDescent="0.35">
      <c r="A38" s="28" t="s">
        <v>68</v>
      </c>
      <c r="B38" s="22">
        <v>2.4</v>
      </c>
      <c r="C38" s="22">
        <v>4.0999999999999996</v>
      </c>
      <c r="D38" s="22">
        <v>2.6</v>
      </c>
      <c r="E38" s="31">
        <f t="shared" si="7"/>
        <v>9.1</v>
      </c>
      <c r="F38" s="22">
        <v>3.1162054700000001</v>
      </c>
      <c r="G38" s="29">
        <v>3.0402668400000001</v>
      </c>
      <c r="H38" s="22">
        <v>2.7511415399999999</v>
      </c>
      <c r="I38" s="29">
        <f t="shared" si="1"/>
        <v>8.9076138500000006</v>
      </c>
      <c r="J38" s="29">
        <v>2.2680247699999998</v>
      </c>
      <c r="K38" s="29">
        <v>2.3323416800000003</v>
      </c>
      <c r="L38" s="29">
        <v>3.8595127000000002</v>
      </c>
      <c r="M38" s="29">
        <f t="shared" si="4"/>
        <v>8.4598791500000008</v>
      </c>
      <c r="N38" s="29">
        <v>0</v>
      </c>
      <c r="O38" s="29">
        <v>0</v>
      </c>
      <c r="P38" s="29">
        <v>0</v>
      </c>
      <c r="Q38" s="29">
        <f t="shared" si="5"/>
        <v>0</v>
      </c>
      <c r="R38" s="32">
        <f t="shared" si="2"/>
        <v>26.467492999999997</v>
      </c>
      <c r="S38" s="13"/>
      <c r="T38" s="15"/>
      <c r="U38" s="7"/>
      <c r="V38" s="7"/>
    </row>
    <row r="39" spans="1:22" x14ac:dyDescent="0.35">
      <c r="A39" s="28" t="s">
        <v>69</v>
      </c>
      <c r="B39" s="22">
        <v>3.2</v>
      </c>
      <c r="C39" s="22">
        <v>3.2</v>
      </c>
      <c r="D39" s="22">
        <v>3.6</v>
      </c>
      <c r="E39" s="31">
        <f t="shared" si="7"/>
        <v>10</v>
      </c>
      <c r="F39" s="22">
        <v>4.0781530799999999</v>
      </c>
      <c r="G39" s="29">
        <v>3.4964966799999999</v>
      </c>
      <c r="H39" s="22">
        <v>3.5045133800000001</v>
      </c>
      <c r="I39" s="29">
        <f t="shared" si="1"/>
        <v>11.07916314</v>
      </c>
      <c r="J39" s="29">
        <v>3.0695846100000002</v>
      </c>
      <c r="K39" s="29">
        <v>3.5836610299999996</v>
      </c>
      <c r="L39" s="29">
        <v>3.9716420099999996</v>
      </c>
      <c r="M39" s="29">
        <f t="shared" si="4"/>
        <v>10.62488765</v>
      </c>
      <c r="N39" s="29">
        <v>0</v>
      </c>
      <c r="O39" s="29">
        <v>0</v>
      </c>
      <c r="P39" s="29">
        <v>0</v>
      </c>
      <c r="Q39" s="29">
        <f t="shared" si="5"/>
        <v>0</v>
      </c>
      <c r="R39" s="32">
        <f t="shared" si="2"/>
        <v>31.704050789999997</v>
      </c>
      <c r="S39" s="13"/>
      <c r="T39" s="15"/>
      <c r="U39" s="7"/>
      <c r="V39" s="7"/>
    </row>
    <row r="40" spans="1:22" x14ac:dyDescent="0.35">
      <c r="A40" s="28" t="s">
        <v>70</v>
      </c>
      <c r="B40" s="22">
        <v>2.2999999999999998</v>
      </c>
      <c r="C40" s="22">
        <v>2.4</v>
      </c>
      <c r="D40" s="22">
        <v>3.1</v>
      </c>
      <c r="E40" s="31">
        <f t="shared" si="7"/>
        <v>7.7999999999999989</v>
      </c>
      <c r="F40" s="22">
        <v>3.8835537100000002</v>
      </c>
      <c r="G40" s="29">
        <v>3.8380953500000001</v>
      </c>
      <c r="H40" s="22">
        <v>2.8362923000000002</v>
      </c>
      <c r="I40" s="29">
        <f t="shared" si="1"/>
        <v>10.557941360000001</v>
      </c>
      <c r="J40" s="29">
        <v>3.2026169800000002</v>
      </c>
      <c r="K40" s="29">
        <v>3.18409327</v>
      </c>
      <c r="L40" s="29">
        <v>3.1217477699999998</v>
      </c>
      <c r="M40" s="29">
        <f t="shared" si="4"/>
        <v>9.5084580199999991</v>
      </c>
      <c r="N40" s="29">
        <v>0</v>
      </c>
      <c r="O40" s="29">
        <v>0</v>
      </c>
      <c r="P40" s="29">
        <v>0</v>
      </c>
      <c r="Q40" s="29">
        <f t="shared" si="5"/>
        <v>0</v>
      </c>
      <c r="R40" s="32">
        <f t="shared" si="2"/>
        <v>27.866399379999997</v>
      </c>
      <c r="S40" s="13"/>
      <c r="T40" s="15"/>
      <c r="U40" s="7"/>
      <c r="V40" s="7"/>
    </row>
    <row r="41" spans="1:22" x14ac:dyDescent="0.35">
      <c r="A41" s="28" t="s">
        <v>71</v>
      </c>
      <c r="B41" s="22">
        <v>3.1</v>
      </c>
      <c r="C41" s="22">
        <v>3.7</v>
      </c>
      <c r="D41" s="22">
        <v>3.7</v>
      </c>
      <c r="E41" s="31">
        <f t="shared" si="7"/>
        <v>10.5</v>
      </c>
      <c r="F41" s="22">
        <v>4.1188255800000002</v>
      </c>
      <c r="G41" s="29">
        <v>3.5402021800000001</v>
      </c>
      <c r="H41" s="22">
        <v>3.5433509399999998</v>
      </c>
      <c r="I41" s="29">
        <f t="shared" si="1"/>
        <v>11.202378700000001</v>
      </c>
      <c r="J41" s="29">
        <v>3.1506433299999999</v>
      </c>
      <c r="K41" s="29">
        <v>4.0877826299999995</v>
      </c>
      <c r="L41" s="29">
        <v>3.3935722400000001</v>
      </c>
      <c r="M41" s="29">
        <f t="shared" si="4"/>
        <v>10.631998199999998</v>
      </c>
      <c r="N41" s="29">
        <v>0</v>
      </c>
      <c r="O41" s="29">
        <v>0</v>
      </c>
      <c r="P41" s="29">
        <v>0</v>
      </c>
      <c r="Q41" s="29">
        <f t="shared" si="5"/>
        <v>0</v>
      </c>
      <c r="R41" s="32">
        <f t="shared" si="2"/>
        <v>32.334376899999995</v>
      </c>
      <c r="S41" s="13"/>
      <c r="T41" s="15"/>
      <c r="U41" s="7"/>
      <c r="V41" s="7"/>
    </row>
    <row r="42" spans="1:22" x14ac:dyDescent="0.35">
      <c r="A42" s="28" t="s">
        <v>72</v>
      </c>
      <c r="B42" s="22">
        <v>1.9</v>
      </c>
      <c r="C42" s="22">
        <v>2</v>
      </c>
      <c r="D42" s="22">
        <v>3.2</v>
      </c>
      <c r="E42" s="31">
        <f t="shared" si="7"/>
        <v>7.1</v>
      </c>
      <c r="F42" s="22">
        <v>2.97614285</v>
      </c>
      <c r="G42" s="29">
        <v>0</v>
      </c>
      <c r="H42" s="22">
        <v>0</v>
      </c>
      <c r="I42" s="29">
        <f t="shared" si="1"/>
        <v>2.97614285</v>
      </c>
      <c r="J42" s="29">
        <v>7.5</v>
      </c>
      <c r="K42" s="29">
        <v>0</v>
      </c>
      <c r="L42" s="29">
        <v>0</v>
      </c>
      <c r="M42" s="29">
        <f t="shared" si="4"/>
        <v>7.5</v>
      </c>
      <c r="N42" s="29">
        <v>0</v>
      </c>
      <c r="O42" s="29">
        <v>0</v>
      </c>
      <c r="P42" s="29">
        <v>0</v>
      </c>
      <c r="Q42" s="29">
        <f t="shared" si="5"/>
        <v>0</v>
      </c>
      <c r="R42" s="32">
        <f t="shared" si="2"/>
        <v>17.57614285</v>
      </c>
      <c r="S42" s="13"/>
      <c r="T42" s="15"/>
      <c r="U42" s="7"/>
      <c r="V42" s="7"/>
    </row>
    <row r="43" spans="1:22" x14ac:dyDescent="0.35">
      <c r="A43" s="28" t="s">
        <v>73</v>
      </c>
      <c r="B43" s="22">
        <v>0.2</v>
      </c>
      <c r="C43" s="22">
        <v>0.2</v>
      </c>
      <c r="D43" s="22">
        <v>0.2</v>
      </c>
      <c r="E43" s="31">
        <f t="shared" si="7"/>
        <v>0.60000000000000009</v>
      </c>
      <c r="F43" s="22">
        <v>0.23797557</v>
      </c>
      <c r="G43" s="29">
        <v>0.26832094000000001</v>
      </c>
      <c r="H43" s="22">
        <v>0.31561127999999999</v>
      </c>
      <c r="I43" s="29">
        <f t="shared" si="1"/>
        <v>0.82190779000000003</v>
      </c>
      <c r="J43" s="29">
        <v>0.25516925000000001</v>
      </c>
      <c r="K43" s="29">
        <v>0.29823254999999999</v>
      </c>
      <c r="L43" s="29">
        <v>0.23057670000000002</v>
      </c>
      <c r="M43" s="29">
        <f t="shared" si="4"/>
        <v>0.78397850000000013</v>
      </c>
      <c r="N43" s="29">
        <v>0</v>
      </c>
      <c r="O43" s="29">
        <v>0</v>
      </c>
      <c r="P43" s="29">
        <v>0</v>
      </c>
      <c r="Q43" s="29">
        <f t="shared" si="5"/>
        <v>0</v>
      </c>
      <c r="R43" s="32">
        <f t="shared" si="2"/>
        <v>2.2058862900000005</v>
      </c>
      <c r="S43" s="13"/>
      <c r="T43" s="15"/>
      <c r="U43" s="7"/>
      <c r="V43" s="7"/>
    </row>
    <row r="44" spans="1:22" x14ac:dyDescent="0.35">
      <c r="A44" s="28" t="s">
        <v>74</v>
      </c>
      <c r="B44" s="22">
        <v>27</v>
      </c>
      <c r="C44" s="22">
        <v>36.1</v>
      </c>
      <c r="D44" s="22">
        <v>29.9</v>
      </c>
      <c r="E44" s="31">
        <f t="shared" si="7"/>
        <v>93</v>
      </c>
      <c r="F44" s="22">
        <v>35.834183000000003</v>
      </c>
      <c r="G44" s="29">
        <v>43.026896000000001</v>
      </c>
      <c r="H44" s="22">
        <v>34.528697100000002</v>
      </c>
      <c r="I44" s="29">
        <f t="shared" si="1"/>
        <v>113.38977610000001</v>
      </c>
      <c r="J44" s="29">
        <v>39.210957800000003</v>
      </c>
      <c r="K44" s="29">
        <v>56.637658309999999</v>
      </c>
      <c r="L44" s="29">
        <v>48.434898409999995</v>
      </c>
      <c r="M44" s="29">
        <f t="shared" si="4"/>
        <v>144.28351451999998</v>
      </c>
      <c r="N44" s="29">
        <v>0</v>
      </c>
      <c r="O44" s="29">
        <v>0</v>
      </c>
      <c r="P44" s="29">
        <v>0</v>
      </c>
      <c r="Q44" s="29">
        <f t="shared" si="5"/>
        <v>0</v>
      </c>
      <c r="R44" s="32">
        <f t="shared" si="2"/>
        <v>350.67329061999999</v>
      </c>
      <c r="S44" s="13"/>
      <c r="T44" s="15"/>
      <c r="U44" s="7"/>
      <c r="V44" s="7"/>
    </row>
    <row r="45" spans="1:22" x14ac:dyDescent="0.35">
      <c r="A45" s="28" t="s">
        <v>75</v>
      </c>
      <c r="B45" s="22">
        <v>241.1</v>
      </c>
      <c r="C45" s="22">
        <v>226.3</v>
      </c>
      <c r="D45" s="22">
        <v>335</v>
      </c>
      <c r="E45" s="31">
        <f t="shared" si="7"/>
        <v>802.4</v>
      </c>
      <c r="F45" s="22">
        <v>0</v>
      </c>
      <c r="G45" s="29">
        <v>0</v>
      </c>
      <c r="H45" s="22">
        <v>0</v>
      </c>
      <c r="I45" s="29">
        <f t="shared" si="1"/>
        <v>0</v>
      </c>
      <c r="J45" s="29">
        <f>381.289656+1102.2</f>
        <v>1483.489656</v>
      </c>
      <c r="K45" s="29">
        <v>383.58658447000005</v>
      </c>
      <c r="L45" s="29">
        <v>405.83156894999996</v>
      </c>
      <c r="M45" s="29">
        <f t="shared" si="4"/>
        <v>2272.9078094199999</v>
      </c>
      <c r="N45" s="29">
        <v>0</v>
      </c>
      <c r="O45" s="29">
        <v>0</v>
      </c>
      <c r="P45" s="29">
        <v>0</v>
      </c>
      <c r="Q45" s="29">
        <f t="shared" si="5"/>
        <v>0</v>
      </c>
      <c r="R45" s="32">
        <f t="shared" si="2"/>
        <v>3075.30780942</v>
      </c>
      <c r="S45" s="13"/>
      <c r="T45" s="15"/>
      <c r="U45" s="7"/>
      <c r="V45" s="7"/>
    </row>
    <row r="46" spans="1:22" ht="29" x14ac:dyDescent="0.35">
      <c r="A46" s="28" t="s">
        <v>76</v>
      </c>
      <c r="B46" s="22">
        <v>11.6</v>
      </c>
      <c r="C46" s="22">
        <v>13.7</v>
      </c>
      <c r="D46" s="22">
        <v>12.5</v>
      </c>
      <c r="E46" s="31">
        <f t="shared" si="7"/>
        <v>37.799999999999997</v>
      </c>
      <c r="F46" s="22">
        <v>20.416597299999999</v>
      </c>
      <c r="G46" s="29">
        <v>22.979844499999999</v>
      </c>
      <c r="H46" s="22">
        <v>21.210496200000001</v>
      </c>
      <c r="I46" s="29">
        <f t="shared" si="1"/>
        <v>64.606938</v>
      </c>
      <c r="J46" s="29">
        <v>45.510086299999998</v>
      </c>
      <c r="K46" s="29">
        <v>26.855229829999999</v>
      </c>
      <c r="L46" s="29">
        <v>33.042776400000001</v>
      </c>
      <c r="M46" s="29">
        <f t="shared" si="4"/>
        <v>105.40809253</v>
      </c>
      <c r="N46" s="29">
        <v>0</v>
      </c>
      <c r="O46" s="29">
        <v>0</v>
      </c>
      <c r="P46" s="29">
        <v>0</v>
      </c>
      <c r="Q46" s="29">
        <f t="shared" si="5"/>
        <v>0</v>
      </c>
      <c r="R46" s="32">
        <f t="shared" si="2"/>
        <v>207.81503053</v>
      </c>
      <c r="S46" s="13"/>
      <c r="T46" s="15"/>
      <c r="U46" s="7"/>
      <c r="V46" s="7"/>
    </row>
    <row r="47" spans="1:22" x14ac:dyDescent="0.35">
      <c r="A47" s="28" t="s">
        <v>77</v>
      </c>
      <c r="B47" s="22">
        <v>0.1</v>
      </c>
      <c r="C47" s="22">
        <v>0.1</v>
      </c>
      <c r="D47" s="22">
        <v>0.1</v>
      </c>
      <c r="E47" s="31">
        <f t="shared" si="7"/>
        <v>0.30000000000000004</v>
      </c>
      <c r="F47" s="22">
        <v>7.6006439999999995E-2</v>
      </c>
      <c r="G47" s="29">
        <v>8.8411799999999999E-2</v>
      </c>
      <c r="H47" s="22">
        <v>0.13097998999999999</v>
      </c>
      <c r="I47" s="29">
        <f t="shared" si="1"/>
        <v>0.29539822999999998</v>
      </c>
      <c r="J47" s="29">
        <v>7.1418960000000004E-2</v>
      </c>
      <c r="K47" s="29">
        <v>6.0667249999999999E-2</v>
      </c>
      <c r="L47" s="29">
        <v>6.6628229999999997E-2</v>
      </c>
      <c r="M47" s="29">
        <f t="shared" si="4"/>
        <v>0.19871443999999999</v>
      </c>
      <c r="N47" s="29">
        <v>0</v>
      </c>
      <c r="O47" s="29">
        <v>0</v>
      </c>
      <c r="P47" s="29">
        <v>0</v>
      </c>
      <c r="Q47" s="29">
        <f t="shared" si="5"/>
        <v>0</v>
      </c>
      <c r="R47" s="32">
        <f t="shared" si="2"/>
        <v>0.79411267000000008</v>
      </c>
      <c r="S47" s="13"/>
      <c r="T47" s="15"/>
      <c r="U47" s="7"/>
      <c r="V47" s="7"/>
    </row>
    <row r="48" spans="1:22" x14ac:dyDescent="0.35">
      <c r="A48" s="28" t="s">
        <v>78</v>
      </c>
      <c r="B48" s="22">
        <v>1</v>
      </c>
      <c r="C48" s="22">
        <v>1.3</v>
      </c>
      <c r="D48" s="22">
        <v>1.3</v>
      </c>
      <c r="E48" s="31">
        <f t="shared" si="7"/>
        <v>3.5999999999999996</v>
      </c>
      <c r="F48" s="22">
        <v>1.25586493</v>
      </c>
      <c r="G48" s="29">
        <v>1.2653823799999999</v>
      </c>
      <c r="H48" s="22">
        <v>1.21177242</v>
      </c>
      <c r="I48" s="29">
        <f t="shared" si="1"/>
        <v>3.7330197299999996</v>
      </c>
      <c r="J48" s="29">
        <v>1.1925189700000001</v>
      </c>
      <c r="K48" s="29">
        <v>1.5023402299999999</v>
      </c>
      <c r="L48" s="29">
        <v>1.1808300900000002</v>
      </c>
      <c r="M48" s="29">
        <f t="shared" si="4"/>
        <v>3.87568929</v>
      </c>
      <c r="N48" s="29">
        <v>0</v>
      </c>
      <c r="O48" s="29">
        <v>0</v>
      </c>
      <c r="P48" s="29">
        <v>0</v>
      </c>
      <c r="Q48" s="29">
        <f t="shared" si="5"/>
        <v>0</v>
      </c>
      <c r="R48" s="32">
        <f t="shared" si="2"/>
        <v>11.208709019999999</v>
      </c>
      <c r="S48" s="13"/>
      <c r="T48" s="15"/>
      <c r="U48" s="7"/>
      <c r="V48" s="7"/>
    </row>
    <row r="49" spans="1:22" x14ac:dyDescent="0.35">
      <c r="A49" s="28" t="s">
        <v>79</v>
      </c>
      <c r="B49" s="22">
        <v>1.1000000000000001</v>
      </c>
      <c r="C49" s="22">
        <v>1.3</v>
      </c>
      <c r="D49" s="22">
        <v>8.6</v>
      </c>
      <c r="E49" s="31">
        <f t="shared" si="7"/>
        <v>11</v>
      </c>
      <c r="F49" s="22">
        <v>3.09019485</v>
      </c>
      <c r="G49" s="29">
        <v>2.4368460399999998</v>
      </c>
      <c r="H49" s="22">
        <v>2.3934763100000001</v>
      </c>
      <c r="I49" s="29">
        <f t="shared" si="1"/>
        <v>7.9205172000000008</v>
      </c>
      <c r="J49" s="29">
        <v>7.6527333100000003</v>
      </c>
      <c r="K49" s="29">
        <v>13.077252140000001</v>
      </c>
      <c r="L49" s="29">
        <v>3.01050204</v>
      </c>
      <c r="M49" s="29">
        <f t="shared" si="4"/>
        <v>23.74048749</v>
      </c>
      <c r="N49" s="29">
        <v>0</v>
      </c>
      <c r="O49" s="29">
        <v>0</v>
      </c>
      <c r="P49" s="29">
        <v>0</v>
      </c>
      <c r="Q49" s="29">
        <f t="shared" si="5"/>
        <v>0</v>
      </c>
      <c r="R49" s="32">
        <f t="shared" si="2"/>
        <v>42.661004689999999</v>
      </c>
      <c r="S49" s="13"/>
      <c r="T49" s="15"/>
      <c r="U49" s="7"/>
      <c r="V49" s="7"/>
    </row>
    <row r="50" spans="1:22" x14ac:dyDescent="0.35">
      <c r="A50" s="28" t="s">
        <v>80</v>
      </c>
      <c r="B50" s="22">
        <v>14.8</v>
      </c>
      <c r="C50" s="22">
        <v>17.399999999999999</v>
      </c>
      <c r="D50" s="22">
        <v>31.6</v>
      </c>
      <c r="E50" s="31">
        <f t="shared" si="7"/>
        <v>63.800000000000004</v>
      </c>
      <c r="F50" s="22">
        <v>64.911835400000001</v>
      </c>
      <c r="G50" s="29">
        <v>92.917491799999993</v>
      </c>
      <c r="H50" s="22">
        <v>27.903519800000002</v>
      </c>
      <c r="I50" s="29">
        <f t="shared" si="1"/>
        <v>185.73284699999999</v>
      </c>
      <c r="J50" s="29">
        <v>48.886195299999997</v>
      </c>
      <c r="K50" s="29">
        <v>33.091247690000003</v>
      </c>
      <c r="L50" s="29">
        <v>60.822785469999999</v>
      </c>
      <c r="M50" s="29">
        <f t="shared" si="4"/>
        <v>142.80022846</v>
      </c>
      <c r="N50" s="29">
        <v>0</v>
      </c>
      <c r="O50" s="29">
        <v>0</v>
      </c>
      <c r="P50" s="29">
        <v>0</v>
      </c>
      <c r="Q50" s="29">
        <f t="shared" si="5"/>
        <v>0</v>
      </c>
      <c r="R50" s="32">
        <f t="shared" si="2"/>
        <v>392.33307546000003</v>
      </c>
      <c r="S50" s="13"/>
      <c r="T50" s="15"/>
      <c r="U50" s="7"/>
      <c r="V50" s="7"/>
    </row>
    <row r="51" spans="1:22" x14ac:dyDescent="0.35">
      <c r="A51" s="28" t="s">
        <v>81</v>
      </c>
      <c r="B51" s="22">
        <v>2.1</v>
      </c>
      <c r="C51" s="22">
        <v>2</v>
      </c>
      <c r="D51" s="22">
        <v>2.2000000000000002</v>
      </c>
      <c r="E51" s="31">
        <f t="shared" si="7"/>
        <v>6.3</v>
      </c>
      <c r="F51" s="22">
        <v>3.0600731099999998</v>
      </c>
      <c r="G51" s="29">
        <v>2.8418999500000002</v>
      </c>
      <c r="H51" s="22">
        <v>2.62016326</v>
      </c>
      <c r="I51" s="29">
        <f t="shared" si="1"/>
        <v>8.5221363199999995</v>
      </c>
      <c r="J51" s="29">
        <v>2.8560149899999998</v>
      </c>
      <c r="K51" s="29">
        <v>3.0792237299999998</v>
      </c>
      <c r="L51" s="29">
        <v>2.8068341000000001</v>
      </c>
      <c r="M51" s="29">
        <f t="shared" si="4"/>
        <v>8.7420728199999989</v>
      </c>
      <c r="N51" s="29">
        <v>0</v>
      </c>
      <c r="O51" s="29">
        <v>0</v>
      </c>
      <c r="P51" s="29">
        <v>0</v>
      </c>
      <c r="Q51" s="29">
        <f t="shared" si="5"/>
        <v>0</v>
      </c>
      <c r="R51" s="32">
        <f t="shared" si="2"/>
        <v>23.564209139999996</v>
      </c>
      <c r="S51" s="13"/>
      <c r="T51" s="15"/>
      <c r="U51" s="7"/>
      <c r="V51" s="7"/>
    </row>
    <row r="52" spans="1:22" x14ac:dyDescent="0.35">
      <c r="A52" s="28" t="s">
        <v>82</v>
      </c>
      <c r="B52" s="22">
        <v>1.9</v>
      </c>
      <c r="C52" s="22">
        <v>2</v>
      </c>
      <c r="D52" s="22">
        <v>2.1</v>
      </c>
      <c r="E52" s="31">
        <f t="shared" si="7"/>
        <v>6</v>
      </c>
      <c r="F52" s="22">
        <v>2.0849071399999999</v>
      </c>
      <c r="G52" s="29">
        <v>2.0974165899999999</v>
      </c>
      <c r="H52" s="22">
        <v>2.3236913399999999</v>
      </c>
      <c r="I52" s="29">
        <f t="shared" si="1"/>
        <v>6.5060150700000001</v>
      </c>
      <c r="J52" s="29">
        <v>2.6537962300000002</v>
      </c>
      <c r="K52" s="29">
        <v>1.89890293</v>
      </c>
      <c r="L52" s="29">
        <v>2.2730528300000001</v>
      </c>
      <c r="M52" s="29">
        <f t="shared" si="4"/>
        <v>6.8257519900000005</v>
      </c>
      <c r="N52" s="29">
        <v>0</v>
      </c>
      <c r="O52" s="29">
        <v>0</v>
      </c>
      <c r="P52" s="29">
        <v>0</v>
      </c>
      <c r="Q52" s="29">
        <f t="shared" si="5"/>
        <v>0</v>
      </c>
      <c r="R52" s="32">
        <f t="shared" si="2"/>
        <v>19.331767060000001</v>
      </c>
      <c r="S52" s="13"/>
      <c r="T52" s="15"/>
      <c r="U52" s="7"/>
      <c r="V52" s="7"/>
    </row>
    <row r="53" spans="1:22" x14ac:dyDescent="0.35">
      <c r="A53" s="28" t="s">
        <v>83</v>
      </c>
      <c r="B53" s="22">
        <v>1</v>
      </c>
      <c r="C53" s="22">
        <v>1.1000000000000001</v>
      </c>
      <c r="D53" s="22">
        <v>1.7</v>
      </c>
      <c r="E53" s="31">
        <f t="shared" si="7"/>
        <v>3.8</v>
      </c>
      <c r="F53" s="22">
        <v>1.78773531</v>
      </c>
      <c r="G53" s="29">
        <v>2.1047315000000002</v>
      </c>
      <c r="H53" s="22">
        <v>1.51809164</v>
      </c>
      <c r="I53" s="29">
        <f t="shared" si="1"/>
        <v>5.4105584499999999</v>
      </c>
      <c r="J53" s="29">
        <v>1.5476760000000001</v>
      </c>
      <c r="K53" s="29">
        <v>1.8435773500000001</v>
      </c>
      <c r="L53" s="29">
        <v>1.62437122</v>
      </c>
      <c r="M53" s="29">
        <f t="shared" si="4"/>
        <v>5.0156245699999999</v>
      </c>
      <c r="N53" s="29">
        <v>0</v>
      </c>
      <c r="O53" s="29">
        <v>0</v>
      </c>
      <c r="P53" s="29">
        <v>0</v>
      </c>
      <c r="Q53" s="29">
        <f t="shared" si="5"/>
        <v>0</v>
      </c>
      <c r="R53" s="32">
        <f t="shared" si="2"/>
        <v>14.226183020000001</v>
      </c>
      <c r="S53" s="13"/>
      <c r="T53" s="15"/>
      <c r="U53" s="7"/>
      <c r="V53" s="7"/>
    </row>
    <row r="54" spans="1:22" x14ac:dyDescent="0.35">
      <c r="A54" s="28" t="s">
        <v>84</v>
      </c>
      <c r="B54" s="22">
        <v>1.1000000000000001</v>
      </c>
      <c r="C54" s="22">
        <v>1.1000000000000001</v>
      </c>
      <c r="D54" s="22">
        <v>0.4</v>
      </c>
      <c r="E54" s="31">
        <f t="shared" si="7"/>
        <v>2.6</v>
      </c>
      <c r="F54" s="22">
        <v>2.7514303899999999</v>
      </c>
      <c r="G54" s="29">
        <v>1.4864321199999999</v>
      </c>
      <c r="H54" s="22">
        <v>3.00215597</v>
      </c>
      <c r="I54" s="29">
        <f t="shared" si="1"/>
        <v>7.2400184799999998</v>
      </c>
      <c r="J54" s="29">
        <v>1.5057247499999999</v>
      </c>
      <c r="K54" s="29">
        <v>1.7431512199999999</v>
      </c>
      <c r="L54" s="29">
        <v>1.4868108899999999</v>
      </c>
      <c r="M54" s="29">
        <f t="shared" si="4"/>
        <v>4.7356868599999995</v>
      </c>
      <c r="N54" s="29">
        <v>0</v>
      </c>
      <c r="O54" s="29">
        <v>0</v>
      </c>
      <c r="P54" s="29">
        <v>0</v>
      </c>
      <c r="Q54" s="29">
        <f t="shared" si="5"/>
        <v>0</v>
      </c>
      <c r="R54" s="32">
        <f t="shared" si="2"/>
        <v>14.575705339999999</v>
      </c>
      <c r="S54" s="13"/>
      <c r="T54" s="15"/>
      <c r="U54" s="7"/>
      <c r="V54" s="7"/>
    </row>
    <row r="55" spans="1:22" x14ac:dyDescent="0.35">
      <c r="A55" s="28" t="s">
        <v>85</v>
      </c>
      <c r="B55" s="22">
        <v>1.6</v>
      </c>
      <c r="C55" s="22">
        <v>1.6</v>
      </c>
      <c r="D55" s="22">
        <v>2.2000000000000002</v>
      </c>
      <c r="E55" s="31">
        <f t="shared" si="7"/>
        <v>5.4</v>
      </c>
      <c r="F55" s="22">
        <v>2.1739111000000002</v>
      </c>
      <c r="G55" s="29">
        <v>1.7434430400000001</v>
      </c>
      <c r="H55" s="22">
        <v>1.6973799599999999</v>
      </c>
      <c r="I55" s="29">
        <f t="shared" si="1"/>
        <v>5.6147341000000006</v>
      </c>
      <c r="J55" s="29">
        <v>1.64741479</v>
      </c>
      <c r="K55" s="29">
        <v>1.7120687400000001</v>
      </c>
      <c r="L55" s="29">
        <v>3.0758480699999997</v>
      </c>
      <c r="M55" s="29">
        <f t="shared" si="4"/>
        <v>6.4353315999999996</v>
      </c>
      <c r="N55" s="29">
        <v>0</v>
      </c>
      <c r="O55" s="29">
        <v>0</v>
      </c>
      <c r="P55" s="29">
        <v>0</v>
      </c>
      <c r="Q55" s="29">
        <f t="shared" si="5"/>
        <v>0</v>
      </c>
      <c r="R55" s="32">
        <f t="shared" si="2"/>
        <v>17.450065700000003</v>
      </c>
      <c r="S55" s="13"/>
      <c r="T55" s="15"/>
      <c r="U55" s="7"/>
      <c r="V55" s="7"/>
    </row>
    <row r="56" spans="1:22" x14ac:dyDescent="0.35">
      <c r="A56" s="28" t="s">
        <v>86</v>
      </c>
      <c r="B56" s="22">
        <v>1.2</v>
      </c>
      <c r="C56" s="22">
        <v>0.1</v>
      </c>
      <c r="D56" s="22">
        <v>0.6</v>
      </c>
      <c r="E56" s="31">
        <f t="shared" si="7"/>
        <v>1.9</v>
      </c>
      <c r="F56" s="22">
        <v>3.14031634</v>
      </c>
      <c r="G56" s="29">
        <v>1.3021770800000001</v>
      </c>
      <c r="H56" s="22">
        <v>2.1151657300000002</v>
      </c>
      <c r="I56" s="29">
        <f t="shared" si="1"/>
        <v>6.5576591500000001</v>
      </c>
      <c r="J56" s="29">
        <v>1.5686327499999999</v>
      </c>
      <c r="K56" s="29">
        <v>1.44257769</v>
      </c>
      <c r="L56" s="29">
        <v>1.51152686</v>
      </c>
      <c r="M56" s="29">
        <f t="shared" si="4"/>
        <v>4.5227373000000002</v>
      </c>
      <c r="N56" s="29">
        <v>0</v>
      </c>
      <c r="O56" s="29">
        <v>0</v>
      </c>
      <c r="P56" s="29">
        <v>0</v>
      </c>
      <c r="Q56" s="29">
        <f t="shared" si="5"/>
        <v>0</v>
      </c>
      <c r="R56" s="32">
        <f t="shared" si="2"/>
        <v>12.980396450000001</v>
      </c>
      <c r="S56" s="13"/>
      <c r="T56" s="15"/>
      <c r="U56" s="7"/>
      <c r="V56" s="7"/>
    </row>
    <row r="57" spans="1:22" x14ac:dyDescent="0.35">
      <c r="A57" s="28" t="s">
        <v>87</v>
      </c>
      <c r="B57" s="22">
        <v>8.1</v>
      </c>
      <c r="C57" s="22">
        <v>8.6</v>
      </c>
      <c r="D57" s="22">
        <v>9.3000000000000007</v>
      </c>
      <c r="E57" s="31">
        <f t="shared" si="7"/>
        <v>26</v>
      </c>
      <c r="F57" s="22">
        <v>8.8940435200000003</v>
      </c>
      <c r="G57" s="29">
        <v>8.6236960499999995</v>
      </c>
      <c r="H57" s="22">
        <v>8.8898950400000007</v>
      </c>
      <c r="I57" s="29">
        <f>+F57+G57+H57</f>
        <v>26.407634610000002</v>
      </c>
      <c r="J57" s="29">
        <v>8.7958561900000003</v>
      </c>
      <c r="K57" s="29">
        <v>13.13672989</v>
      </c>
      <c r="L57" s="29">
        <v>9.1068175099999991</v>
      </c>
      <c r="M57" s="29">
        <f t="shared" si="4"/>
        <v>31.039403589999999</v>
      </c>
      <c r="N57" s="29">
        <v>0</v>
      </c>
      <c r="O57" s="29">
        <v>0</v>
      </c>
      <c r="P57" s="29">
        <v>0</v>
      </c>
      <c r="Q57" s="29">
        <f t="shared" si="5"/>
        <v>0</v>
      </c>
      <c r="R57" s="32">
        <f t="shared" si="2"/>
        <v>83.447038200000009</v>
      </c>
      <c r="S57" s="13"/>
      <c r="T57" s="15"/>
      <c r="U57" s="7"/>
      <c r="V57" s="7"/>
    </row>
    <row r="58" spans="1:22" x14ac:dyDescent="0.35">
      <c r="A58" s="28" t="s">
        <v>88</v>
      </c>
      <c r="B58" s="22">
        <v>1.9</v>
      </c>
      <c r="C58" s="22">
        <v>2.2999999999999998</v>
      </c>
      <c r="D58" s="22">
        <v>2.4</v>
      </c>
      <c r="E58" s="31">
        <f t="shared" si="7"/>
        <v>6.6</v>
      </c>
      <c r="F58" s="22">
        <v>4.7079857699999996</v>
      </c>
      <c r="G58" s="29">
        <v>3.47092139</v>
      </c>
      <c r="H58" s="22">
        <v>2.8104718000000002</v>
      </c>
      <c r="I58" s="29">
        <f>+F58+G58+H58</f>
        <v>10.98937896</v>
      </c>
      <c r="J58" s="29">
        <v>3.4403437399999999</v>
      </c>
      <c r="K58" s="29">
        <v>2.9354884800000001</v>
      </c>
      <c r="L58" s="29">
        <v>2.5213569800000002</v>
      </c>
      <c r="M58" s="29">
        <f t="shared" si="4"/>
        <v>8.8971891999999997</v>
      </c>
      <c r="N58" s="29">
        <v>0</v>
      </c>
      <c r="O58" s="29">
        <v>0</v>
      </c>
      <c r="P58" s="29">
        <v>0</v>
      </c>
      <c r="Q58" s="29">
        <f t="shared" si="5"/>
        <v>0</v>
      </c>
      <c r="R58" s="32">
        <f t="shared" si="2"/>
        <v>26.486568159999997</v>
      </c>
      <c r="S58" s="13"/>
      <c r="T58" s="15"/>
      <c r="U58" s="7"/>
      <c r="V58" s="7"/>
    </row>
    <row r="59" spans="1:22" x14ac:dyDescent="0.35">
      <c r="D59" s="9"/>
      <c r="G59" s="14"/>
      <c r="J59" s="10"/>
      <c r="T59" s="16"/>
      <c r="V59" s="13"/>
    </row>
    <row r="60" spans="1:22" x14ac:dyDescent="0.35">
      <c r="D60" s="9"/>
    </row>
    <row r="61" spans="1:22" x14ac:dyDescent="0.35">
      <c r="D61" s="9"/>
    </row>
  </sheetData>
  <mergeCells count="19">
    <mergeCell ref="O2:O3"/>
    <mergeCell ref="P2:P3"/>
    <mergeCell ref="Q2:Q3"/>
    <mergeCell ref="A1:R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R2:R3"/>
    <mergeCell ref="J2:J3"/>
    <mergeCell ref="K2:K3"/>
    <mergeCell ref="L2:L3"/>
    <mergeCell ref="M2:M3"/>
    <mergeCell ref="N2:N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 Entidades</vt:lpstr>
      <vt:lpstr>Ingresos Entidades</vt:lpstr>
      <vt:lpstr>Egresos entidades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A. Hernandez Cruz</dc:creator>
  <cp:lastModifiedBy>Alberto Heredia Arellano</cp:lastModifiedBy>
  <cp:lastPrinted>2021-04-21T17:55:21Z</cp:lastPrinted>
  <dcterms:created xsi:type="dcterms:W3CDTF">2019-04-26T22:21:38Z</dcterms:created>
  <dcterms:modified xsi:type="dcterms:W3CDTF">2022-10-28T20:27:28Z</dcterms:modified>
</cp:coreProperties>
</file>