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5480" windowHeight="6990"/>
  </bookViews>
  <sheets>
    <sheet name="ESTADISTICOS" sheetId="1" r:id="rId1"/>
  </sheets>
  <externalReferences>
    <externalReference r:id="rId2"/>
    <externalReference r:id="rId3"/>
    <externalReference r:id="rId4"/>
    <externalReference r:id="rId5"/>
  </externalReferences>
  <definedNames>
    <definedName name="__CAP93">#REF!</definedName>
    <definedName name="_CAP93" localSheetId="0">#REF!</definedName>
    <definedName name="_CAP93">#REF!</definedName>
    <definedName name="_sm2005">#REF!</definedName>
    <definedName name="A" localSheetId="0">'[1]OTROS APORV'!#REF!</definedName>
    <definedName name="A">'[2]OTROS APORV'!#REF!</definedName>
    <definedName name="A_IMPRESIÓN_IM" localSheetId="0">#REF!</definedName>
    <definedName name="A_IMPRESIÓN_IM">#REF!</definedName>
    <definedName name="AJUST09" localSheetId="0">#REF!</definedName>
    <definedName name="AJUST09">#REF!</definedName>
    <definedName name="ANTEPROY94" localSheetId="0">#REF!</definedName>
    <definedName name="ANTEPROY94">#REF!</definedName>
    <definedName name="B" localSheetId="0">'[1]OTROS APORV'!#REF!</definedName>
    <definedName name="B">'[2]OTROS APORV'!#REF!</definedName>
    <definedName name="CAPITULO_II" localSheetId="0">#REF!</definedName>
    <definedName name="CAPITULO_II">#REF!</definedName>
    <definedName name="CAPITULO_III" localSheetId="0">#REF!</definedName>
    <definedName name="CAPITULO_III">#REF!</definedName>
    <definedName name="CAPITULO_IV" localSheetId="0">#REF!</definedName>
    <definedName name="CAPITULO_IV">#REF!</definedName>
    <definedName name="CAPÍTULO_VII" localSheetId="0">#REF!</definedName>
    <definedName name="CAPÍTULO_VII">#REF!</definedName>
    <definedName name="CAPÍTULO_VIII" localSheetId="0">#REF!</definedName>
    <definedName name="CAPÍTULO_VIII">#REF!</definedName>
    <definedName name="CAPITULO_XI" localSheetId="0">#REF!</definedName>
    <definedName name="CAPITULO_XI">#REF!</definedName>
    <definedName name="CDECA93" localSheetId="0">#REF!</definedName>
    <definedName name="CDECA93">#REF!</definedName>
    <definedName name="Derechos" localSheetId="0">#REF!</definedName>
    <definedName name="Derechos">#REF!</definedName>
    <definedName name="FOGEN" localSheetId="0">'[3]2013 ult'!#REF!</definedName>
    <definedName name="FOGEN">'[3]2013 ult'!#REF!</definedName>
    <definedName name="IEPS" localSheetId="0">#REF!</definedName>
    <definedName name="IEPS">#REF!</definedName>
    <definedName name="INDICADORSEGING">#REF!</definedName>
    <definedName name="ingresos_2005">#REF!</definedName>
    <definedName name="LA_DIRECCIÓN_DE_INGRESOS" localSheetId="0">#REF!</definedName>
    <definedName name="LA_DIRECCIÓN_DE_INGRESOS">#REF!</definedName>
    <definedName name="LA_DIRECCIÓN_DEL_CATASTRO" localSheetId="0">#REF!</definedName>
    <definedName name="LA_DIRECCIÓN_DEL_CATASTRO">#REF!</definedName>
    <definedName name="licencias" localSheetId="0">#REF!</definedName>
    <definedName name="licencias">#REF!</definedName>
    <definedName name="otros_servicios_spv" localSheetId="0">#REF!</definedName>
    <definedName name="otros_servicios_spv">#REF!</definedName>
    <definedName name="placas" localSheetId="0">#REF!</definedName>
    <definedName name="placas">#REF!</definedName>
    <definedName name="PRESEPT" localSheetId="0">#REF!</definedName>
    <definedName name="PRESEPT">#REF!</definedName>
    <definedName name="salariominimo05">[4]parametros!$C$3</definedName>
    <definedName name="tarjetas" localSheetId="0">#REF!</definedName>
    <definedName name="tarjetas">#REF!</definedName>
    <definedName name="_xlnm.Print_Titles" localSheetId="0">ESTADISTICOS!$1:$9</definedName>
  </definedNames>
  <calcPr calcId="145621"/>
</workbook>
</file>

<file path=xl/calcChain.xml><?xml version="1.0" encoding="utf-8"?>
<calcChain xmlns="http://schemas.openxmlformats.org/spreadsheetml/2006/main">
  <c r="J25" i="1" l="1"/>
  <c r="J84" i="1"/>
  <c r="J142" i="1"/>
  <c r="J139" i="1" s="1"/>
  <c r="J134" i="1"/>
  <c r="J114" i="1"/>
  <c r="J128" i="1"/>
  <c r="J122" i="1"/>
  <c r="J123" i="1"/>
  <c r="J118" i="1"/>
  <c r="J105" i="1"/>
  <c r="J86" i="1" s="1"/>
  <c r="J99" i="1"/>
  <c r="J97" i="1"/>
  <c r="J88" i="1"/>
  <c r="J76" i="1"/>
  <c r="J112" i="1" l="1"/>
  <c r="J156" i="1"/>
  <c r="J68" i="1"/>
  <c r="J55" i="1"/>
  <c r="J37" i="1"/>
  <c r="J28" i="1"/>
  <c r="J10" i="1"/>
  <c r="I76" i="1" l="1"/>
  <c r="I84" i="1" s="1"/>
  <c r="I25" i="1"/>
  <c r="I105" i="1"/>
  <c r="I86" i="1" s="1"/>
  <c r="I55" i="1"/>
  <c r="I37" i="1"/>
  <c r="I28" i="1"/>
  <c r="I68" i="1"/>
  <c r="I10" i="1"/>
  <c r="I114" i="1"/>
  <c r="I142" i="1"/>
  <c r="I139" i="1" s="1"/>
  <c r="I134" i="1"/>
  <c r="I128" i="1"/>
  <c r="I123" i="1"/>
  <c r="I122" i="1" s="1"/>
  <c r="I118" i="1"/>
  <c r="I99" i="1"/>
  <c r="I97" i="1"/>
  <c r="I88" i="1"/>
  <c r="I112" i="1" l="1"/>
  <c r="I156" i="1" s="1"/>
  <c r="H105" i="1"/>
  <c r="H76" i="1"/>
  <c r="H99" i="1" l="1"/>
  <c r="H97" i="1" s="1"/>
  <c r="H55" i="1"/>
  <c r="H25" i="1" s="1"/>
  <c r="H37" i="1"/>
  <c r="H28" i="1"/>
  <c r="H139" i="1"/>
  <c r="H134" i="1"/>
  <c r="H68" i="1"/>
  <c r="H114" i="1"/>
  <c r="H122" i="1"/>
  <c r="H88" i="1"/>
  <c r="H84" i="1" l="1"/>
  <c r="H86" i="1"/>
  <c r="H10" i="1"/>
  <c r="G102" i="1"/>
  <c r="H112" i="1" l="1"/>
  <c r="H156" i="1" s="1"/>
  <c r="G105" i="1"/>
  <c r="G76" i="1"/>
  <c r="G68" i="1"/>
  <c r="G25" i="1"/>
  <c r="G139" i="1"/>
  <c r="G134" i="1"/>
  <c r="G114" i="1"/>
  <c r="G99" i="1"/>
  <c r="G97" i="1" s="1"/>
  <c r="G88" i="1"/>
  <c r="G10" i="1"/>
  <c r="F153" i="1"/>
  <c r="F88" i="1"/>
  <c r="F68" i="1"/>
  <c r="F142" i="1"/>
  <c r="F139" i="1" s="1"/>
  <c r="F134" i="1"/>
  <c r="F114" i="1"/>
  <c r="F97" i="1"/>
  <c r="F105" i="1"/>
  <c r="F10" i="1"/>
  <c r="F76" i="1"/>
  <c r="F84" i="1" s="1"/>
  <c r="F25" i="1"/>
  <c r="E153" i="1"/>
  <c r="D153" i="1"/>
  <c r="C153" i="1"/>
  <c r="B153" i="1"/>
  <c r="B156" i="1" s="1"/>
  <c r="B159" i="1" s="1"/>
  <c r="E151" i="1"/>
  <c r="E142" i="1"/>
  <c r="D142" i="1"/>
  <c r="D139" i="1" s="1"/>
  <c r="C139" i="1"/>
  <c r="E134" i="1"/>
  <c r="D134" i="1"/>
  <c r="C134" i="1"/>
  <c r="E114" i="1"/>
  <c r="D114" i="1"/>
  <c r="C114" i="1"/>
  <c r="E105" i="1"/>
  <c r="D105" i="1"/>
  <c r="C105" i="1"/>
  <c r="E97" i="1"/>
  <c r="D97" i="1"/>
  <c r="D86" i="1" s="1"/>
  <c r="C97" i="1"/>
  <c r="E88" i="1"/>
  <c r="D88" i="1"/>
  <c r="C88" i="1"/>
  <c r="C86" i="1" s="1"/>
  <c r="E76" i="1"/>
  <c r="D76" i="1"/>
  <c r="C76" i="1"/>
  <c r="E68" i="1"/>
  <c r="D68" i="1"/>
  <c r="C68" i="1"/>
  <c r="E25" i="1"/>
  <c r="D25" i="1"/>
  <c r="C25" i="1"/>
  <c r="B25" i="1"/>
  <c r="E10" i="1"/>
  <c r="D10" i="1"/>
  <c r="C10" i="1"/>
  <c r="E139" i="1" l="1"/>
  <c r="C84" i="1"/>
  <c r="C112" i="1" s="1"/>
  <c r="C156" i="1" s="1"/>
  <c r="C159" i="1" s="1"/>
  <c r="D84" i="1"/>
  <c r="D112" i="1" s="1"/>
  <c r="D156" i="1" s="1"/>
  <c r="D159" i="1" s="1"/>
  <c r="E84" i="1"/>
  <c r="E86" i="1"/>
  <c r="F86" i="1"/>
  <c r="F112" i="1" s="1"/>
  <c r="F156" i="1" s="1"/>
  <c r="F159" i="1" s="1"/>
  <c r="G86" i="1"/>
  <c r="G84" i="1"/>
  <c r="E112" i="1" l="1"/>
  <c r="E156" i="1" s="1"/>
  <c r="E159" i="1" s="1"/>
  <c r="G112" i="1"/>
  <c r="G156" i="1" l="1"/>
</calcChain>
</file>

<file path=xl/comments1.xml><?xml version="1.0" encoding="utf-8"?>
<comments xmlns="http://schemas.openxmlformats.org/spreadsheetml/2006/main">
  <authors>
    <author>felipe.baeza</author>
    <author>LUIS CASTRO</author>
    <author>Lissette Mendoza Fuentes</author>
  </authors>
  <commentList>
    <comment ref="B92" authorId="0">
      <text>
        <r>
          <rPr>
            <b/>
            <sz val="8"/>
            <color indexed="81"/>
            <rFont val="Tahoma"/>
            <family val="2"/>
          </rPr>
          <t>felipe.baeza:</t>
        </r>
        <r>
          <rPr>
            <sz val="8"/>
            <color indexed="81"/>
            <rFont val="Tahoma"/>
            <family val="2"/>
          </rPr>
          <t xml:space="preserve">
PARTE ESTATAL $ 10'604,330.00
PARTE FEDERAL $ 2'359,459.00</t>
        </r>
      </text>
    </comment>
    <comment ref="B100" authorId="1">
      <text>
        <r>
          <rPr>
            <b/>
            <sz val="8"/>
            <color indexed="81"/>
            <rFont val="Tahoma"/>
            <family val="2"/>
          </rPr>
          <t>LUIS CASTRO:</t>
        </r>
        <r>
          <rPr>
            <sz val="8"/>
            <color indexed="81"/>
            <rFont val="Tahoma"/>
            <family val="2"/>
          </rPr>
          <t xml:space="preserve">
REPECOS: 51,157,956
Multas por Fiscalización:
               9,783,987.58</t>
        </r>
      </text>
    </comment>
    <comment ref="I106" authorId="2">
      <text>
        <r>
          <rPr>
            <b/>
            <sz val="9"/>
            <color indexed="81"/>
            <rFont val="Tahoma"/>
            <family val="2"/>
          </rPr>
          <t>Lissette Mendoza Fuentes:</t>
        </r>
        <r>
          <rPr>
            <sz val="9"/>
            <color indexed="81"/>
            <rFont val="Tahoma"/>
            <family val="2"/>
          </rPr>
          <t xml:space="preserve">
se ajustó por diferencia</t>
        </r>
      </text>
    </comment>
    <comment ref="J106" authorId="2">
      <text>
        <r>
          <rPr>
            <b/>
            <sz val="9"/>
            <color indexed="81"/>
            <rFont val="Tahoma"/>
            <family val="2"/>
          </rPr>
          <t>Lissette Mendoza Fuentes:</t>
        </r>
        <r>
          <rPr>
            <sz val="9"/>
            <color indexed="81"/>
            <rFont val="Tahoma"/>
            <family val="2"/>
          </rPr>
          <t xml:space="preserve">
Se ajustó por diferencia
</t>
        </r>
      </text>
    </comment>
  </commentList>
</comments>
</file>

<file path=xl/sharedStrings.xml><?xml version="1.0" encoding="utf-8"?>
<sst xmlns="http://schemas.openxmlformats.org/spreadsheetml/2006/main" count="129" uniqueCount="128">
  <si>
    <t>AGENCIA DE ADMINISTRACION FISCAL DE YUCATAN</t>
  </si>
  <si>
    <t>DIRECCIÓN DE RECAUDACIÓN</t>
  </si>
  <si>
    <t>CONCEPTO</t>
  </si>
  <si>
    <t>IMPUESTOS</t>
  </si>
  <si>
    <t>ENAJENACION DE VEHICULOS</t>
  </si>
  <si>
    <t>EJERCICIO PROFESIONAL</t>
  </si>
  <si>
    <t xml:space="preserve">EROG  POR REMUN AL TRAB PERS </t>
  </si>
  <si>
    <t>PREMIOS DERIV DE LOTERIAS, RIFAS ,SORTEOS</t>
  </si>
  <si>
    <t>HOSPEDAJE</t>
  </si>
  <si>
    <t>ADICIONAL PAR EJER OBRAS MAT ASIST SOCIAL</t>
  </si>
  <si>
    <t>SOBRE TENENCIA O USO DE VEHICULOS</t>
  </si>
  <si>
    <t>DERECHOS</t>
  </si>
  <si>
    <t xml:space="preserve">I- Servicios que presta la Administración Pública en General  </t>
  </si>
  <si>
    <t>II- Servicios que presta la Secretaría de Seguridad Pública:</t>
  </si>
  <si>
    <t xml:space="preserve">a) Dotación canje reposición y baja de placas  </t>
  </si>
  <si>
    <t xml:space="preserve">b) Tarjetas de circulación  </t>
  </si>
  <si>
    <t xml:space="preserve">c) Expedición de licencias de manejo  </t>
  </si>
  <si>
    <t xml:space="preserve">d) Otros servicios  </t>
  </si>
  <si>
    <t>III- Servicios que presta la Consejería Jurídica:</t>
  </si>
  <si>
    <t xml:space="preserve">a) Dirección del Registro Civil  </t>
  </si>
  <si>
    <t xml:space="preserve">b) Diario Oficial del Gobierno del Estado de Yucatán  </t>
  </si>
  <si>
    <t xml:space="preserve">c) Dirección de Contratos Licitaciones y Procedimientos  </t>
  </si>
  <si>
    <t>Servicio de Alumbrado Público</t>
  </si>
  <si>
    <t xml:space="preserve">IV- Servicios que presta la Fiscalia General de Estado  </t>
  </si>
  <si>
    <t xml:space="preserve">V- Servicios que presta la Secretaría de Educación  </t>
  </si>
  <si>
    <t xml:space="preserve">VI- Servicios que presta la Secretaría de Desarrollo Urbano y Medio Ambiente  </t>
  </si>
  <si>
    <t>ECOLOGIA</t>
  </si>
  <si>
    <t>Direccion de Conservacion de la Biodiversidad</t>
  </si>
  <si>
    <t>Direccion de Restauración y Saneamiento Ambiental</t>
  </si>
  <si>
    <t xml:space="preserve">VII- Por uso de cementerios y prestación de servicios conexos  </t>
  </si>
  <si>
    <t xml:space="preserve">VIII- Por el uso goce o aprovechamiento de bienes de dominio público del Estado  </t>
  </si>
  <si>
    <t xml:space="preserve">IX- Servicios que presta la Secretaría de Salud  </t>
  </si>
  <si>
    <t xml:space="preserve">X- Servicios que presta la Unidad Estatal de Protección Civil  </t>
  </si>
  <si>
    <t xml:space="preserve">XI- Acceso a la Información Pública </t>
  </si>
  <si>
    <t>XII- Servicios que presta la Dirección de Transporte</t>
  </si>
  <si>
    <t xml:space="preserve">XIII- Servicios que presta el Patronato de las Unidades de Servicios Culturales y Turísticos del Estado de Yucatán  </t>
  </si>
  <si>
    <t>XIV- Servicios que presta el Instituto de Seguridad Jurídica Patrimonial de Yucatán</t>
  </si>
  <si>
    <t xml:space="preserve">a) Dirección del Registro Público de la Propiedad y del Comercio  </t>
  </si>
  <si>
    <t xml:space="preserve">b) Servicios que prestan los Fedatarios a quienes el Estado les haya concedido Fe Pública  </t>
  </si>
  <si>
    <t xml:space="preserve">c) Dirección del Archivo Notarial  </t>
  </si>
  <si>
    <t xml:space="preserve">d) Dirección del Catastro  </t>
  </si>
  <si>
    <t>PRODUCTOS</t>
  </si>
  <si>
    <t xml:space="preserve">ARRENDAM,ENAJ BIENES MUEBLES E INMUEBLES </t>
  </si>
  <si>
    <t>RENDIMIENTOS DE CAPITAL Y VALORES DEL EDO</t>
  </si>
  <si>
    <t>VENTA DE FORMAS OFICIALES</t>
  </si>
  <si>
    <t>OTROS</t>
  </si>
  <si>
    <t>APROVECHAMIENTOS</t>
  </si>
  <si>
    <t>REZAGOS</t>
  </si>
  <si>
    <t>RECARGOS</t>
  </si>
  <si>
    <t>MULTAS ADVAS  IMPUESTAS POR AUT JUDICIALES</t>
  </si>
  <si>
    <t>APORTACIONES DIVERSAS</t>
  </si>
  <si>
    <t>OTROS APROVECHAMIENTOS(1)</t>
  </si>
  <si>
    <t>TOTAL INGRESOS PROPIOS</t>
  </si>
  <si>
    <t>INGRESOS DERIVADOS DE LA FEDERACION</t>
  </si>
  <si>
    <t>PARTICIPACIONES</t>
  </si>
  <si>
    <t>FONDO GENERAL</t>
  </si>
  <si>
    <t>FONDO DE FOMENTO MUNICIPAL</t>
  </si>
  <si>
    <t>FONDO ESPECIAL</t>
  </si>
  <si>
    <t>IEPS A LAS GASOLINAS Y DIESEL</t>
  </si>
  <si>
    <t>FONDO DE FISCALIZACIÓN</t>
  </si>
  <si>
    <t>IMPUESTOS FEDERALES COORDINADOS</t>
  </si>
  <si>
    <t>TENENCIAS</t>
  </si>
  <si>
    <t>I.S.A.N.</t>
  </si>
  <si>
    <t>REPECOS</t>
  </si>
  <si>
    <t>INTERMEDIOS</t>
  </si>
  <si>
    <t>ENAJENACIÓN</t>
  </si>
  <si>
    <t>INCENTIVOS Y MULTAS</t>
  </si>
  <si>
    <t>INCENTIVOS POR COLAB ADVA</t>
  </si>
  <si>
    <t>MULTAS POR FISCALIZACIÓN</t>
  </si>
  <si>
    <t>ZOFEMAT</t>
  </si>
  <si>
    <t>MULTAS ADVAS FEDERALES NO FISCALES</t>
  </si>
  <si>
    <t>TOTAL INGRESOS PROPIOS MAS COORDINADOS</t>
  </si>
  <si>
    <t>RECURSOS RAMO 33</t>
  </si>
  <si>
    <t>FONDO DE APORT EDUC BASICA</t>
  </si>
  <si>
    <t>FONDO DE APORT SERVICIOS DE SALUD</t>
  </si>
  <si>
    <t>FONDO DE APORT INFRAESTRUCTURA SOCIAL</t>
  </si>
  <si>
    <t>Fondo de Infraestructura Social Estatal (FISE)</t>
  </si>
  <si>
    <t>Fondo para la Infraestructura Social Municipal (FISM)</t>
  </si>
  <si>
    <t>FONDO DE APORT FORTALECIMIENTO MPAL</t>
  </si>
  <si>
    <t>FONDO DE APORT MULTIPLES</t>
  </si>
  <si>
    <t>Infraestructura Educativa Básica</t>
  </si>
  <si>
    <t>Infraestructura Educativa Superior</t>
  </si>
  <si>
    <t>Asistencia Social</t>
  </si>
  <si>
    <t>FONDO DE APORT EDUC TEC Y DE ADULTOS</t>
  </si>
  <si>
    <t>Educación Tecnológica</t>
  </si>
  <si>
    <t>Educación de Adultos</t>
  </si>
  <si>
    <t>FONDO DE APORT PARA LA SEG PUBLICA</t>
  </si>
  <si>
    <t>FONDO DE APOTACIONES PARA EL FORT ENT FED</t>
  </si>
  <si>
    <t>APOYOS FEDERALES</t>
  </si>
  <si>
    <t>RAMO 39</t>
  </si>
  <si>
    <t>SUBSIDIO FEDERAL ORDINARIO A LA UADY</t>
  </si>
  <si>
    <t>INGRESOS EXTRAORDINARIOS</t>
  </si>
  <si>
    <t>EMPRESTITOS</t>
  </si>
  <si>
    <t>OTROS INGRESOS NO ESPECIFICADOS</t>
  </si>
  <si>
    <t>FIES</t>
  </si>
  <si>
    <t xml:space="preserve">FEIEF </t>
  </si>
  <si>
    <t>PROFIS</t>
  </si>
  <si>
    <t>PAFEF-FIES</t>
  </si>
  <si>
    <t>FEIEF VIA PAFEF</t>
  </si>
  <si>
    <t>APOYOS EXTRAORDINARIOS</t>
  </si>
  <si>
    <t>FIEF</t>
  </si>
  <si>
    <t>OTROS INGRESOS</t>
  </si>
  <si>
    <t>CONVENIOS</t>
  </si>
  <si>
    <t>INGRESO DE ENTIDADES DE GOBIERNO</t>
  </si>
  <si>
    <t xml:space="preserve">INGRESOS PROPIOS DEL SECTOR PARAESTATAL Y ÓRGANOS AUTÓNOMOS </t>
  </si>
  <si>
    <t>TOTAL INGRESOS</t>
  </si>
  <si>
    <t>CEDULAR  SOBRE LA OBTENCION DE INGRESOS POR ACTIVIDADES EMPRESARIALES</t>
  </si>
  <si>
    <t>CEDULAR POR LA ENAJENACIÓN DE BIENES INMUEBLES</t>
  </si>
  <si>
    <t>IMPUESTO A LAS EROGACIONES EN JUEGOS Y  CONCURSOS</t>
  </si>
  <si>
    <t>ACCESORIOS</t>
  </si>
  <si>
    <t>Infraestructura  Básica</t>
  </si>
  <si>
    <t>Infraestructura Educativa Media Superior</t>
  </si>
  <si>
    <t>e)Relacionados con vialidad de vehiculos de carga</t>
  </si>
  <si>
    <t>f)Relacionados con la policia auxiliar y la policia bancaria, industrial  comercial</t>
  </si>
  <si>
    <t>g)Seguridad externa en las vialidades y espacios públicos</t>
  </si>
  <si>
    <t>XV-Por los servicios de inspección, control y fiscalización que realiza la Secretaría de la Contraloria General</t>
  </si>
  <si>
    <t>XVI-Por los servicios de supervisión, vigilancia y registro de máquinas de juegos y apuestas</t>
  </si>
  <si>
    <t>XVII- Por los servicios que presta el Poder Judicial del Estado</t>
  </si>
  <si>
    <t>Accesorios</t>
  </si>
  <si>
    <t>FONDO DE COMPENSACIÓN (REPECOS E INTERMEDIOS)</t>
  </si>
  <si>
    <t>OTROS APROVECHAMIENTOS</t>
  </si>
  <si>
    <t>FONDO ISR</t>
  </si>
  <si>
    <t>IMPUESTO A LAS CASAS DE EMPEÑO</t>
  </si>
  <si>
    <t>ENAJENACIÓN DE BIENES MUEBLES</t>
  </si>
  <si>
    <t>XVIII- Por los servicios de permiso, registro y supervisión para la instalación y operación de casas de empeño</t>
  </si>
  <si>
    <t>Derechos No Comprendidos en las fracciones de la ley de Ingresos causadas en ejercicios fiscales anteriores pendientes de liquidación ó pago</t>
  </si>
  <si>
    <t>XIX- Por los servicios que presta la Secretaría de Investigación (SIIES)</t>
  </si>
  <si>
    <t>COMPARATIVOS ANUALES DE RECAUDACION CONTRA ESTIMACION DE INGRESOS DE LOS EJERCICIOS 2009, 2010,2011,2012,2013,2014, 2015, 2016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</si>
</sst>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0%;[Red]\-0.00%"/>
    <numFmt numFmtId="166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9.9499999999999993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justify"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9" fillId="0" borderId="0" xfId="24" applyFont="1" applyFill="1" applyBorder="1"/>
    <xf numFmtId="164" fontId="9" fillId="0" borderId="0" xfId="3" applyNumberFormat="1" applyFont="1" applyFill="1" applyBorder="1"/>
    <xf numFmtId="0" fontId="10" fillId="0" borderId="0" xfId="24" applyFont="1" applyFill="1" applyBorder="1"/>
    <xf numFmtId="0" fontId="11" fillId="2" borderId="1" xfId="24" applyFont="1" applyFill="1" applyBorder="1" applyAlignment="1">
      <alignment horizontal="center" vertical="center"/>
    </xf>
    <xf numFmtId="0" fontId="11" fillId="2" borderId="2" xfId="24" applyFont="1" applyFill="1" applyBorder="1" applyAlignment="1">
      <alignment horizontal="center" vertical="center"/>
    </xf>
    <xf numFmtId="0" fontId="10" fillId="0" borderId="0" xfId="24" applyFont="1" applyFill="1" applyBorder="1" applyAlignment="1">
      <alignment horizontal="center"/>
    </xf>
    <xf numFmtId="0" fontId="10" fillId="3" borderId="0" xfId="24" applyFont="1" applyFill="1" applyBorder="1"/>
    <xf numFmtId="164" fontId="10" fillId="3" borderId="0" xfId="4" applyNumberFormat="1" applyFont="1" applyFill="1" applyBorder="1"/>
    <xf numFmtId="164" fontId="9" fillId="0" borderId="0" xfId="4" applyNumberFormat="1" applyFont="1" applyFill="1" applyBorder="1"/>
    <xf numFmtId="164" fontId="10" fillId="0" borderId="0" xfId="4" applyNumberFormat="1" applyFont="1" applyFill="1" applyBorder="1"/>
    <xf numFmtId="0" fontId="12" fillId="0" borderId="0" xfId="21" applyFont="1" applyFill="1" applyAlignment="1">
      <alignment wrapText="1"/>
    </xf>
    <xf numFmtId="164" fontId="9" fillId="0" borderId="0" xfId="24" applyNumberFormat="1" applyFont="1" applyFill="1" applyBorder="1"/>
    <xf numFmtId="0" fontId="12" fillId="0" borderId="0" xfId="21" applyFont="1" applyFill="1" applyAlignment="1">
      <alignment horizontal="left" wrapText="1" indent="1"/>
    </xf>
    <xf numFmtId="164" fontId="10" fillId="0" borderId="0" xfId="4" applyNumberFormat="1" applyFont="1" applyFill="1" applyBorder="1" applyAlignment="1">
      <alignment horizontal="center"/>
    </xf>
    <xf numFmtId="164" fontId="9" fillId="0" borderId="0" xfId="4" applyNumberFormat="1" applyFont="1" applyFill="1" applyBorder="1" applyAlignment="1">
      <alignment horizontal="center"/>
    </xf>
    <xf numFmtId="164" fontId="10" fillId="0" borderId="0" xfId="3" applyNumberFormat="1" applyFont="1" applyFill="1" applyBorder="1"/>
    <xf numFmtId="0" fontId="9" fillId="0" borderId="0" xfId="18" applyFont="1" applyFill="1" applyBorder="1"/>
    <xf numFmtId="164" fontId="10" fillId="0" borderId="2" xfId="4" applyNumberFormat="1" applyFont="1" applyFill="1" applyBorder="1"/>
    <xf numFmtId="4" fontId="9" fillId="0" borderId="0" xfId="24" applyNumberFormat="1" applyFont="1" applyFill="1" applyBorder="1"/>
    <xf numFmtId="43" fontId="9" fillId="0" borderId="0" xfId="24" applyNumberFormat="1" applyFont="1" applyFill="1" applyBorder="1"/>
    <xf numFmtId="3" fontId="9" fillId="0" borderId="0" xfId="24" applyNumberFormat="1" applyFont="1" applyFill="1" applyBorder="1"/>
    <xf numFmtId="3" fontId="10" fillId="0" borderId="0" xfId="24" applyNumberFormat="1" applyFont="1" applyFill="1" applyBorder="1"/>
    <xf numFmtId="165" fontId="9" fillId="0" borderId="0" xfId="24" applyNumberFormat="1" applyFont="1" applyFill="1" applyBorder="1"/>
    <xf numFmtId="0" fontId="9" fillId="0" borderId="0" xfId="18" applyFont="1" applyFill="1" applyBorder="1" applyAlignment="1">
      <alignment wrapText="1"/>
    </xf>
    <xf numFmtId="0" fontId="9" fillId="0" borderId="0" xfId="24" applyFont="1" applyFill="1" applyBorder="1" applyAlignment="1">
      <alignment wrapText="1"/>
    </xf>
    <xf numFmtId="164" fontId="10" fillId="0" borderId="0" xfId="24" applyNumberFormat="1" applyFont="1" applyFill="1" applyBorder="1"/>
    <xf numFmtId="43" fontId="9" fillId="0" borderId="0" xfId="3" applyFont="1" applyFill="1" applyBorder="1"/>
    <xf numFmtId="0" fontId="13" fillId="0" borderId="0" xfId="24" applyFont="1" applyFill="1" applyBorder="1" applyAlignment="1">
      <alignment horizontal="center"/>
    </xf>
    <xf numFmtId="0" fontId="14" fillId="0" borderId="0" xfId="24" applyFont="1" applyFill="1" applyBorder="1" applyAlignment="1">
      <alignment horizontal="center"/>
    </xf>
    <xf numFmtId="0" fontId="15" fillId="0" borderId="0" xfId="24" applyFont="1" applyFill="1" applyBorder="1" applyAlignment="1">
      <alignment horizontal="center"/>
    </xf>
  </cellXfs>
  <cellStyles count="28">
    <cellStyle name="Euro" xfId="1"/>
    <cellStyle name="FILA-JUS" xfId="2"/>
    <cellStyle name="Millares" xfId="3" builtinId="3"/>
    <cellStyle name="Millares 2" xfId="4"/>
    <cellStyle name="Millares 2 2" xfId="5"/>
    <cellStyle name="Millares 2 2 2" xfId="6"/>
    <cellStyle name="Millares 2 3" xfId="7"/>
    <cellStyle name="Millares 2 4" xfId="8"/>
    <cellStyle name="Millares 2 5" xfId="9"/>
    <cellStyle name="Millares 3" xfId="10"/>
    <cellStyle name="Millares 4" xfId="11"/>
    <cellStyle name="Millares 5" xfId="12"/>
    <cellStyle name="Moneda 2" xfId="13"/>
    <cellStyle name="Moneda 3" xfId="14"/>
    <cellStyle name="Moneda 4" xfId="15"/>
    <cellStyle name="Normal" xfId="0" builtinId="0"/>
    <cellStyle name="Normal 180" xfId="16"/>
    <cellStyle name="Normal 2" xfId="17"/>
    <cellStyle name="Normal 2 2" xfId="18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Porcentual 2" xfId="25"/>
    <cellStyle name="Porcentual 3" xfId="26"/>
    <cellStyle name="Porcentual 4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0</xdr:rowOff>
    </xdr:from>
    <xdr:to>
      <xdr:col>0</xdr:col>
      <xdr:colOff>781050</xdr:colOff>
      <xdr:row>2</xdr:row>
      <xdr:rowOff>152400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10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yucatan.gob.mx/Documents%20and%20Settings/ariel.azcorra/Escritorio/Ariel%20070605/d/Mis%20documentos/Trabajos/unidad%20D/Area%20de%20Trabajo/Presupuesto2005/INGRESOS2005/LEY%20DE%20INGRESOS%202005(DOE%2021-12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iel.azcorra\Escritorio\Ariel%20070605\d\Mis%20documentos\Trabajos\unidad%20D\Area%20de%20Trabajo\Presupuesto2005\INGRESOS2005\LEY%20DE%20INGRESOS%202005(DOE%2021-12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shyamericas3\doctosing$\Users\Public\Documents\SEC%20HACIENDA\LEY%20DE%20INGRESOS%202013\proyecta%20participaciones%202013%20VER%20121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2% MODIF LEY"/>
      <sheetName val="BASE DE CALCULO"/>
      <sheetName val=" ley ing 2005"/>
      <sheetName val="comparativo 2004-2005"/>
      <sheetName val="proy cierre 2004"/>
      <sheetName val="OTROS APO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2% MODIF LEY"/>
      <sheetName val="BASE DE CALCULO"/>
      <sheetName val=" ley ing 2005"/>
      <sheetName val="comparativo 2004-2005"/>
      <sheetName val="proy cierre 2004"/>
      <sheetName val="OTROS APO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mensualizado  ult 23102012"/>
      <sheetName val="cOMPARA ESTIMA"/>
      <sheetName val="Proy 2013 estado"/>
      <sheetName val="Proy 2013"/>
      <sheetName val="2013 ult"/>
      <sheetName val="programa federal"/>
      <sheetName val="ESTADISTICAS"/>
      <sheetName val="2011"/>
      <sheetName val="2010"/>
      <sheetName val="2009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4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4" sqref="I4"/>
    </sheetView>
  </sheetViews>
  <sheetFormatPr baseColWidth="10" defaultRowHeight="11.25" x14ac:dyDescent="0.2"/>
  <cols>
    <col min="1" max="1" width="42.140625" style="1" customWidth="1"/>
    <col min="2" max="3" width="13.5703125" style="1" customWidth="1"/>
    <col min="4" max="4" width="15.85546875" style="1" customWidth="1"/>
    <col min="5" max="5" width="15.140625" style="1" customWidth="1"/>
    <col min="6" max="6" width="14.140625" style="1" customWidth="1"/>
    <col min="7" max="7" width="12.5703125" style="2" customWidth="1"/>
    <col min="8" max="8" width="15.42578125" style="1" customWidth="1"/>
    <col min="9" max="10" width="13.85546875" style="1" bestFit="1" customWidth="1"/>
    <col min="11" max="11" width="12.5703125" style="1" bestFit="1" customWidth="1"/>
    <col min="12" max="16384" width="11.42578125" style="1"/>
  </cols>
  <sheetData>
    <row r="1" spans="1:10" ht="18.75" x14ac:dyDescent="0.3">
      <c r="A1" s="28" t="s">
        <v>0</v>
      </c>
      <c r="B1" s="28"/>
      <c r="C1" s="28"/>
      <c r="D1" s="28"/>
      <c r="E1" s="28"/>
      <c r="F1" s="28"/>
    </row>
    <row r="2" spans="1:10" ht="17.25" x14ac:dyDescent="0.3">
      <c r="A2" s="29" t="s">
        <v>1</v>
      </c>
      <c r="B2" s="29"/>
      <c r="C2" s="29"/>
      <c r="D2" s="29"/>
      <c r="E2" s="29"/>
      <c r="F2" s="29"/>
    </row>
    <row r="3" spans="1:10" ht="12.75" x14ac:dyDescent="0.2">
      <c r="A3" s="30" t="s">
        <v>127</v>
      </c>
      <c r="B3" s="30"/>
      <c r="C3" s="30"/>
      <c r="D3" s="30"/>
      <c r="E3" s="30"/>
      <c r="F3" s="30"/>
      <c r="G3" s="30"/>
    </row>
    <row r="6" spans="1:10" ht="4.5" customHeight="1" x14ac:dyDescent="0.2">
      <c r="B6" s="3"/>
      <c r="C6" s="3"/>
      <c r="D6" s="3"/>
    </row>
    <row r="7" spans="1:10" hidden="1" x14ac:dyDescent="0.2">
      <c r="B7" s="3"/>
      <c r="C7" s="3"/>
      <c r="D7" s="3"/>
    </row>
    <row r="8" spans="1:10" ht="23.25" customHeight="1" x14ac:dyDescent="0.2">
      <c r="A8" s="4" t="s">
        <v>2</v>
      </c>
      <c r="B8" s="5">
        <v>2009</v>
      </c>
      <c r="C8" s="5">
        <v>2010</v>
      </c>
      <c r="D8" s="5">
        <v>2011</v>
      </c>
      <c r="E8" s="5">
        <v>2012</v>
      </c>
      <c r="F8" s="5">
        <v>2013</v>
      </c>
      <c r="G8" s="5">
        <v>2014</v>
      </c>
      <c r="H8" s="5">
        <v>2015</v>
      </c>
      <c r="I8" s="5">
        <v>2016</v>
      </c>
      <c r="J8" s="5">
        <v>2017</v>
      </c>
    </row>
    <row r="9" spans="1:10" x14ac:dyDescent="0.2">
      <c r="A9" s="6"/>
      <c r="B9" s="6"/>
      <c r="C9" s="6"/>
      <c r="D9" s="6"/>
      <c r="E9" s="6"/>
      <c r="F9" s="6"/>
    </row>
    <row r="10" spans="1:10" x14ac:dyDescent="0.2">
      <c r="A10" s="7" t="s">
        <v>3</v>
      </c>
      <c r="B10" s="8">
        <v>416255081.65999997</v>
      </c>
      <c r="C10" s="8">
        <f>SUM(C12:C18)</f>
        <v>670429317.50999999</v>
      </c>
      <c r="D10" s="8">
        <f>SUM(D12:D18)</f>
        <v>938929227.37</v>
      </c>
      <c r="E10" s="8">
        <f>SUM(E12:E18)</f>
        <v>1130268070.4000001</v>
      </c>
      <c r="F10" s="8">
        <f>SUM(F12:F18)</f>
        <v>1182223780.97</v>
      </c>
      <c r="G10" s="8">
        <f>SUM(G12:G23)</f>
        <v>1619866718.0500002</v>
      </c>
      <c r="H10" s="8">
        <f>SUM(H12:H23)</f>
        <v>1724952981.99</v>
      </c>
      <c r="I10" s="8">
        <f>SUM(I12:I23)</f>
        <v>1730407440.47</v>
      </c>
      <c r="J10" s="8">
        <f>SUM(J12:J23)</f>
        <v>1847773499.6500001</v>
      </c>
    </row>
    <row r="11" spans="1:10" x14ac:dyDescent="0.2">
      <c r="B11" s="10"/>
      <c r="C11" s="10"/>
      <c r="D11" s="10"/>
      <c r="E11" s="10"/>
      <c r="F11" s="10"/>
    </row>
    <row r="12" spans="1:10" x14ac:dyDescent="0.2">
      <c r="A12" s="1" t="s">
        <v>4</v>
      </c>
      <c r="B12" s="9">
        <v>15968193</v>
      </c>
      <c r="C12" s="9">
        <v>11101435</v>
      </c>
      <c r="D12" s="9">
        <v>11144758</v>
      </c>
      <c r="E12" s="9">
        <v>11121988</v>
      </c>
      <c r="F12" s="9">
        <v>10197196</v>
      </c>
      <c r="G12" s="2">
        <v>17286053</v>
      </c>
      <c r="H12" s="2">
        <v>11719228</v>
      </c>
      <c r="I12" s="2">
        <v>13604515</v>
      </c>
      <c r="J12" s="2">
        <v>40699844</v>
      </c>
    </row>
    <row r="13" spans="1:10" x14ac:dyDescent="0.2">
      <c r="A13" s="1" t="s">
        <v>5</v>
      </c>
      <c r="B13" s="9">
        <v>8275847.5</v>
      </c>
      <c r="C13" s="9">
        <v>8318010.1600000001</v>
      </c>
      <c r="D13" s="9">
        <v>9733957</v>
      </c>
      <c r="E13" s="9">
        <v>9877486</v>
      </c>
      <c r="F13" s="9">
        <v>12799772</v>
      </c>
      <c r="G13" s="2">
        <v>12189153</v>
      </c>
      <c r="H13" s="2">
        <v>13870024</v>
      </c>
      <c r="I13" s="2">
        <v>14698375</v>
      </c>
      <c r="J13" s="2">
        <v>14869769</v>
      </c>
    </row>
    <row r="14" spans="1:10" x14ac:dyDescent="0.2">
      <c r="A14" s="1" t="s">
        <v>6</v>
      </c>
      <c r="B14" s="9">
        <v>318853245.55999994</v>
      </c>
      <c r="C14" s="9">
        <v>342849600.37</v>
      </c>
      <c r="D14" s="9">
        <v>603442987.07000005</v>
      </c>
      <c r="E14" s="9">
        <v>742447793.19000006</v>
      </c>
      <c r="F14" s="9">
        <v>758379645</v>
      </c>
      <c r="G14" s="2">
        <v>969522173</v>
      </c>
      <c r="H14" s="2">
        <v>1000766785</v>
      </c>
      <c r="I14" s="2">
        <v>1102805357</v>
      </c>
      <c r="J14" s="2">
        <v>1187969393</v>
      </c>
    </row>
    <row r="15" spans="1:10" x14ac:dyDescent="0.2">
      <c r="A15" s="1" t="s">
        <v>7</v>
      </c>
      <c r="B15" s="9">
        <v>16285226.470000001</v>
      </c>
      <c r="C15" s="9">
        <v>19551073.969999999</v>
      </c>
      <c r="D15" s="9">
        <v>21039156.759999998</v>
      </c>
      <c r="E15" s="9">
        <v>58980860.5</v>
      </c>
      <c r="F15" s="9">
        <v>94979704.620000005</v>
      </c>
      <c r="G15" s="2">
        <v>74287129</v>
      </c>
      <c r="H15" s="2">
        <v>72081183</v>
      </c>
      <c r="I15" s="2">
        <v>82080875</v>
      </c>
      <c r="J15" s="2">
        <v>86447382</v>
      </c>
    </row>
    <row r="16" spans="1:10" x14ac:dyDescent="0.2">
      <c r="A16" s="1" t="s">
        <v>8</v>
      </c>
      <c r="B16" s="9">
        <v>11839800</v>
      </c>
      <c r="C16" s="9">
        <v>10857330</v>
      </c>
      <c r="D16" s="9">
        <v>19923731</v>
      </c>
      <c r="E16" s="9">
        <v>23330390</v>
      </c>
      <c r="F16" s="9">
        <v>24121165</v>
      </c>
      <c r="G16" s="2">
        <v>26681294</v>
      </c>
      <c r="H16" s="2">
        <v>29621882</v>
      </c>
      <c r="I16" s="2">
        <v>36332560</v>
      </c>
      <c r="J16" s="2">
        <v>44062625</v>
      </c>
    </row>
    <row r="17" spans="1:10" x14ac:dyDescent="0.2">
      <c r="A17" s="1" t="s">
        <v>9</v>
      </c>
      <c r="B17" s="9">
        <v>45032769.130000003</v>
      </c>
      <c r="C17" s="9">
        <v>37332962.009999998</v>
      </c>
      <c r="D17" s="9">
        <v>49135109.539999992</v>
      </c>
      <c r="E17" s="9">
        <v>59764023.710000001</v>
      </c>
      <c r="F17" s="9">
        <v>58236932.350000001</v>
      </c>
      <c r="G17" s="2">
        <v>79522607</v>
      </c>
      <c r="H17" s="2">
        <v>74482227.989999995</v>
      </c>
      <c r="I17" s="2">
        <v>100710258.47</v>
      </c>
      <c r="J17" s="2">
        <v>181469403.65000001</v>
      </c>
    </row>
    <row r="18" spans="1:10" x14ac:dyDescent="0.2">
      <c r="A18" s="1" t="s">
        <v>10</v>
      </c>
      <c r="B18" s="9"/>
      <c r="C18" s="9">
        <v>240418906</v>
      </c>
      <c r="D18" s="9">
        <v>224509528</v>
      </c>
      <c r="E18" s="9">
        <v>224745529</v>
      </c>
      <c r="F18" s="9">
        <v>223509366</v>
      </c>
      <c r="G18" s="2">
        <v>255078368.36000001</v>
      </c>
      <c r="H18" s="2">
        <v>245804197</v>
      </c>
      <c r="I18" s="2">
        <v>86667127</v>
      </c>
      <c r="J18" s="2">
        <v>2724247</v>
      </c>
    </row>
    <row r="19" spans="1:10" x14ac:dyDescent="0.2">
      <c r="A19" s="1" t="s">
        <v>106</v>
      </c>
      <c r="B19" s="9"/>
      <c r="C19" s="9"/>
      <c r="D19" s="9"/>
      <c r="E19" s="9"/>
      <c r="F19" s="9"/>
      <c r="G19" s="2">
        <v>35196995</v>
      </c>
      <c r="H19" s="2">
        <v>55325534</v>
      </c>
      <c r="I19" s="2">
        <v>60473541</v>
      </c>
      <c r="J19" s="2">
        <v>62208336</v>
      </c>
    </row>
    <row r="20" spans="1:10" x14ac:dyDescent="0.2">
      <c r="A20" s="1" t="s">
        <v>107</v>
      </c>
      <c r="B20" s="9"/>
      <c r="C20" s="9"/>
      <c r="D20" s="9"/>
      <c r="E20" s="9"/>
      <c r="F20" s="9"/>
      <c r="G20" s="2">
        <v>34081828.689999998</v>
      </c>
      <c r="H20" s="2">
        <v>51093126</v>
      </c>
      <c r="I20" s="2">
        <v>52381715</v>
      </c>
      <c r="J20" s="2">
        <v>58835809</v>
      </c>
    </row>
    <row r="21" spans="1:10" x14ac:dyDescent="0.2">
      <c r="A21" s="1" t="s">
        <v>108</v>
      </c>
      <c r="B21" s="9"/>
      <c r="C21" s="9"/>
      <c r="D21" s="9"/>
      <c r="E21" s="9"/>
      <c r="F21" s="9"/>
      <c r="G21" s="2">
        <v>90192953</v>
      </c>
      <c r="H21" s="2">
        <v>144578631</v>
      </c>
      <c r="I21" s="2">
        <v>151775532</v>
      </c>
      <c r="J21" s="2">
        <v>156002793</v>
      </c>
    </row>
    <row r="22" spans="1:10" x14ac:dyDescent="0.2">
      <c r="A22" s="1" t="s">
        <v>122</v>
      </c>
      <c r="B22" s="9"/>
      <c r="C22" s="9"/>
      <c r="D22" s="9"/>
      <c r="E22" s="9"/>
      <c r="F22" s="9"/>
      <c r="H22" s="2"/>
      <c r="I22" s="2">
        <v>168271</v>
      </c>
      <c r="J22" s="2">
        <v>250203</v>
      </c>
    </row>
    <row r="23" spans="1:10" x14ac:dyDescent="0.2">
      <c r="A23" s="1" t="s">
        <v>109</v>
      </c>
      <c r="B23" s="9"/>
      <c r="C23" s="9"/>
      <c r="D23" s="9"/>
      <c r="E23" s="9"/>
      <c r="F23" s="9"/>
      <c r="G23" s="2">
        <v>25828164</v>
      </c>
      <c r="H23" s="2">
        <v>25610164</v>
      </c>
      <c r="I23" s="2">
        <v>28709314</v>
      </c>
      <c r="J23" s="2">
        <v>12233695</v>
      </c>
    </row>
    <row r="24" spans="1:10" x14ac:dyDescent="0.2">
      <c r="B24" s="9"/>
      <c r="C24" s="9"/>
      <c r="D24" s="9"/>
      <c r="E24" s="9"/>
      <c r="F24" s="9"/>
    </row>
    <row r="25" spans="1:10" x14ac:dyDescent="0.2">
      <c r="A25" s="3" t="s">
        <v>11</v>
      </c>
      <c r="B25" s="10">
        <f>SUM(B27:B59)</f>
        <v>310550023.35000002</v>
      </c>
      <c r="C25" s="10">
        <f>SUM(C27:C59)</f>
        <v>198696092.47999999</v>
      </c>
      <c r="D25" s="10">
        <f>SUM(D27:D59)-D45-D46-D47</f>
        <v>389568184.58999997</v>
      </c>
      <c r="E25" s="10">
        <f>SUM(E27:E59)-E45-E46-E47</f>
        <v>484312988.41000009</v>
      </c>
      <c r="F25" s="10">
        <f>SUM(F27:F59)-F45-F46-F47</f>
        <v>499507465.25</v>
      </c>
      <c r="G25" s="26">
        <f>G27+G28+G37+G42+G43+G44+G48+G49+G50+G51+G52+G53+G54+G55+G60+G61+G62+G65</f>
        <v>665492528.15999997</v>
      </c>
      <c r="H25" s="26">
        <f>H27+H28+H37+H42+H43+H44+H48+H49+H50+H51+H52+H53+H54+H55+H60+H61+H62+H65</f>
        <v>689768965.11000001</v>
      </c>
      <c r="I25" s="26">
        <f>I27+I28+I37+I42+I43+I44+I48+I49+I50+I51+I52+I53+I54+I55+I60+I61+I62+I63+I65+I66</f>
        <v>871109481.01999998</v>
      </c>
      <c r="J25" s="26">
        <f>J27+J28+J37+J42+J43+J44+J48+J49+J50+J51+J52+J53+J54+J55+J60+J61+J62+J63+J64+J65+J66</f>
        <v>1299332443.47</v>
      </c>
    </row>
    <row r="26" spans="1:10" x14ac:dyDescent="0.2">
      <c r="B26" s="10"/>
      <c r="C26" s="10"/>
      <c r="D26" s="10"/>
      <c r="E26" s="10"/>
      <c r="F26" s="10"/>
      <c r="H26" s="2"/>
    </row>
    <row r="27" spans="1:10" x14ac:dyDescent="0.2">
      <c r="A27" s="11" t="s">
        <v>12</v>
      </c>
      <c r="B27" s="9">
        <v>1649141.45</v>
      </c>
      <c r="C27" s="9">
        <v>1750305</v>
      </c>
      <c r="D27" s="9">
        <v>2359911.94</v>
      </c>
      <c r="E27" s="9">
        <v>2172331</v>
      </c>
      <c r="F27" s="9">
        <v>3481178</v>
      </c>
      <c r="G27" s="2">
        <v>4773341</v>
      </c>
      <c r="H27" s="2">
        <v>4822144</v>
      </c>
      <c r="I27" s="27">
        <v>5288791</v>
      </c>
      <c r="J27" s="27">
        <v>4246046</v>
      </c>
    </row>
    <row r="28" spans="1:10" x14ac:dyDescent="0.2">
      <c r="A28" s="11" t="s">
        <v>13</v>
      </c>
      <c r="B28" s="9"/>
      <c r="C28" s="9">
        <v>0</v>
      </c>
      <c r="D28" s="9">
        <v>0</v>
      </c>
      <c r="E28" s="9">
        <v>0</v>
      </c>
      <c r="F28" s="9"/>
      <c r="G28" s="2">
        <v>158844387.38</v>
      </c>
      <c r="H28" s="2">
        <f>SUM(H29:H35)</f>
        <v>117830268.67</v>
      </c>
      <c r="I28" s="2">
        <f>SUM(I29:I35)</f>
        <v>215414379</v>
      </c>
      <c r="J28" s="2">
        <f>SUM(J29:J35)</f>
        <v>579155386</v>
      </c>
    </row>
    <row r="29" spans="1:10" x14ac:dyDescent="0.2">
      <c r="A29" s="13" t="s">
        <v>14</v>
      </c>
      <c r="B29" s="9">
        <v>76334374</v>
      </c>
      <c r="C29" s="9">
        <v>29010827</v>
      </c>
      <c r="D29" s="9">
        <v>16337858</v>
      </c>
      <c r="E29" s="9">
        <v>13890672</v>
      </c>
      <c r="F29" s="9">
        <v>15043560</v>
      </c>
      <c r="G29" s="2">
        <v>24110700</v>
      </c>
      <c r="H29" s="2">
        <v>27223889</v>
      </c>
      <c r="I29" s="27">
        <v>49691428</v>
      </c>
      <c r="J29" s="27">
        <v>394969759</v>
      </c>
    </row>
    <row r="30" spans="1:10" x14ac:dyDescent="0.2">
      <c r="A30" s="13" t="s">
        <v>15</v>
      </c>
      <c r="B30" s="9">
        <v>14158427</v>
      </c>
      <c r="C30" s="9">
        <v>6506211</v>
      </c>
      <c r="D30" s="9">
        <v>5562731</v>
      </c>
      <c r="E30" s="9">
        <v>35627474</v>
      </c>
      <c r="F30" s="9">
        <v>12354876</v>
      </c>
      <c r="G30" s="2">
        <v>12068257</v>
      </c>
      <c r="H30" s="2">
        <v>16001250</v>
      </c>
      <c r="I30" s="27">
        <v>83071598</v>
      </c>
      <c r="J30" s="27">
        <v>91612744</v>
      </c>
    </row>
    <row r="31" spans="1:10" x14ac:dyDescent="0.2">
      <c r="A31" s="13" t="s">
        <v>16</v>
      </c>
      <c r="B31" s="9">
        <v>26717297</v>
      </c>
      <c r="C31" s="9">
        <v>29250998</v>
      </c>
      <c r="D31" s="9">
        <v>42392101</v>
      </c>
      <c r="E31" s="9">
        <v>51840122</v>
      </c>
      <c r="F31" s="9">
        <v>56305787</v>
      </c>
      <c r="G31" s="2">
        <v>51260205</v>
      </c>
      <c r="H31" s="2">
        <v>60090301</v>
      </c>
      <c r="I31" s="27">
        <v>65298829</v>
      </c>
      <c r="J31" s="27">
        <v>67166336</v>
      </c>
    </row>
    <row r="32" spans="1:10" x14ac:dyDescent="0.2">
      <c r="A32" s="13" t="s">
        <v>17</v>
      </c>
      <c r="B32" s="9">
        <v>2523480</v>
      </c>
      <c r="C32" s="9">
        <v>2021369</v>
      </c>
      <c r="D32" s="9">
        <v>2913522</v>
      </c>
      <c r="E32" s="9">
        <v>3457461</v>
      </c>
      <c r="F32" s="9">
        <v>3751571</v>
      </c>
      <c r="G32" s="2">
        <v>4902550</v>
      </c>
      <c r="H32" s="2">
        <v>5206538</v>
      </c>
      <c r="I32" s="27">
        <v>5119160</v>
      </c>
      <c r="J32" s="27">
        <v>4032610</v>
      </c>
    </row>
    <row r="33" spans="1:10" x14ac:dyDescent="0.2">
      <c r="A33" s="13" t="s">
        <v>112</v>
      </c>
      <c r="B33" s="9"/>
      <c r="C33" s="9"/>
      <c r="D33" s="9"/>
      <c r="E33" s="9"/>
      <c r="F33" s="9"/>
      <c r="G33" s="2">
        <v>4949568</v>
      </c>
      <c r="H33" s="2">
        <v>6391500</v>
      </c>
      <c r="I33" s="27">
        <v>9336043</v>
      </c>
      <c r="J33" s="27">
        <v>18702538</v>
      </c>
    </row>
    <row r="34" spans="1:10" ht="22.5" x14ac:dyDescent="0.2">
      <c r="A34" s="13" t="s">
        <v>113</v>
      </c>
      <c r="B34" s="9"/>
      <c r="C34" s="9"/>
      <c r="D34" s="9"/>
      <c r="E34" s="9"/>
      <c r="F34" s="9"/>
      <c r="G34" s="2">
        <v>60387568.380000003</v>
      </c>
      <c r="H34" s="2">
        <v>2289404.67</v>
      </c>
      <c r="I34" s="27">
        <v>2555844</v>
      </c>
      <c r="J34" s="27">
        <v>2097139</v>
      </c>
    </row>
    <row r="35" spans="1:10" x14ac:dyDescent="0.2">
      <c r="A35" s="13" t="s">
        <v>114</v>
      </c>
      <c r="B35" s="9"/>
      <c r="C35" s="9"/>
      <c r="D35" s="9"/>
      <c r="E35" s="9"/>
      <c r="F35" s="9"/>
      <c r="G35" s="2">
        <v>865539</v>
      </c>
      <c r="H35" s="2">
        <v>627386</v>
      </c>
      <c r="I35" s="27">
        <v>341477</v>
      </c>
      <c r="J35" s="27">
        <v>574260</v>
      </c>
    </row>
    <row r="36" spans="1:10" x14ac:dyDescent="0.2">
      <c r="A36" s="13"/>
      <c r="B36" s="9"/>
      <c r="C36" s="9"/>
      <c r="D36" s="9"/>
      <c r="E36" s="9"/>
      <c r="F36" s="9"/>
      <c r="H36" s="2"/>
    </row>
    <row r="37" spans="1:10" x14ac:dyDescent="0.2">
      <c r="A37" s="11" t="s">
        <v>18</v>
      </c>
      <c r="B37" s="10">
        <v>85473653.920000002</v>
      </c>
      <c r="C37" s="10">
        <v>0</v>
      </c>
      <c r="D37" s="9">
        <v>0</v>
      </c>
      <c r="E37" s="9">
        <v>0</v>
      </c>
      <c r="F37" s="9"/>
      <c r="G37" s="2">
        <v>48712939</v>
      </c>
      <c r="H37" s="2">
        <f>SUM(H38:H40)</f>
        <v>54741284</v>
      </c>
      <c r="I37" s="2">
        <f>SUM(I38:I40)</f>
        <v>64586189</v>
      </c>
      <c r="J37" s="2">
        <f>SUM(J38:J40)</f>
        <v>69658820</v>
      </c>
    </row>
    <row r="38" spans="1:10" x14ac:dyDescent="0.2">
      <c r="A38" s="13" t="s">
        <v>19</v>
      </c>
      <c r="B38" s="9">
        <v>25834316</v>
      </c>
      <c r="C38" s="9">
        <v>33591450</v>
      </c>
      <c r="D38" s="9">
        <v>33934958</v>
      </c>
      <c r="E38" s="9">
        <v>34397503</v>
      </c>
      <c r="F38" s="9">
        <v>40026376</v>
      </c>
      <c r="G38" s="2">
        <v>45952893</v>
      </c>
      <c r="H38" s="2">
        <v>51713847</v>
      </c>
      <c r="I38" s="2">
        <v>61036740</v>
      </c>
      <c r="J38" s="2">
        <v>66143794</v>
      </c>
    </row>
    <row r="39" spans="1:10" x14ac:dyDescent="0.2">
      <c r="A39" s="13" t="s">
        <v>20</v>
      </c>
      <c r="B39" s="9">
        <v>1659088</v>
      </c>
      <c r="C39" s="9">
        <v>1519401</v>
      </c>
      <c r="D39" s="9">
        <v>2368441</v>
      </c>
      <c r="E39" s="9">
        <v>1744794</v>
      </c>
      <c r="F39" s="9">
        <v>1828763</v>
      </c>
      <c r="G39" s="2">
        <v>2008572</v>
      </c>
      <c r="H39" s="2">
        <v>2127479</v>
      </c>
      <c r="I39" s="2">
        <v>1953572</v>
      </c>
      <c r="J39" s="2">
        <v>1853482</v>
      </c>
    </row>
    <row r="40" spans="1:10" x14ac:dyDescent="0.2">
      <c r="A40" s="13" t="s">
        <v>21</v>
      </c>
      <c r="B40" s="9">
        <v>253127</v>
      </c>
      <c r="C40" s="9">
        <v>289608</v>
      </c>
      <c r="D40" s="9">
        <v>653173</v>
      </c>
      <c r="E40" s="9">
        <v>633724</v>
      </c>
      <c r="F40" s="9">
        <v>654409</v>
      </c>
      <c r="G40" s="2">
        <v>751474</v>
      </c>
      <c r="H40" s="2">
        <v>899958</v>
      </c>
      <c r="I40" s="2">
        <v>1595877</v>
      </c>
      <c r="J40" s="2">
        <v>1661544</v>
      </c>
    </row>
    <row r="41" spans="1:10" x14ac:dyDescent="0.2">
      <c r="A41" s="1" t="s">
        <v>22</v>
      </c>
      <c r="B41" s="9"/>
      <c r="C41" s="9">
        <v>0</v>
      </c>
      <c r="D41" s="9">
        <v>0</v>
      </c>
      <c r="E41" s="9">
        <v>0</v>
      </c>
      <c r="F41" s="9"/>
      <c r="H41" s="2"/>
      <c r="I41" s="2"/>
      <c r="J41" s="2"/>
    </row>
    <row r="42" spans="1:10" x14ac:dyDescent="0.2">
      <c r="A42" s="1" t="s">
        <v>23</v>
      </c>
      <c r="B42" s="9">
        <v>1672287</v>
      </c>
      <c r="C42" s="9">
        <v>2102391</v>
      </c>
      <c r="D42" s="9">
        <v>2514916</v>
      </c>
      <c r="E42" s="9">
        <v>2966144</v>
      </c>
      <c r="F42" s="9">
        <v>3306118</v>
      </c>
      <c r="G42" s="2">
        <v>3245750</v>
      </c>
      <c r="H42" s="2">
        <v>3629629</v>
      </c>
      <c r="I42" s="2">
        <v>4761405</v>
      </c>
      <c r="J42" s="2">
        <v>4725419</v>
      </c>
    </row>
    <row r="43" spans="1:10" x14ac:dyDescent="0.2">
      <c r="A43" s="1" t="s">
        <v>24</v>
      </c>
      <c r="B43" s="9">
        <v>9534043</v>
      </c>
      <c r="C43" s="9">
        <v>10379138</v>
      </c>
      <c r="D43" s="9">
        <v>9482621</v>
      </c>
      <c r="E43" s="9">
        <v>12367529</v>
      </c>
      <c r="F43" s="9">
        <v>11360073</v>
      </c>
      <c r="G43" s="2">
        <v>12923196</v>
      </c>
      <c r="H43" s="2">
        <v>13698151</v>
      </c>
      <c r="I43" s="2">
        <v>16406180</v>
      </c>
      <c r="J43" s="2">
        <v>5900249</v>
      </c>
    </row>
    <row r="44" spans="1:10" ht="22.5" x14ac:dyDescent="0.2">
      <c r="A44" s="25" t="s">
        <v>25</v>
      </c>
      <c r="B44" s="9">
        <v>849425</v>
      </c>
      <c r="C44" s="9">
        <v>572934</v>
      </c>
      <c r="D44" s="9">
        <v>2140803</v>
      </c>
      <c r="E44" s="9">
        <v>2801071</v>
      </c>
      <c r="F44" s="9">
        <v>2896305</v>
      </c>
      <c r="G44" s="2">
        <v>4760145</v>
      </c>
      <c r="H44" s="2">
        <v>5212811</v>
      </c>
      <c r="I44" s="2">
        <v>6016125</v>
      </c>
      <c r="J44" s="2">
        <v>7610337</v>
      </c>
    </row>
    <row r="45" spans="1:10" x14ac:dyDescent="0.2">
      <c r="A45" s="1" t="s">
        <v>26</v>
      </c>
      <c r="B45" s="9"/>
      <c r="C45" s="9">
        <v>0</v>
      </c>
      <c r="D45" s="9">
        <v>591855</v>
      </c>
      <c r="E45" s="9">
        <v>945091</v>
      </c>
      <c r="F45" s="9"/>
      <c r="H45" s="2"/>
    </row>
    <row r="46" spans="1:10" x14ac:dyDescent="0.2">
      <c r="A46" s="1" t="s">
        <v>27</v>
      </c>
      <c r="B46" s="9"/>
      <c r="C46" s="9">
        <v>0</v>
      </c>
      <c r="D46" s="9">
        <v>74900</v>
      </c>
      <c r="E46" s="9">
        <v>571309</v>
      </c>
      <c r="F46" s="9"/>
      <c r="H46" s="2"/>
    </row>
    <row r="47" spans="1:10" x14ac:dyDescent="0.2">
      <c r="A47" s="1" t="s">
        <v>28</v>
      </c>
      <c r="B47" s="9"/>
      <c r="C47" s="9">
        <v>0</v>
      </c>
      <c r="D47" s="9">
        <v>1474048</v>
      </c>
      <c r="E47" s="9">
        <v>1284671</v>
      </c>
      <c r="F47" s="9"/>
      <c r="H47" s="2"/>
    </row>
    <row r="48" spans="1:10" x14ac:dyDescent="0.2">
      <c r="A48" s="1" t="s">
        <v>29</v>
      </c>
      <c r="B48" s="9">
        <v>0</v>
      </c>
      <c r="C48" s="9">
        <v>0</v>
      </c>
      <c r="D48" s="9">
        <v>0</v>
      </c>
      <c r="E48" s="9">
        <v>0</v>
      </c>
      <c r="F48" s="9"/>
      <c r="H48" s="2"/>
    </row>
    <row r="49" spans="1:10" ht="22.5" x14ac:dyDescent="0.2">
      <c r="A49" s="25" t="s">
        <v>30</v>
      </c>
      <c r="B49" s="9">
        <v>585927.06000000006</v>
      </c>
      <c r="C49" s="9">
        <v>751242.27</v>
      </c>
      <c r="D49" s="9">
        <v>295472.57999999996</v>
      </c>
      <c r="E49" s="9">
        <v>195273.62</v>
      </c>
      <c r="F49" s="9">
        <v>277195.40000000002</v>
      </c>
      <c r="G49" s="2">
        <v>333070</v>
      </c>
      <c r="H49" s="2">
        <v>152537</v>
      </c>
      <c r="I49" s="2">
        <v>206676</v>
      </c>
      <c r="J49" s="2">
        <v>125676</v>
      </c>
    </row>
    <row r="50" spans="1:10" x14ac:dyDescent="0.2">
      <c r="A50" s="1" t="s">
        <v>31</v>
      </c>
      <c r="B50" s="9">
        <v>5578314</v>
      </c>
      <c r="C50" s="9">
        <v>8166611</v>
      </c>
      <c r="D50" s="9">
        <v>41489465.75</v>
      </c>
      <c r="E50" s="9">
        <v>38739642.460000001</v>
      </c>
      <c r="F50" s="9">
        <v>40114091</v>
      </c>
      <c r="G50" s="2">
        <v>44017974</v>
      </c>
      <c r="H50" s="2">
        <v>50746706</v>
      </c>
      <c r="I50" s="2">
        <v>62645837</v>
      </c>
      <c r="J50" s="2">
        <v>64466321</v>
      </c>
    </row>
    <row r="51" spans="1:10" x14ac:dyDescent="0.2">
      <c r="A51" s="1" t="s">
        <v>32</v>
      </c>
      <c r="B51" s="9"/>
      <c r="C51" s="9">
        <v>0</v>
      </c>
      <c r="D51" s="9">
        <v>179164</v>
      </c>
      <c r="E51" s="9">
        <v>192010</v>
      </c>
      <c r="F51" s="9">
        <v>279279</v>
      </c>
      <c r="G51" s="2">
        <v>396046</v>
      </c>
      <c r="H51" s="2">
        <v>866985</v>
      </c>
      <c r="I51" s="2">
        <v>1112622</v>
      </c>
      <c r="J51" s="2">
        <v>1169427</v>
      </c>
    </row>
    <row r="52" spans="1:10" x14ac:dyDescent="0.2">
      <c r="A52" s="11" t="s">
        <v>33</v>
      </c>
      <c r="B52" s="9"/>
      <c r="C52" s="9">
        <v>0</v>
      </c>
      <c r="D52" s="9"/>
      <c r="E52" s="9">
        <v>10379</v>
      </c>
      <c r="F52" s="9">
        <v>8273</v>
      </c>
      <c r="G52" s="2">
        <v>2321</v>
      </c>
      <c r="H52" s="2">
        <v>3779</v>
      </c>
      <c r="I52" s="2">
        <v>2555</v>
      </c>
      <c r="J52" s="2">
        <v>11376</v>
      </c>
    </row>
    <row r="53" spans="1:10" x14ac:dyDescent="0.2">
      <c r="A53" s="11" t="s">
        <v>34</v>
      </c>
      <c r="B53" s="9"/>
      <c r="C53" s="9"/>
      <c r="D53" s="9"/>
      <c r="E53" s="9">
        <v>572361</v>
      </c>
      <c r="F53" s="9">
        <v>1942979</v>
      </c>
      <c r="G53" s="2">
        <v>1907503</v>
      </c>
      <c r="H53" s="2">
        <v>1917902</v>
      </c>
      <c r="I53" s="2">
        <v>2405410</v>
      </c>
      <c r="J53" s="2">
        <v>4347088</v>
      </c>
    </row>
    <row r="54" spans="1:10" ht="22.5" x14ac:dyDescent="0.2">
      <c r="A54" s="11" t="s">
        <v>35</v>
      </c>
      <c r="B54" s="9"/>
      <c r="C54" s="9"/>
      <c r="D54" s="9">
        <v>133214341</v>
      </c>
      <c r="E54" s="9">
        <v>177026990</v>
      </c>
      <c r="F54" s="9">
        <v>195279139</v>
      </c>
      <c r="G54" s="2">
        <v>230966694</v>
      </c>
      <c r="H54" s="2">
        <v>263751643</v>
      </c>
      <c r="I54" s="2">
        <v>306260773</v>
      </c>
      <c r="J54" s="2">
        <v>345014230</v>
      </c>
    </row>
    <row r="55" spans="1:10" ht="22.5" x14ac:dyDescent="0.2">
      <c r="A55" s="11" t="s">
        <v>36</v>
      </c>
      <c r="B55" s="9"/>
      <c r="C55" s="9"/>
      <c r="D55" s="9"/>
      <c r="E55" s="9">
        <v>0</v>
      </c>
      <c r="F55" s="9"/>
      <c r="G55" s="2">
        <v>119582252.05</v>
      </c>
      <c r="H55" s="2">
        <f>SUM(H56:H59)</f>
        <v>136245776.34</v>
      </c>
      <c r="I55" s="2">
        <f>SUM(I56:I59)</f>
        <v>144944532.72999999</v>
      </c>
      <c r="J55" s="2">
        <f>SUM(J56:J59)</f>
        <v>153949352.99000001</v>
      </c>
    </row>
    <row r="56" spans="1:10" ht="22.5" x14ac:dyDescent="0.2">
      <c r="A56" s="11" t="s">
        <v>37</v>
      </c>
      <c r="B56" s="9">
        <v>29288809</v>
      </c>
      <c r="C56" s="9">
        <v>42092177</v>
      </c>
      <c r="D56" s="9">
        <v>52002407.320000008</v>
      </c>
      <c r="E56" s="9">
        <v>57791290.840000004</v>
      </c>
      <c r="F56" s="9">
        <v>59634267.689999998</v>
      </c>
      <c r="G56" s="2">
        <v>66487445</v>
      </c>
      <c r="H56" s="2">
        <v>75790569</v>
      </c>
      <c r="I56" s="2">
        <v>77250232</v>
      </c>
      <c r="J56" s="2">
        <v>81448341</v>
      </c>
    </row>
    <row r="57" spans="1:10" ht="22.5" x14ac:dyDescent="0.2">
      <c r="A57" s="11" t="s">
        <v>38</v>
      </c>
      <c r="B57" s="9">
        <v>25373373</v>
      </c>
      <c r="C57" s="9">
        <v>27227051</v>
      </c>
      <c r="D57" s="9">
        <v>36342300</v>
      </c>
      <c r="E57" s="9">
        <v>42082690</v>
      </c>
      <c r="F57" s="9">
        <v>44950060</v>
      </c>
      <c r="G57" s="2">
        <v>47414270</v>
      </c>
      <c r="H57" s="2">
        <v>54273429</v>
      </c>
      <c r="I57" s="2">
        <v>59760763</v>
      </c>
      <c r="J57" s="2">
        <v>63158645</v>
      </c>
    </row>
    <row r="58" spans="1:10" x14ac:dyDescent="0.2">
      <c r="A58" s="11" t="s">
        <v>39</v>
      </c>
      <c r="B58" s="9">
        <v>673751</v>
      </c>
      <c r="C58" s="9">
        <v>700723</v>
      </c>
      <c r="D58" s="9">
        <v>1505274</v>
      </c>
      <c r="E58" s="9">
        <v>1675138</v>
      </c>
      <c r="F58" s="9">
        <v>1625484</v>
      </c>
      <c r="G58" s="2">
        <v>1677050</v>
      </c>
      <c r="H58" s="2">
        <v>1872744</v>
      </c>
      <c r="I58" s="2">
        <v>2140256</v>
      </c>
      <c r="J58" s="2">
        <v>2337701</v>
      </c>
    </row>
    <row r="59" spans="1:10" x14ac:dyDescent="0.2">
      <c r="A59" s="11" t="s">
        <v>40</v>
      </c>
      <c r="B59" s="9">
        <v>2391189.92</v>
      </c>
      <c r="C59" s="9">
        <v>2763656.21</v>
      </c>
      <c r="D59" s="9">
        <v>3878724</v>
      </c>
      <c r="E59" s="9">
        <v>4128388.49</v>
      </c>
      <c r="F59" s="9">
        <v>4387681.16</v>
      </c>
      <c r="G59" s="2">
        <v>4003487.05</v>
      </c>
      <c r="H59" s="2">
        <v>4309034.34</v>
      </c>
      <c r="I59" s="2">
        <v>5793281.7300000004</v>
      </c>
      <c r="J59" s="2">
        <v>7004665.9900000002</v>
      </c>
    </row>
    <row r="60" spans="1:10" x14ac:dyDescent="0.2">
      <c r="A60" s="1" t="s">
        <v>115</v>
      </c>
      <c r="B60" s="9"/>
      <c r="C60" s="9"/>
      <c r="D60" s="9"/>
      <c r="E60" s="9"/>
      <c r="F60" s="9"/>
      <c r="G60" s="2">
        <v>1626266.73</v>
      </c>
      <c r="H60" s="2">
        <v>815405.1</v>
      </c>
      <c r="I60" s="2">
        <v>1736472.29</v>
      </c>
      <c r="J60" s="2">
        <v>2554130.48</v>
      </c>
    </row>
    <row r="61" spans="1:10" x14ac:dyDescent="0.2">
      <c r="A61" s="1" t="s">
        <v>116</v>
      </c>
      <c r="B61" s="9"/>
      <c r="C61" s="9"/>
      <c r="D61" s="9"/>
      <c r="E61" s="9"/>
      <c r="F61" s="9"/>
      <c r="G61" s="2">
        <v>33388840</v>
      </c>
      <c r="H61" s="2">
        <v>35327475</v>
      </c>
      <c r="I61" s="2">
        <v>38552348</v>
      </c>
      <c r="J61" s="2">
        <v>45751784</v>
      </c>
    </row>
    <row r="62" spans="1:10" x14ac:dyDescent="0.2">
      <c r="A62" s="1" t="s">
        <v>117</v>
      </c>
      <c r="B62" s="9"/>
      <c r="C62" s="9"/>
      <c r="D62" s="9"/>
      <c r="E62" s="9"/>
      <c r="F62" s="9"/>
      <c r="G62" s="2">
        <v>300</v>
      </c>
      <c r="H62" s="2"/>
      <c r="I62" s="2"/>
      <c r="J62" s="2">
        <v>0</v>
      </c>
    </row>
    <row r="63" spans="1:10" ht="22.5" x14ac:dyDescent="0.2">
      <c r="A63" s="11" t="s">
        <v>124</v>
      </c>
      <c r="B63" s="9"/>
      <c r="C63" s="9"/>
      <c r="D63" s="9"/>
      <c r="E63" s="9"/>
      <c r="F63" s="9"/>
      <c r="H63" s="2"/>
      <c r="I63" s="2">
        <v>762810</v>
      </c>
      <c r="J63" s="2">
        <v>382912</v>
      </c>
    </row>
    <row r="64" spans="1:10" ht="22.5" x14ac:dyDescent="0.2">
      <c r="A64" s="11" t="s">
        <v>126</v>
      </c>
      <c r="B64" s="9"/>
      <c r="C64" s="9"/>
      <c r="D64" s="9"/>
      <c r="E64" s="9"/>
      <c r="F64" s="9"/>
      <c r="H64" s="2"/>
      <c r="I64" s="2"/>
      <c r="J64" s="2">
        <v>10205444</v>
      </c>
    </row>
    <row r="65" spans="1:10" x14ac:dyDescent="0.2">
      <c r="A65" s="11" t="s">
        <v>118</v>
      </c>
      <c r="B65" s="9"/>
      <c r="C65" s="9"/>
      <c r="D65" s="9"/>
      <c r="E65" s="9"/>
      <c r="F65" s="9"/>
      <c r="G65" s="2">
        <v>11503</v>
      </c>
      <c r="H65" s="2">
        <v>6469</v>
      </c>
      <c r="I65" s="2">
        <v>6021</v>
      </c>
      <c r="J65" s="2">
        <v>58445</v>
      </c>
    </row>
    <row r="66" spans="1:10" ht="33.75" x14ac:dyDescent="0.2">
      <c r="A66" s="11" t="s">
        <v>125</v>
      </c>
      <c r="B66" s="9"/>
      <c r="C66" s="9"/>
      <c r="D66" s="9"/>
      <c r="E66" s="9"/>
      <c r="F66" s="9"/>
      <c r="H66" s="2"/>
      <c r="I66" s="2">
        <v>355</v>
      </c>
      <c r="J66" s="2">
        <v>0</v>
      </c>
    </row>
    <row r="67" spans="1:10" x14ac:dyDescent="0.2">
      <c r="B67" s="9"/>
      <c r="C67" s="9"/>
      <c r="D67" s="9"/>
      <c r="E67" s="9"/>
      <c r="F67" s="9"/>
    </row>
    <row r="68" spans="1:10" x14ac:dyDescent="0.2">
      <c r="A68" s="3" t="s">
        <v>41</v>
      </c>
      <c r="B68" s="10">
        <v>202262736.88</v>
      </c>
      <c r="C68" s="10">
        <f t="shared" ref="C68:J68" si="0">SUM(C70:C74)</f>
        <v>47249093.530000009</v>
      </c>
      <c r="D68" s="10">
        <f t="shared" si="0"/>
        <v>319968521.64000005</v>
      </c>
      <c r="E68" s="10">
        <f t="shared" si="0"/>
        <v>99381187.760000005</v>
      </c>
      <c r="F68" s="10">
        <f t="shared" si="0"/>
        <v>45881184.920000002</v>
      </c>
      <c r="G68" s="10">
        <f t="shared" si="0"/>
        <v>104717124.12</v>
      </c>
      <c r="H68" s="10">
        <f t="shared" si="0"/>
        <v>108729665.39</v>
      </c>
      <c r="I68" s="10">
        <f t="shared" si="0"/>
        <v>209336159.43000001</v>
      </c>
      <c r="J68" s="10">
        <f t="shared" si="0"/>
        <v>435414737.86000001</v>
      </c>
    </row>
    <row r="69" spans="1:10" x14ac:dyDescent="0.2">
      <c r="B69" s="10"/>
      <c r="C69" s="10"/>
      <c r="D69" s="10"/>
      <c r="E69" s="10"/>
      <c r="F69" s="10"/>
      <c r="H69" s="2"/>
    </row>
    <row r="70" spans="1:10" x14ac:dyDescent="0.2">
      <c r="A70" s="1" t="s">
        <v>42</v>
      </c>
      <c r="B70" s="9">
        <v>178540000</v>
      </c>
      <c r="C70" s="9">
        <v>1020301</v>
      </c>
      <c r="D70" s="9">
        <v>285000000</v>
      </c>
      <c r="E70" s="9">
        <v>63850996</v>
      </c>
      <c r="F70" s="9">
        <v>7152990</v>
      </c>
      <c r="G70" s="2">
        <v>33597151.859999999</v>
      </c>
      <c r="H70" s="2">
        <v>65767683</v>
      </c>
      <c r="I70" s="2">
        <v>150553676.18000001</v>
      </c>
      <c r="J70" s="2">
        <v>339176394.60000002</v>
      </c>
    </row>
    <row r="71" spans="1:10" x14ac:dyDescent="0.2">
      <c r="A71" s="1" t="s">
        <v>123</v>
      </c>
      <c r="B71" s="9"/>
      <c r="C71" s="9"/>
      <c r="D71" s="9"/>
      <c r="E71" s="9"/>
      <c r="F71" s="9"/>
      <c r="H71" s="2"/>
      <c r="I71" s="2">
        <v>863000</v>
      </c>
      <c r="J71" s="2">
        <v>0</v>
      </c>
    </row>
    <row r="72" spans="1:10" x14ac:dyDescent="0.2">
      <c r="A72" s="1" t="s">
        <v>43</v>
      </c>
      <c r="B72" s="9">
        <v>23473948.290000003</v>
      </c>
      <c r="C72" s="9">
        <v>45942622.080000006</v>
      </c>
      <c r="D72" s="9">
        <v>34217820.410000004</v>
      </c>
      <c r="E72" s="9">
        <v>34549388.560000002</v>
      </c>
      <c r="F72" s="9">
        <v>37768994.740000002</v>
      </c>
      <c r="G72" s="2">
        <v>70759541.420000002</v>
      </c>
      <c r="H72" s="2">
        <v>42783946.350000001</v>
      </c>
      <c r="I72" s="2">
        <v>57531450.350000001</v>
      </c>
      <c r="J72" s="2">
        <v>93041777.739999995</v>
      </c>
    </row>
    <row r="73" spans="1:10" x14ac:dyDescent="0.2">
      <c r="A73" s="1" t="s">
        <v>44</v>
      </c>
      <c r="B73" s="9">
        <v>201800</v>
      </c>
      <c r="C73" s="9">
        <v>187160</v>
      </c>
      <c r="D73" s="9">
        <v>641860</v>
      </c>
      <c r="E73" s="9">
        <v>889442</v>
      </c>
      <c r="F73" s="9">
        <v>495984</v>
      </c>
      <c r="G73" s="2">
        <v>0</v>
      </c>
      <c r="H73" s="2"/>
      <c r="I73" s="2"/>
      <c r="J73" s="2"/>
    </row>
    <row r="74" spans="1:10" x14ac:dyDescent="0.2">
      <c r="A74" s="1" t="s">
        <v>45</v>
      </c>
      <c r="B74" s="9">
        <v>46988.59</v>
      </c>
      <c r="C74" s="9">
        <v>99010.45</v>
      </c>
      <c r="D74" s="9">
        <v>108841.22999999998</v>
      </c>
      <c r="E74" s="9">
        <v>91361.2</v>
      </c>
      <c r="F74" s="9">
        <v>463216.17999999993</v>
      </c>
      <c r="G74" s="2">
        <v>360430.84</v>
      </c>
      <c r="H74" s="2">
        <v>178036.04</v>
      </c>
      <c r="I74" s="2">
        <v>388032.9</v>
      </c>
      <c r="J74" s="2">
        <v>3196565.52</v>
      </c>
    </row>
    <row r="75" spans="1:10" x14ac:dyDescent="0.2">
      <c r="B75" s="9"/>
      <c r="C75" s="9"/>
      <c r="D75" s="9"/>
      <c r="E75" s="9"/>
      <c r="F75" s="9"/>
      <c r="H75" s="2"/>
    </row>
    <row r="76" spans="1:10" x14ac:dyDescent="0.2">
      <c r="A76" s="3" t="s">
        <v>46</v>
      </c>
      <c r="B76" s="10">
        <v>200609525.28</v>
      </c>
      <c r="C76" s="10">
        <f t="shared" ref="C76:J76" si="1">SUM(C77:C82)</f>
        <v>368583383.27999997</v>
      </c>
      <c r="D76" s="10">
        <f t="shared" si="1"/>
        <v>287363380.35999995</v>
      </c>
      <c r="E76" s="10">
        <f t="shared" si="1"/>
        <v>408117602.51999998</v>
      </c>
      <c r="F76" s="10">
        <f t="shared" si="1"/>
        <v>324724564.76999998</v>
      </c>
      <c r="G76" s="10">
        <f t="shared" si="1"/>
        <v>59756073.310000002</v>
      </c>
      <c r="H76" s="10">
        <f t="shared" si="1"/>
        <v>67202249.459999993</v>
      </c>
      <c r="I76" s="10">
        <f t="shared" si="1"/>
        <v>0</v>
      </c>
      <c r="J76" s="10">
        <f t="shared" si="1"/>
        <v>0</v>
      </c>
    </row>
    <row r="77" spans="1:10" x14ac:dyDescent="0.2">
      <c r="B77" s="10"/>
      <c r="C77" s="9"/>
      <c r="D77" s="9"/>
      <c r="E77" s="9"/>
      <c r="F77" s="9"/>
    </row>
    <row r="78" spans="1:10" x14ac:dyDescent="0.2">
      <c r="A78" s="1" t="s">
        <v>47</v>
      </c>
      <c r="B78" s="10"/>
      <c r="C78" s="9"/>
      <c r="D78" s="9">
        <v>0</v>
      </c>
      <c r="E78" s="9">
        <v>0</v>
      </c>
      <c r="F78" s="9">
        <v>0</v>
      </c>
    </row>
    <row r="79" spans="1:10" x14ac:dyDescent="0.2">
      <c r="A79" s="1" t="s">
        <v>48</v>
      </c>
      <c r="B79" s="9">
        <v>80369</v>
      </c>
      <c r="C79" s="9">
        <v>37087</v>
      </c>
      <c r="D79" s="9">
        <v>37959</v>
      </c>
      <c r="E79" s="9">
        <v>11467</v>
      </c>
      <c r="F79" s="9">
        <v>21698</v>
      </c>
    </row>
    <row r="80" spans="1:10" x14ac:dyDescent="0.2">
      <c r="A80" s="1" t="s">
        <v>49</v>
      </c>
      <c r="B80" s="9">
        <v>23329746.07</v>
      </c>
      <c r="C80" s="9">
        <v>22037626.190000001</v>
      </c>
      <c r="D80" s="9">
        <v>27590879</v>
      </c>
      <c r="E80" s="9">
        <v>42784412.5</v>
      </c>
      <c r="F80" s="9">
        <v>57210395.649999991</v>
      </c>
      <c r="G80" s="2">
        <v>59756073.310000002</v>
      </c>
      <c r="H80" s="2">
        <v>67202249.459999993</v>
      </c>
      <c r="I80" s="27"/>
    </row>
    <row r="81" spans="1:10" x14ac:dyDescent="0.2">
      <c r="A81" s="1" t="s">
        <v>50</v>
      </c>
      <c r="B81" s="9">
        <v>114886786</v>
      </c>
      <c r="C81" s="9">
        <v>0</v>
      </c>
      <c r="D81" s="9">
        <v>995187.51</v>
      </c>
      <c r="E81" s="9">
        <v>0</v>
      </c>
      <c r="F81" s="9">
        <v>0</v>
      </c>
      <c r="I81" s="27"/>
      <c r="J81" s="27"/>
    </row>
    <row r="82" spans="1:10" x14ac:dyDescent="0.2">
      <c r="A82" s="1" t="s">
        <v>51</v>
      </c>
      <c r="B82" s="9">
        <v>62312624.210000001</v>
      </c>
      <c r="C82" s="9">
        <v>346508670.08999997</v>
      </c>
      <c r="D82" s="9">
        <v>258739354.84999996</v>
      </c>
      <c r="E82" s="9">
        <v>365321723.01999998</v>
      </c>
      <c r="F82" s="9">
        <v>267492471.11999997</v>
      </c>
      <c r="I82" s="27"/>
      <c r="J82" s="27"/>
    </row>
    <row r="83" spans="1:10" x14ac:dyDescent="0.2">
      <c r="B83" s="9"/>
      <c r="C83" s="9"/>
      <c r="D83" s="9"/>
      <c r="E83" s="9"/>
      <c r="F83" s="9"/>
      <c r="I83" s="27"/>
      <c r="J83" s="27"/>
    </row>
    <row r="84" spans="1:10" x14ac:dyDescent="0.2">
      <c r="A84" s="3" t="s">
        <v>52</v>
      </c>
      <c r="B84" s="10">
        <v>1044203713.2499999</v>
      </c>
      <c r="C84" s="10">
        <f t="shared" ref="C84:J84" si="2">+C76+C68+C25+C10</f>
        <v>1284957886.8</v>
      </c>
      <c r="D84" s="10">
        <f t="shared" si="2"/>
        <v>1935829313.96</v>
      </c>
      <c r="E84" s="10">
        <f t="shared" si="2"/>
        <v>2122079849.0900002</v>
      </c>
      <c r="F84" s="10">
        <f t="shared" si="2"/>
        <v>2052336995.9100001</v>
      </c>
      <c r="G84" s="10">
        <f t="shared" si="2"/>
        <v>2449832443.6400003</v>
      </c>
      <c r="H84" s="10">
        <f t="shared" si="2"/>
        <v>2590653861.9499998</v>
      </c>
      <c r="I84" s="10">
        <f t="shared" si="2"/>
        <v>2810853080.9200001</v>
      </c>
      <c r="J84" s="10">
        <f t="shared" si="2"/>
        <v>3582520680.98</v>
      </c>
    </row>
    <row r="85" spans="1:10" x14ac:dyDescent="0.2">
      <c r="A85" s="3"/>
      <c r="B85" s="9"/>
      <c r="C85" s="9"/>
      <c r="D85" s="9"/>
      <c r="E85" s="9"/>
      <c r="F85" s="9"/>
      <c r="I85" s="27"/>
      <c r="J85" s="27"/>
    </row>
    <row r="86" spans="1:10" x14ac:dyDescent="0.2">
      <c r="A86" s="3" t="s">
        <v>53</v>
      </c>
      <c r="B86" s="10">
        <v>6296694061.8800001</v>
      </c>
      <c r="C86" s="10">
        <f t="shared" ref="C86:J86" si="3">+C88+C97+C105</f>
        <v>7044006082.6599998</v>
      </c>
      <c r="D86" s="10">
        <f t="shared" si="3"/>
        <v>7640225887.4200001</v>
      </c>
      <c r="E86" s="10">
        <f t="shared" si="3"/>
        <v>7957924124.3299999</v>
      </c>
      <c r="F86" s="10">
        <f t="shared" si="3"/>
        <v>9075789667.3500004</v>
      </c>
      <c r="G86" s="10">
        <f t="shared" si="3"/>
        <v>10283126025.93</v>
      </c>
      <c r="H86" s="10">
        <f t="shared" si="3"/>
        <v>10816933945.050001</v>
      </c>
      <c r="I86" s="10">
        <f t="shared" si="3"/>
        <v>11797041988.82</v>
      </c>
      <c r="J86" s="10">
        <f t="shared" si="3"/>
        <v>13270488682.07</v>
      </c>
    </row>
    <row r="87" spans="1:10" x14ac:dyDescent="0.2">
      <c r="B87" s="9"/>
      <c r="C87" s="9"/>
      <c r="D87" s="9"/>
      <c r="E87" s="9"/>
      <c r="F87" s="9"/>
      <c r="I87" s="27"/>
      <c r="J87" s="27"/>
    </row>
    <row r="88" spans="1:10" x14ac:dyDescent="0.2">
      <c r="A88" s="3" t="s">
        <v>54</v>
      </c>
      <c r="B88" s="10">
        <v>5614520204</v>
      </c>
      <c r="C88" s="10">
        <f>SUM(C89:C93)</f>
        <v>6669971003.8199997</v>
      </c>
      <c r="D88" s="10">
        <f>SUM(D89:D93)</f>
        <v>7370213882.7699995</v>
      </c>
      <c r="E88" s="10">
        <f>SUM(E89:E93)</f>
        <v>7668113800.6199999</v>
      </c>
      <c r="F88" s="10">
        <f>SUM(F89:F93)</f>
        <v>8750714848.4700012</v>
      </c>
      <c r="G88" s="10">
        <f>SUM(G89:G94)</f>
        <v>9730441228.1399994</v>
      </c>
      <c r="H88" s="10">
        <f>SUM(H89:H95)</f>
        <v>10308123067.01</v>
      </c>
      <c r="I88" s="10">
        <f>SUM(I89:I95)</f>
        <v>11457588204.029999</v>
      </c>
      <c r="J88" s="10">
        <f>SUM(J89:J95)</f>
        <v>12576941563.209999</v>
      </c>
    </row>
    <row r="89" spans="1:10" x14ac:dyDescent="0.2">
      <c r="A89" s="1" t="s">
        <v>55</v>
      </c>
      <c r="B89" s="9">
        <v>4413765814</v>
      </c>
      <c r="C89" s="9">
        <v>5313589553.6599998</v>
      </c>
      <c r="D89" s="9">
        <v>5935157736.9899998</v>
      </c>
      <c r="E89" s="9">
        <v>6180114233.25</v>
      </c>
      <c r="F89" s="9">
        <v>6820253796.8400002</v>
      </c>
      <c r="G89" s="2">
        <v>7457309236.1400003</v>
      </c>
      <c r="H89" s="2">
        <v>7535763320.0100002</v>
      </c>
      <c r="I89" s="27">
        <v>8411199066.0299997</v>
      </c>
      <c r="J89" s="27">
        <v>9004868031.2099991</v>
      </c>
    </row>
    <row r="90" spans="1:10" x14ac:dyDescent="0.2">
      <c r="A90" s="1" t="s">
        <v>56</v>
      </c>
      <c r="B90" s="9">
        <v>592169617</v>
      </c>
      <c r="C90" s="9">
        <v>640307488</v>
      </c>
      <c r="D90" s="9">
        <v>658779294</v>
      </c>
      <c r="E90" s="9">
        <v>682222408</v>
      </c>
      <c r="F90" s="9">
        <v>709951325</v>
      </c>
      <c r="G90" s="2">
        <v>740551337</v>
      </c>
      <c r="H90" s="2">
        <v>754665513</v>
      </c>
      <c r="I90" s="27">
        <v>800984294</v>
      </c>
      <c r="J90" s="27">
        <v>875247861</v>
      </c>
    </row>
    <row r="91" spans="1:10" x14ac:dyDescent="0.2">
      <c r="A91" s="1" t="s">
        <v>57</v>
      </c>
      <c r="B91" s="9">
        <v>142139627</v>
      </c>
      <c r="C91" s="9">
        <v>166202753</v>
      </c>
      <c r="D91" s="9">
        <v>193044864</v>
      </c>
      <c r="E91" s="9">
        <v>210381584</v>
      </c>
      <c r="F91" s="9">
        <v>215698482</v>
      </c>
      <c r="G91" s="2">
        <v>225455541</v>
      </c>
      <c r="H91" s="2">
        <v>257781489</v>
      </c>
      <c r="I91" s="27">
        <v>233117846</v>
      </c>
      <c r="J91" s="27">
        <v>332963632</v>
      </c>
    </row>
    <row r="92" spans="1:10" x14ac:dyDescent="0.2">
      <c r="A92" s="1" t="s">
        <v>58</v>
      </c>
      <c r="B92" s="9">
        <v>242418320</v>
      </c>
      <c r="C92" s="9">
        <v>297918988.16000003</v>
      </c>
      <c r="D92" s="9">
        <v>303214294.77999991</v>
      </c>
      <c r="E92" s="9">
        <v>243742430.37</v>
      </c>
      <c r="F92" s="9">
        <v>285318245.63</v>
      </c>
      <c r="G92" s="2">
        <v>274705435</v>
      </c>
      <c r="H92" s="2">
        <v>385812784</v>
      </c>
      <c r="I92" s="27">
        <v>407515592</v>
      </c>
      <c r="J92" s="27">
        <v>579042449</v>
      </c>
    </row>
    <row r="93" spans="1:10" x14ac:dyDescent="0.2">
      <c r="A93" s="1" t="s">
        <v>59</v>
      </c>
      <c r="B93" s="9">
        <v>224026826</v>
      </c>
      <c r="C93" s="15">
        <v>251952221</v>
      </c>
      <c r="D93" s="9">
        <v>280017693</v>
      </c>
      <c r="E93" s="9">
        <v>351653145</v>
      </c>
      <c r="F93" s="9">
        <v>719492999</v>
      </c>
      <c r="G93" s="2">
        <v>1012821063</v>
      </c>
      <c r="H93" s="2">
        <v>884835729</v>
      </c>
      <c r="I93" s="27">
        <v>940685209</v>
      </c>
      <c r="J93" s="27">
        <v>980766675</v>
      </c>
    </row>
    <row r="94" spans="1:10" x14ac:dyDescent="0.2">
      <c r="A94" s="1" t="s">
        <v>119</v>
      </c>
      <c r="B94" s="9"/>
      <c r="C94" s="15"/>
      <c r="D94" s="9"/>
      <c r="E94" s="9"/>
      <c r="F94" s="9"/>
      <c r="G94" s="2">
        <v>19598616</v>
      </c>
      <c r="H94" s="2">
        <v>23628000</v>
      </c>
      <c r="I94" s="27">
        <v>22346489</v>
      </c>
      <c r="J94" s="27">
        <v>21678061</v>
      </c>
    </row>
    <row r="95" spans="1:10" x14ac:dyDescent="0.2">
      <c r="A95" s="1" t="s">
        <v>121</v>
      </c>
      <c r="B95" s="9"/>
      <c r="C95" s="15"/>
      <c r="D95" s="9"/>
      <c r="E95" s="9"/>
      <c r="F95" s="9"/>
      <c r="H95" s="2">
        <v>465636232</v>
      </c>
      <c r="I95" s="27">
        <v>641739708</v>
      </c>
      <c r="J95" s="27">
        <v>782374854</v>
      </c>
    </row>
    <row r="96" spans="1:10" x14ac:dyDescent="0.2">
      <c r="B96" s="9"/>
      <c r="C96" s="14"/>
      <c r="D96" s="14"/>
      <c r="E96" s="14"/>
      <c r="F96" s="14"/>
    </row>
    <row r="97" spans="1:10" x14ac:dyDescent="0.2">
      <c r="A97" s="3" t="s">
        <v>60</v>
      </c>
      <c r="B97" s="10">
        <v>629174555.17000008</v>
      </c>
      <c r="C97" s="10">
        <f>SUM(C98:C102)</f>
        <v>287753197.13</v>
      </c>
      <c r="D97" s="10">
        <f>SUM(D98:D102)</f>
        <v>189430135.52000001</v>
      </c>
      <c r="E97" s="10">
        <f>SUM(E98:E102)</f>
        <v>199211501</v>
      </c>
      <c r="F97" s="10">
        <f>SUM(F98:F102)</f>
        <v>209260557.15000001</v>
      </c>
      <c r="G97" s="10">
        <f>SUM(G98:G103)</f>
        <v>412077605.25</v>
      </c>
      <c r="H97" s="10">
        <f>SUM(H98:H103)</f>
        <v>143275318</v>
      </c>
      <c r="I97" s="10">
        <f>SUM(I98:I103)</f>
        <v>180127006.12</v>
      </c>
      <c r="J97" s="10">
        <f>SUM(J98:J103)</f>
        <v>202791329</v>
      </c>
    </row>
    <row r="98" spans="1:10" x14ac:dyDescent="0.2">
      <c r="A98" s="1" t="s">
        <v>61</v>
      </c>
      <c r="B98" s="9">
        <v>502014456</v>
      </c>
      <c r="C98" s="9">
        <v>147017588.40000001</v>
      </c>
      <c r="D98" s="9">
        <v>21445111</v>
      </c>
      <c r="E98" s="9">
        <v>6277393</v>
      </c>
      <c r="F98" s="9">
        <v>3056391</v>
      </c>
      <c r="G98" s="2">
        <v>1626</v>
      </c>
      <c r="H98" s="2">
        <v>3326</v>
      </c>
      <c r="I98" s="2">
        <v>0</v>
      </c>
      <c r="J98" s="2"/>
    </row>
    <row r="99" spans="1:10" x14ac:dyDescent="0.2">
      <c r="A99" s="1" t="s">
        <v>62</v>
      </c>
      <c r="B99" s="9">
        <v>59689962</v>
      </c>
      <c r="C99" s="9">
        <v>73834059.730000004</v>
      </c>
      <c r="D99" s="9">
        <v>75903005</v>
      </c>
      <c r="E99" s="9">
        <v>81562689</v>
      </c>
      <c r="F99" s="9">
        <v>91837409</v>
      </c>
      <c r="G99" s="2">
        <f>28518477+95808266</f>
        <v>124326743</v>
      </c>
      <c r="H99" s="2">
        <f>29588664+113503627</f>
        <v>143092291</v>
      </c>
      <c r="I99" s="2">
        <f>149689150.12+30437856</f>
        <v>180127006.12</v>
      </c>
      <c r="J99" s="2">
        <f>171580349+31210980</f>
        <v>202791329</v>
      </c>
    </row>
    <row r="100" spans="1:10" x14ac:dyDescent="0.2">
      <c r="A100" s="1" t="s">
        <v>63</v>
      </c>
      <c r="B100" s="9">
        <v>60941943.579999998</v>
      </c>
      <c r="C100" s="9">
        <v>60156633</v>
      </c>
      <c r="D100" s="9">
        <v>82931070</v>
      </c>
      <c r="E100" s="9">
        <v>101182413</v>
      </c>
      <c r="F100" s="9">
        <v>101364410</v>
      </c>
      <c r="H100" s="2"/>
      <c r="I100" s="2"/>
      <c r="J100" s="2"/>
    </row>
    <row r="101" spans="1:10" x14ac:dyDescent="0.2">
      <c r="A101" s="1" t="s">
        <v>64</v>
      </c>
      <c r="B101" s="9">
        <v>5687811</v>
      </c>
      <c r="C101" s="9">
        <v>5873991</v>
      </c>
      <c r="D101" s="9">
        <v>7562763.1200000001</v>
      </c>
      <c r="E101" s="9">
        <v>7634038</v>
      </c>
      <c r="F101" s="9">
        <v>8040594.1500000004</v>
      </c>
      <c r="G101" s="2">
        <v>2013298</v>
      </c>
      <c r="H101" s="2">
        <v>179701</v>
      </c>
      <c r="I101" s="2"/>
      <c r="J101" s="2"/>
    </row>
    <row r="102" spans="1:10" x14ac:dyDescent="0.2">
      <c r="A102" s="1" t="s">
        <v>65</v>
      </c>
      <c r="B102" s="9">
        <v>840382.59</v>
      </c>
      <c r="C102" s="9">
        <v>870925</v>
      </c>
      <c r="D102" s="9">
        <v>1588186.4</v>
      </c>
      <c r="E102" s="9">
        <v>2554968</v>
      </c>
      <c r="F102" s="9">
        <v>4961753</v>
      </c>
      <c r="G102" s="2">
        <f>257217461.25+28518477</f>
        <v>285735938.25</v>
      </c>
      <c r="H102" s="2"/>
      <c r="I102" s="2"/>
      <c r="J102" s="2"/>
    </row>
    <row r="103" spans="1:10" x14ac:dyDescent="0.2">
      <c r="A103" s="1" t="s">
        <v>120</v>
      </c>
      <c r="B103" s="9"/>
      <c r="C103" s="9"/>
      <c r="D103" s="9"/>
      <c r="E103" s="9"/>
      <c r="F103" s="9"/>
    </row>
    <row r="104" spans="1:10" x14ac:dyDescent="0.2">
      <c r="B104" s="9"/>
      <c r="C104" s="9"/>
      <c r="D104" s="9"/>
      <c r="E104" s="9"/>
      <c r="F104" s="9"/>
    </row>
    <row r="105" spans="1:10" x14ac:dyDescent="0.2">
      <c r="A105" s="3" t="s">
        <v>66</v>
      </c>
      <c r="B105" s="10">
        <v>52999302.710000023</v>
      </c>
      <c r="C105" s="10">
        <f>SUM(C106:C109)</f>
        <v>86281881.709999993</v>
      </c>
      <c r="D105" s="10">
        <f>SUM(D106:D109)</f>
        <v>80581869.13000001</v>
      </c>
      <c r="E105" s="10">
        <f>SUM(E106:E109)</f>
        <v>90598822.709999993</v>
      </c>
      <c r="F105" s="10">
        <f>SUM(F106:F109)</f>
        <v>115814261.73</v>
      </c>
      <c r="G105" s="10">
        <f>SUM(G106:G110)</f>
        <v>140607192.53999999</v>
      </c>
      <c r="H105" s="10">
        <f>SUM(H106:H111)</f>
        <v>365535560.04000002</v>
      </c>
      <c r="I105" s="10">
        <f>SUM(I106:I111)</f>
        <v>159326778.67000002</v>
      </c>
      <c r="J105" s="10">
        <f>SUM(J106:J111)</f>
        <v>490755789.86000001</v>
      </c>
    </row>
    <row r="106" spans="1:10" x14ac:dyDescent="0.2">
      <c r="A106" s="1" t="s">
        <v>67</v>
      </c>
      <c r="B106" s="9">
        <v>52637621.69000002</v>
      </c>
      <c r="C106" s="9">
        <v>72834343.75</v>
      </c>
      <c r="D106" s="9">
        <v>65040466.230000004</v>
      </c>
      <c r="E106" s="9">
        <v>74616307.319999993</v>
      </c>
      <c r="F106" s="9">
        <v>92799076.049999997</v>
      </c>
      <c r="G106" s="2">
        <v>140607192.53999999</v>
      </c>
      <c r="H106" s="2">
        <v>191689632.15000001</v>
      </c>
      <c r="I106" s="2">
        <v>77243094</v>
      </c>
      <c r="J106" s="2">
        <v>378579342.29000002</v>
      </c>
    </row>
    <row r="107" spans="1:10" x14ac:dyDescent="0.2">
      <c r="A107" s="1" t="s">
        <v>68</v>
      </c>
      <c r="B107" s="9"/>
      <c r="C107" s="9">
        <v>12454594.1</v>
      </c>
      <c r="D107" s="9">
        <v>14304235.65</v>
      </c>
      <c r="E107" s="9">
        <v>14408266</v>
      </c>
      <c r="F107" s="9">
        <v>19714556.780000001</v>
      </c>
      <c r="H107" s="2"/>
      <c r="I107" s="2"/>
      <c r="J107" s="2"/>
    </row>
    <row r="108" spans="1:10" x14ac:dyDescent="0.2">
      <c r="A108" s="1" t="s">
        <v>69</v>
      </c>
      <c r="B108" s="9"/>
      <c r="C108" s="9">
        <v>351802.22</v>
      </c>
      <c r="D108" s="9">
        <v>583888.88</v>
      </c>
      <c r="E108" s="9">
        <v>788507.88000000024</v>
      </c>
      <c r="F108" s="9">
        <v>2628218.2200000002</v>
      </c>
      <c r="H108" s="2"/>
      <c r="I108" s="2"/>
      <c r="J108" s="2"/>
    </row>
    <row r="109" spans="1:10" x14ac:dyDescent="0.2">
      <c r="A109" s="1" t="s">
        <v>70</v>
      </c>
      <c r="B109" s="9">
        <v>361681.02</v>
      </c>
      <c r="C109" s="9">
        <v>641141.6399999999</v>
      </c>
      <c r="D109" s="9">
        <v>653278.37000000011</v>
      </c>
      <c r="E109" s="9">
        <v>785741.50999999989</v>
      </c>
      <c r="F109" s="9">
        <v>672410.67999999982</v>
      </c>
      <c r="H109" s="2">
        <v>67202249.459999993</v>
      </c>
      <c r="I109" s="2">
        <v>82083684.670000002</v>
      </c>
      <c r="J109" s="27">
        <v>112176447.56999999</v>
      </c>
    </row>
    <row r="110" spans="1:10" x14ac:dyDescent="0.2">
      <c r="A110" s="1" t="s">
        <v>120</v>
      </c>
      <c r="B110" s="9"/>
      <c r="C110" s="9"/>
      <c r="D110" s="9"/>
      <c r="E110" s="9"/>
      <c r="F110" s="9"/>
      <c r="H110" s="2">
        <v>106643678.43000001</v>
      </c>
      <c r="I110" s="2"/>
      <c r="J110" s="2"/>
    </row>
    <row r="111" spans="1:10" x14ac:dyDescent="0.2">
      <c r="B111" s="9"/>
      <c r="C111" s="9"/>
      <c r="D111" s="9"/>
      <c r="E111" s="9"/>
      <c r="F111" s="9"/>
    </row>
    <row r="112" spans="1:10" x14ac:dyDescent="0.2">
      <c r="A112" s="3" t="s">
        <v>71</v>
      </c>
      <c r="B112" s="10">
        <v>7340897775.1300001</v>
      </c>
      <c r="C112" s="10">
        <f t="shared" ref="C112:J112" si="4">+C84+C86</f>
        <v>8328963969.46</v>
      </c>
      <c r="D112" s="10">
        <f t="shared" si="4"/>
        <v>9576055201.3800011</v>
      </c>
      <c r="E112" s="10">
        <f t="shared" si="4"/>
        <v>10080003973.42</v>
      </c>
      <c r="F112" s="10">
        <f t="shared" si="4"/>
        <v>11128126663.26</v>
      </c>
      <c r="G112" s="10">
        <f t="shared" si="4"/>
        <v>12732958469.57</v>
      </c>
      <c r="H112" s="10">
        <f t="shared" si="4"/>
        <v>13407587807</v>
      </c>
      <c r="I112" s="10">
        <f t="shared" si="4"/>
        <v>14607895069.74</v>
      </c>
      <c r="J112" s="10">
        <f t="shared" si="4"/>
        <v>16853009363.049999</v>
      </c>
    </row>
    <row r="113" spans="1:10" x14ac:dyDescent="0.2">
      <c r="A113" s="3"/>
      <c r="B113" s="9"/>
      <c r="C113" s="9"/>
      <c r="D113" s="9"/>
      <c r="E113" s="9"/>
      <c r="F113" s="9"/>
    </row>
    <row r="114" spans="1:10" x14ac:dyDescent="0.2">
      <c r="A114" s="3" t="s">
        <v>72</v>
      </c>
      <c r="B114" s="10">
        <v>8155735926.2199984</v>
      </c>
      <c r="C114" s="10">
        <f t="shared" ref="C114:J114" si="5">+C116+C117+C118+C121+C122+C128+C131+C132</f>
        <v>8503670777.710001</v>
      </c>
      <c r="D114" s="10">
        <f t="shared" si="5"/>
        <v>9146739993.6699982</v>
      </c>
      <c r="E114" s="10">
        <f t="shared" si="5"/>
        <v>9867884243.4999962</v>
      </c>
      <c r="F114" s="10">
        <f t="shared" si="5"/>
        <v>10442838935.34</v>
      </c>
      <c r="G114" s="10">
        <f t="shared" si="5"/>
        <v>11019197883.719999</v>
      </c>
      <c r="H114" s="10">
        <f t="shared" si="5"/>
        <v>10820410932.34</v>
      </c>
      <c r="I114" s="10">
        <f t="shared" si="5"/>
        <v>11168380800.870001</v>
      </c>
      <c r="J114" s="10">
        <f t="shared" si="5"/>
        <v>11883112872.999998</v>
      </c>
    </row>
    <row r="115" spans="1:10" x14ac:dyDescent="0.2">
      <c r="A115" s="3"/>
      <c r="B115" s="10"/>
      <c r="C115" s="10"/>
      <c r="D115" s="10"/>
      <c r="E115" s="10"/>
      <c r="F115" s="10"/>
      <c r="H115" s="9"/>
    </row>
    <row r="116" spans="1:10" x14ac:dyDescent="0.2">
      <c r="A116" s="1" t="s">
        <v>73</v>
      </c>
      <c r="B116" s="9">
        <v>4455746689.0999994</v>
      </c>
      <c r="C116" s="9">
        <v>4687382837.75</v>
      </c>
      <c r="D116" s="9">
        <v>4929538118.7200003</v>
      </c>
      <c r="E116" s="9">
        <v>5249855159.1299992</v>
      </c>
      <c r="F116" s="9">
        <v>5522668637.6800003</v>
      </c>
      <c r="G116" s="2">
        <v>5771307758.4799995</v>
      </c>
      <c r="H116" s="9">
        <v>5326808620.3400002</v>
      </c>
      <c r="I116" s="9">
        <v>5461337751.8400002</v>
      </c>
      <c r="J116" s="9">
        <v>5631355799.9399996</v>
      </c>
    </row>
    <row r="117" spans="1:10" x14ac:dyDescent="0.2">
      <c r="A117" s="1" t="s">
        <v>74</v>
      </c>
      <c r="B117" s="9">
        <v>1050299224.6799998</v>
      </c>
      <c r="C117" s="9">
        <v>1092461997.8100002</v>
      </c>
      <c r="D117" s="9">
        <v>1205376079.4100001</v>
      </c>
      <c r="E117" s="9">
        <v>1323694601.8400002</v>
      </c>
      <c r="F117" s="9">
        <v>1361973909.0100002</v>
      </c>
      <c r="G117" s="2">
        <v>1499128467.24</v>
      </c>
      <c r="H117" s="9">
        <v>1662855559</v>
      </c>
      <c r="I117" s="9">
        <v>1779042413</v>
      </c>
      <c r="J117" s="9">
        <v>1913338566.1800001</v>
      </c>
    </row>
    <row r="118" spans="1:10" x14ac:dyDescent="0.2">
      <c r="A118" s="1" t="s">
        <v>75</v>
      </c>
      <c r="B118" s="10">
        <v>866245519.5</v>
      </c>
      <c r="C118" s="9">
        <v>900880500.61000001</v>
      </c>
      <c r="D118" s="9">
        <v>1001282387.3999999</v>
      </c>
      <c r="E118" s="9">
        <v>1189123718.6399999</v>
      </c>
      <c r="F118" s="9">
        <v>1295668978.3399999</v>
      </c>
      <c r="G118" s="2">
        <v>1365032076</v>
      </c>
      <c r="H118" s="9">
        <v>1377220630</v>
      </c>
      <c r="I118" s="9">
        <f>I119+I120</f>
        <v>1437167841</v>
      </c>
      <c r="J118" s="9">
        <f>J119+J120</f>
        <v>1558545607</v>
      </c>
    </row>
    <row r="119" spans="1:10" x14ac:dyDescent="0.2">
      <c r="A119" s="1" t="s">
        <v>76</v>
      </c>
      <c r="B119" s="9">
        <v>114703252.71000001</v>
      </c>
      <c r="C119" s="9">
        <v>113230969.16000001</v>
      </c>
      <c r="D119" s="9">
        <v>123199080.62</v>
      </c>
      <c r="E119" s="9">
        <v>146536717.92000002</v>
      </c>
      <c r="F119" s="9">
        <v>171050054.24000001</v>
      </c>
      <c r="G119" s="2">
        <v>165461704</v>
      </c>
      <c r="H119" s="9">
        <v>166939134</v>
      </c>
      <c r="I119" s="9">
        <v>174205606</v>
      </c>
      <c r="J119" s="9">
        <v>188918354</v>
      </c>
    </row>
    <row r="120" spans="1:10" x14ac:dyDescent="0.2">
      <c r="A120" s="1" t="s">
        <v>77</v>
      </c>
      <c r="B120" s="9">
        <v>751542266.78999996</v>
      </c>
      <c r="C120" s="9">
        <v>787649531.45000005</v>
      </c>
      <c r="D120" s="9">
        <v>878083306.78000009</v>
      </c>
      <c r="E120" s="9">
        <v>1042587000.7199999</v>
      </c>
      <c r="F120" s="9">
        <v>1124618924.1000001</v>
      </c>
      <c r="G120" s="2">
        <v>1199570372</v>
      </c>
      <c r="H120" s="9">
        <v>1210281496</v>
      </c>
      <c r="I120" s="9">
        <v>1262962235</v>
      </c>
      <c r="J120" s="9">
        <v>1369627253</v>
      </c>
    </row>
    <row r="121" spans="1:10" x14ac:dyDescent="0.2">
      <c r="A121" s="1" t="s">
        <v>78</v>
      </c>
      <c r="B121" s="9">
        <v>727821731.12000012</v>
      </c>
      <c r="C121" s="9">
        <v>758026390.04999995</v>
      </c>
      <c r="D121" s="9">
        <v>824650388.07000005</v>
      </c>
      <c r="E121" s="9">
        <v>880639903.00000012</v>
      </c>
      <c r="F121" s="9">
        <v>945300816</v>
      </c>
      <c r="G121" s="2">
        <v>1014373144</v>
      </c>
      <c r="H121" s="9">
        <v>1025796771</v>
      </c>
      <c r="I121" s="9">
        <v>1078204184</v>
      </c>
      <c r="J121" s="9">
        <v>1183337465</v>
      </c>
    </row>
    <row r="122" spans="1:10" x14ac:dyDescent="0.2">
      <c r="A122" s="1" t="s">
        <v>79</v>
      </c>
      <c r="B122" s="10">
        <v>315535959.03999996</v>
      </c>
      <c r="C122" s="9">
        <v>297195468.60000002</v>
      </c>
      <c r="D122" s="9">
        <v>382496290.32999998</v>
      </c>
      <c r="E122" s="9">
        <v>379700085.55999994</v>
      </c>
      <c r="F122" s="9">
        <v>391125102.84999996</v>
      </c>
      <c r="G122" s="2">
        <v>435973067</v>
      </c>
      <c r="H122" s="9">
        <f>H123+H127</f>
        <v>471397456</v>
      </c>
      <c r="I122" s="9">
        <f>I123+I127</f>
        <v>435744714</v>
      </c>
      <c r="J122" s="9">
        <f>J123+J127</f>
        <v>569578263</v>
      </c>
    </row>
    <row r="123" spans="1:10" x14ac:dyDescent="0.2">
      <c r="A123" s="1" t="s">
        <v>110</v>
      </c>
      <c r="B123" s="10"/>
      <c r="C123" s="9"/>
      <c r="D123" s="9"/>
      <c r="E123" s="9"/>
      <c r="F123" s="9"/>
      <c r="G123" s="2">
        <v>215062602</v>
      </c>
      <c r="H123" s="9">
        <v>248739359</v>
      </c>
      <c r="I123" s="9">
        <f>I124+I125+I126</f>
        <v>209727358</v>
      </c>
      <c r="J123" s="9">
        <f>J124+J125+J126</f>
        <v>333470255</v>
      </c>
    </row>
    <row r="124" spans="1:10" x14ac:dyDescent="0.2">
      <c r="A124" s="1" t="s">
        <v>80</v>
      </c>
      <c r="B124" s="9">
        <v>92493284.909999996</v>
      </c>
      <c r="C124" s="9">
        <v>109861836.53999999</v>
      </c>
      <c r="D124" s="9">
        <v>116737836.44000001</v>
      </c>
      <c r="E124" s="9">
        <v>121353309.79000001</v>
      </c>
      <c r="F124" s="9">
        <v>129943829.53</v>
      </c>
      <c r="G124" s="2">
        <v>141322872</v>
      </c>
      <c r="H124" s="9">
        <v>151371518</v>
      </c>
      <c r="I124" s="9">
        <v>166703016</v>
      </c>
      <c r="J124" s="9">
        <v>192819406</v>
      </c>
    </row>
    <row r="125" spans="1:10" x14ac:dyDescent="0.2">
      <c r="A125" s="1" t="s">
        <v>81</v>
      </c>
      <c r="B125" s="9">
        <v>62681604.380000003</v>
      </c>
      <c r="C125" s="9">
        <v>35917713.869999997</v>
      </c>
      <c r="D125" s="9">
        <v>82528610.989999995</v>
      </c>
      <c r="E125" s="9">
        <v>67328758.040000007</v>
      </c>
      <c r="F125" s="9">
        <v>57698675.009999998</v>
      </c>
      <c r="G125" s="2">
        <v>64974823</v>
      </c>
      <c r="H125" s="9">
        <v>88794463</v>
      </c>
      <c r="I125" s="9">
        <v>32087725</v>
      </c>
      <c r="J125" s="9">
        <v>124052489</v>
      </c>
    </row>
    <row r="126" spans="1:10" x14ac:dyDescent="0.2">
      <c r="A126" s="1" t="s">
        <v>111</v>
      </c>
      <c r="B126" s="9"/>
      <c r="C126" s="9"/>
      <c r="D126" s="9"/>
      <c r="E126" s="9"/>
      <c r="F126" s="9"/>
      <c r="G126" s="2">
        <v>8764907</v>
      </c>
      <c r="H126" s="9">
        <v>8573378</v>
      </c>
      <c r="I126" s="9">
        <v>10936617</v>
      </c>
      <c r="J126" s="9">
        <v>16598360</v>
      </c>
    </row>
    <row r="127" spans="1:10" x14ac:dyDescent="0.2">
      <c r="A127" s="1" t="s">
        <v>82</v>
      </c>
      <c r="B127" s="9">
        <v>160361069.75</v>
      </c>
      <c r="C127" s="9">
        <v>151415918.19000003</v>
      </c>
      <c r="D127" s="9">
        <v>183229842.90000001</v>
      </c>
      <c r="E127" s="9">
        <v>191018017.72999999</v>
      </c>
      <c r="F127" s="9">
        <v>203482598.31</v>
      </c>
      <c r="G127" s="2">
        <v>220910465</v>
      </c>
      <c r="H127" s="9">
        <v>222658097</v>
      </c>
      <c r="I127" s="9">
        <v>226017356</v>
      </c>
      <c r="J127" s="9">
        <v>236108008</v>
      </c>
    </row>
    <row r="128" spans="1:10" x14ac:dyDescent="0.2">
      <c r="A128" s="1" t="s">
        <v>83</v>
      </c>
      <c r="B128" s="10">
        <v>111870842.87</v>
      </c>
      <c r="C128" s="9">
        <v>115615543.97999999</v>
      </c>
      <c r="D128" s="9">
        <v>124743399.39000003</v>
      </c>
      <c r="E128" s="9">
        <v>139584997.38</v>
      </c>
      <c r="F128" s="9">
        <v>145268183.5</v>
      </c>
      <c r="G128" s="2">
        <v>149530110</v>
      </c>
      <c r="H128" s="9">
        <v>155966523</v>
      </c>
      <c r="I128" s="9">
        <f>I129+I130</f>
        <v>164504897.03</v>
      </c>
      <c r="J128" s="9">
        <f>J129+J130</f>
        <v>168634082.88</v>
      </c>
    </row>
    <row r="129" spans="1:11" x14ac:dyDescent="0.2">
      <c r="A129" s="1" t="s">
        <v>84</v>
      </c>
      <c r="B129" s="9">
        <v>59127644.619999997</v>
      </c>
      <c r="C129" s="9">
        <v>61529307.409999996</v>
      </c>
      <c r="D129" s="9">
        <v>66975970.539999999</v>
      </c>
      <c r="E129" s="9">
        <v>78077669.270000011</v>
      </c>
      <c r="F129" s="9">
        <v>81783925.450000003</v>
      </c>
      <c r="G129" s="2">
        <v>85926742</v>
      </c>
      <c r="H129" s="9">
        <v>90793111.739999995</v>
      </c>
      <c r="I129" s="9">
        <v>96311307.430000007</v>
      </c>
      <c r="J129" s="9">
        <v>98997778.909999996</v>
      </c>
      <c r="K129" s="12"/>
    </row>
    <row r="130" spans="1:11" x14ac:dyDescent="0.2">
      <c r="A130" s="1" t="s">
        <v>85</v>
      </c>
      <c r="B130" s="9">
        <v>52743198.250000007</v>
      </c>
      <c r="C130" s="9">
        <v>54086236.57</v>
      </c>
      <c r="D130" s="9">
        <v>57767428.849999994</v>
      </c>
      <c r="E130" s="9">
        <v>61507328.109999999</v>
      </c>
      <c r="F130" s="9">
        <v>63484258.049999997</v>
      </c>
      <c r="G130" s="2">
        <v>63603368</v>
      </c>
      <c r="H130" s="9">
        <v>65173411.710000001</v>
      </c>
      <c r="I130" s="9">
        <v>68193589.599999994</v>
      </c>
      <c r="J130" s="9">
        <v>69636303.969999999</v>
      </c>
    </row>
    <row r="131" spans="1:11" x14ac:dyDescent="0.2">
      <c r="A131" s="1" t="s">
        <v>86</v>
      </c>
      <c r="B131" s="9">
        <v>150458218.35999998</v>
      </c>
      <c r="C131" s="9">
        <v>150213196.09999999</v>
      </c>
      <c r="D131" s="9">
        <v>153352767.95999998</v>
      </c>
      <c r="E131" s="9">
        <v>160373662.88</v>
      </c>
      <c r="F131" s="9">
        <v>165864891.92000002</v>
      </c>
      <c r="G131" s="2">
        <v>177637527</v>
      </c>
      <c r="H131" s="9">
        <v>189720290</v>
      </c>
      <c r="I131" s="9">
        <v>178827528</v>
      </c>
      <c r="J131" s="9">
        <v>177184799</v>
      </c>
    </row>
    <row r="132" spans="1:11" x14ac:dyDescent="0.2">
      <c r="A132" s="1" t="s">
        <v>87</v>
      </c>
      <c r="B132" s="9">
        <v>477757741.55000007</v>
      </c>
      <c r="C132" s="9">
        <v>501894842.80999994</v>
      </c>
      <c r="D132" s="9">
        <v>525300562.38999999</v>
      </c>
      <c r="E132" s="9">
        <v>544912115.06999993</v>
      </c>
      <c r="F132" s="9">
        <v>614968416.03999996</v>
      </c>
      <c r="G132" s="2">
        <v>606215734</v>
      </c>
      <c r="H132" s="9">
        <v>610645083</v>
      </c>
      <c r="I132" s="9">
        <v>633551472</v>
      </c>
      <c r="J132" s="9">
        <v>681138290</v>
      </c>
    </row>
    <row r="133" spans="1:11" x14ac:dyDescent="0.2">
      <c r="B133" s="9"/>
      <c r="C133" s="9"/>
      <c r="D133" s="9"/>
      <c r="E133" s="9"/>
      <c r="F133" s="9"/>
    </row>
    <row r="134" spans="1:11" x14ac:dyDescent="0.2">
      <c r="A134" s="3" t="s">
        <v>88</v>
      </c>
      <c r="B134" s="10">
        <v>1253467798.9999998</v>
      </c>
      <c r="C134" s="10">
        <f t="shared" ref="C134:J134" si="6">+C137</f>
        <v>1304716437</v>
      </c>
      <c r="D134" s="10">
        <f t="shared" si="6"/>
        <v>1356035423</v>
      </c>
      <c r="E134" s="10">
        <f t="shared" si="6"/>
        <v>1333693579.9000001</v>
      </c>
      <c r="F134" s="10">
        <f t="shared" si="6"/>
        <v>1435832540.75</v>
      </c>
      <c r="G134" s="10">
        <f t="shared" si="6"/>
        <v>1550673193</v>
      </c>
      <c r="H134" s="10">
        <f t="shared" si="6"/>
        <v>1697872435</v>
      </c>
      <c r="I134" s="10">
        <f t="shared" si="6"/>
        <v>1739439520</v>
      </c>
      <c r="J134" s="10">
        <f t="shared" si="6"/>
        <v>1831614709</v>
      </c>
    </row>
    <row r="135" spans="1:11" x14ac:dyDescent="0.2">
      <c r="B135" s="10"/>
      <c r="C135" s="10"/>
      <c r="D135" s="10"/>
      <c r="E135" s="10"/>
      <c r="F135" s="10"/>
      <c r="H135" s="2"/>
    </row>
    <row r="136" spans="1:11" x14ac:dyDescent="0.2">
      <c r="A136" s="1" t="s">
        <v>89</v>
      </c>
      <c r="B136" s="10"/>
      <c r="C136" s="10"/>
      <c r="D136" s="10"/>
      <c r="E136" s="10"/>
      <c r="F136" s="10"/>
      <c r="H136" s="2"/>
    </row>
    <row r="137" spans="1:11" x14ac:dyDescent="0.2">
      <c r="A137" s="1" t="s">
        <v>90</v>
      </c>
      <c r="B137" s="9">
        <v>1253467798.9999998</v>
      </c>
      <c r="C137" s="9">
        <v>1304716437</v>
      </c>
      <c r="D137" s="9">
        <v>1356035423</v>
      </c>
      <c r="E137" s="9">
        <v>1333693579.9000001</v>
      </c>
      <c r="F137" s="9">
        <v>1435832540.75</v>
      </c>
      <c r="G137" s="2">
        <v>1550673193</v>
      </c>
      <c r="H137" s="2">
        <v>1697872435</v>
      </c>
      <c r="I137" s="2">
        <v>1739439520</v>
      </c>
      <c r="J137" s="2">
        <v>1831614709</v>
      </c>
    </row>
    <row r="138" spans="1:11" x14ac:dyDescent="0.2">
      <c r="B138" s="9"/>
      <c r="C138" s="9"/>
      <c r="D138" s="9"/>
      <c r="E138" s="9"/>
      <c r="F138" s="9"/>
      <c r="H138" s="2"/>
    </row>
    <row r="139" spans="1:11" x14ac:dyDescent="0.2">
      <c r="A139" s="3" t="s">
        <v>91</v>
      </c>
      <c r="B139" s="10">
        <v>4700389588.920001</v>
      </c>
      <c r="C139" s="10">
        <f t="shared" ref="C139:J139" si="7">+C141+C142+C151</f>
        <v>2068859618.1399999</v>
      </c>
      <c r="D139" s="10">
        <f t="shared" si="7"/>
        <v>4078297446.0899997</v>
      </c>
      <c r="E139" s="10">
        <f t="shared" si="7"/>
        <v>2802074594.3699994</v>
      </c>
      <c r="F139" s="10">
        <f t="shared" si="7"/>
        <v>7199180024.4400005</v>
      </c>
      <c r="G139" s="10">
        <f t="shared" si="7"/>
        <v>6001965239.0699997</v>
      </c>
      <c r="H139" s="10">
        <f t="shared" si="7"/>
        <v>7085435570.9899998</v>
      </c>
      <c r="I139" s="10">
        <f t="shared" si="7"/>
        <v>7865229490.0300007</v>
      </c>
      <c r="J139" s="10">
        <f t="shared" si="7"/>
        <v>8992709611.3999996</v>
      </c>
    </row>
    <row r="140" spans="1:11" x14ac:dyDescent="0.2">
      <c r="B140" s="10"/>
      <c r="C140" s="10"/>
      <c r="D140" s="10"/>
      <c r="E140" s="10"/>
      <c r="F140" s="10"/>
      <c r="H140" s="2"/>
    </row>
    <row r="141" spans="1:11" x14ac:dyDescent="0.2">
      <c r="A141" s="1" t="s">
        <v>92</v>
      </c>
      <c r="B141" s="9">
        <v>1473375000</v>
      </c>
      <c r="C141" s="9">
        <v>0</v>
      </c>
      <c r="D141" s="9">
        <v>1618932059</v>
      </c>
      <c r="E141" s="9">
        <v>0</v>
      </c>
      <c r="F141" s="9">
        <v>1855503814.95</v>
      </c>
      <c r="G141" s="2">
        <v>400000000</v>
      </c>
      <c r="I141" s="2">
        <v>880113620.36000001</v>
      </c>
      <c r="J141" s="2">
        <v>2187200000</v>
      </c>
    </row>
    <row r="142" spans="1:11" s="3" customFormat="1" x14ac:dyDescent="0.2">
      <c r="A142" s="3" t="s">
        <v>93</v>
      </c>
      <c r="B142" s="10">
        <v>1064997293.72</v>
      </c>
      <c r="C142" s="10">
        <v>222697886.08000001</v>
      </c>
      <c r="D142" s="10">
        <f>SUM(D143:D150)</f>
        <v>216428368.63999999</v>
      </c>
      <c r="E142" s="10">
        <f>SUM(E143:E150)</f>
        <v>285298990.73999995</v>
      </c>
      <c r="F142" s="10">
        <f>SUM(F143:F150)</f>
        <v>205627538.84000003</v>
      </c>
      <c r="G142" s="16"/>
      <c r="I142" s="10">
        <f>SUM(I143:I150)</f>
        <v>214454168</v>
      </c>
      <c r="J142" s="10">
        <f>SUM(J143:J150)</f>
        <v>63910237</v>
      </c>
    </row>
    <row r="143" spans="1:11" x14ac:dyDescent="0.2">
      <c r="A143" s="1" t="s">
        <v>94</v>
      </c>
      <c r="B143" s="9">
        <v>321595508.25</v>
      </c>
      <c r="C143" s="9">
        <v>56696.760000000009</v>
      </c>
      <c r="D143" s="9">
        <v>0</v>
      </c>
      <c r="E143" s="9">
        <v>0</v>
      </c>
      <c r="F143" s="9">
        <v>0</v>
      </c>
      <c r="I143" s="9">
        <v>44249723</v>
      </c>
      <c r="J143" s="9">
        <v>63910237</v>
      </c>
    </row>
    <row r="144" spans="1:11" x14ac:dyDescent="0.2">
      <c r="A144" s="1" t="s">
        <v>95</v>
      </c>
      <c r="B144" s="9">
        <v>737932361.69000006</v>
      </c>
      <c r="C144" s="9">
        <v>1394794.8299999998</v>
      </c>
      <c r="D144" s="9">
        <v>210730267.88999999</v>
      </c>
      <c r="E144" s="9">
        <v>200022422.58999997</v>
      </c>
      <c r="F144" s="9">
        <v>125024628.58000001</v>
      </c>
      <c r="I144" s="9">
        <v>170204445</v>
      </c>
      <c r="J144" s="9"/>
    </row>
    <row r="145" spans="1:11" x14ac:dyDescent="0.2">
      <c r="A145" s="1" t="s">
        <v>96</v>
      </c>
      <c r="B145" s="9">
        <v>5469423.7800000012</v>
      </c>
      <c r="C145" s="9">
        <v>4761875.99</v>
      </c>
      <c r="D145" s="9">
        <v>4893338.8</v>
      </c>
      <c r="E145" s="9">
        <v>5638057.5300000003</v>
      </c>
      <c r="F145" s="9">
        <v>6296892.2599999988</v>
      </c>
      <c r="I145" s="9"/>
      <c r="J145" s="9"/>
    </row>
    <row r="146" spans="1:11" x14ac:dyDescent="0.2">
      <c r="A146" s="1" t="s">
        <v>97</v>
      </c>
      <c r="B146" s="9"/>
      <c r="C146" s="9">
        <v>0</v>
      </c>
      <c r="D146" s="9">
        <v>0</v>
      </c>
      <c r="E146" s="9">
        <v>0</v>
      </c>
      <c r="F146" s="9">
        <v>0</v>
      </c>
    </row>
    <row r="147" spans="1:11" x14ac:dyDescent="0.2">
      <c r="A147" s="1" t="s">
        <v>98</v>
      </c>
      <c r="B147" s="9"/>
      <c r="C147" s="9">
        <v>0</v>
      </c>
      <c r="D147" s="9">
        <v>0</v>
      </c>
      <c r="E147" s="9">
        <v>0</v>
      </c>
      <c r="F147" s="9">
        <v>0</v>
      </c>
    </row>
    <row r="148" spans="1:11" x14ac:dyDescent="0.2">
      <c r="A148" s="17" t="s">
        <v>99</v>
      </c>
      <c r="B148" s="9"/>
      <c r="C148" s="9">
        <v>0</v>
      </c>
      <c r="D148" s="9">
        <v>0</v>
      </c>
      <c r="E148" s="9">
        <v>0</v>
      </c>
      <c r="F148" s="9">
        <v>0</v>
      </c>
    </row>
    <row r="149" spans="1:11" x14ac:dyDescent="0.2">
      <c r="A149" s="1" t="s">
        <v>100</v>
      </c>
      <c r="B149" s="9"/>
      <c r="C149" s="9">
        <v>216484518.5</v>
      </c>
      <c r="D149" s="9">
        <v>554761.95000000007</v>
      </c>
      <c r="E149" s="9"/>
      <c r="F149" s="9"/>
    </row>
    <row r="150" spans="1:11" x14ac:dyDescent="0.2">
      <c r="A150" s="1" t="s">
        <v>101</v>
      </c>
      <c r="B150" s="9"/>
      <c r="C150" s="9">
        <v>0</v>
      </c>
      <c r="D150" s="9">
        <v>249999.99999999994</v>
      </c>
      <c r="E150" s="9">
        <v>79638510.61999999</v>
      </c>
      <c r="F150" s="9">
        <v>74306018</v>
      </c>
      <c r="K150" s="12"/>
    </row>
    <row r="151" spans="1:11" x14ac:dyDescent="0.2">
      <c r="A151" s="1" t="s">
        <v>102</v>
      </c>
      <c r="B151" s="9">
        <v>2162017295.1999998</v>
      </c>
      <c r="C151" s="9">
        <v>1846161732.0599999</v>
      </c>
      <c r="D151" s="9">
        <v>2242937018.4499998</v>
      </c>
      <c r="E151" s="9">
        <f>2522413661.16-E145</f>
        <v>2516775603.6299996</v>
      </c>
      <c r="F151" s="9">
        <v>5138048670.6500006</v>
      </c>
      <c r="G151" s="2">
        <v>5601965239.0699997</v>
      </c>
      <c r="H151" s="2">
        <v>7085435570.9899998</v>
      </c>
      <c r="I151" s="2">
        <v>6770661701.6700001</v>
      </c>
      <c r="J151" s="2">
        <v>6741599374.3999996</v>
      </c>
    </row>
    <row r="152" spans="1:11" x14ac:dyDescent="0.2">
      <c r="B152" s="9"/>
      <c r="C152" s="9"/>
      <c r="D152" s="9"/>
      <c r="E152" s="9"/>
      <c r="F152" s="9"/>
    </row>
    <row r="153" spans="1:11" x14ac:dyDescent="0.2">
      <c r="A153" s="17" t="s">
        <v>103</v>
      </c>
      <c r="B153" s="9">
        <f t="shared" ref="B153:F153" si="8">+B154</f>
        <v>2368292971</v>
      </c>
      <c r="C153" s="9">
        <f t="shared" si="8"/>
        <v>2561240461</v>
      </c>
      <c r="D153" s="9">
        <f t="shared" si="8"/>
        <v>3902251945</v>
      </c>
      <c r="E153" s="9">
        <f t="shared" si="8"/>
        <v>3039795492.1499996</v>
      </c>
      <c r="F153" s="9">
        <f t="shared" si="8"/>
        <v>2888862893</v>
      </c>
    </row>
    <row r="154" spans="1:11" ht="22.5" x14ac:dyDescent="0.2">
      <c r="A154" s="24" t="s">
        <v>104</v>
      </c>
      <c r="B154" s="9">
        <v>2368292971</v>
      </c>
      <c r="C154" s="9">
        <v>2561240461</v>
      </c>
      <c r="D154" s="9">
        <v>3902251945</v>
      </c>
      <c r="E154" s="9">
        <v>3039795492.1499996</v>
      </c>
      <c r="F154" s="9">
        <v>2888862893</v>
      </c>
    </row>
    <row r="155" spans="1:11" x14ac:dyDescent="0.2">
      <c r="B155" s="9"/>
      <c r="C155" s="9"/>
      <c r="D155" s="9"/>
      <c r="E155" s="9"/>
      <c r="F155" s="9"/>
    </row>
    <row r="156" spans="1:11" x14ac:dyDescent="0.2">
      <c r="A156" s="3" t="s">
        <v>105</v>
      </c>
      <c r="B156" s="18">
        <f t="shared" ref="B156:J156" si="9">+B112+B114+B134+B139+B153</f>
        <v>23818784060.27</v>
      </c>
      <c r="C156" s="18">
        <f t="shared" si="9"/>
        <v>22767451263.310001</v>
      </c>
      <c r="D156" s="18">
        <f t="shared" si="9"/>
        <v>28059380009.139999</v>
      </c>
      <c r="E156" s="18">
        <f t="shared" si="9"/>
        <v>27123451883.339996</v>
      </c>
      <c r="F156" s="18">
        <f t="shared" si="9"/>
        <v>33094841056.790001</v>
      </c>
      <c r="G156" s="18">
        <f t="shared" si="9"/>
        <v>31304794785.360001</v>
      </c>
      <c r="H156" s="18">
        <f t="shared" si="9"/>
        <v>33011306745.330002</v>
      </c>
      <c r="I156" s="18">
        <f t="shared" si="9"/>
        <v>35380944880.639999</v>
      </c>
      <c r="J156" s="18">
        <f t="shared" si="9"/>
        <v>39560446556.449997</v>
      </c>
    </row>
    <row r="157" spans="1:11" x14ac:dyDescent="0.2">
      <c r="B157" s="19"/>
      <c r="C157" s="19"/>
      <c r="D157" s="20"/>
    </row>
    <row r="158" spans="1:11" x14ac:dyDescent="0.2">
      <c r="B158" s="19"/>
      <c r="F158" s="2"/>
    </row>
    <row r="159" spans="1:11" x14ac:dyDescent="0.2">
      <c r="B159" s="2">
        <f t="shared" ref="B159:F159" si="10">+B156-B153</f>
        <v>21450491089.27</v>
      </c>
      <c r="C159" s="2">
        <f t="shared" si="10"/>
        <v>20206210802.310001</v>
      </c>
      <c r="D159" s="2">
        <f t="shared" si="10"/>
        <v>24157128064.139999</v>
      </c>
      <c r="E159" s="2">
        <f t="shared" si="10"/>
        <v>24083656391.189995</v>
      </c>
      <c r="F159" s="2">
        <f t="shared" si="10"/>
        <v>30205978163.790001</v>
      </c>
    </row>
    <row r="160" spans="1:11" x14ac:dyDescent="0.2">
      <c r="B160" s="19"/>
      <c r="C160" s="21"/>
      <c r="D160" s="21"/>
      <c r="F160" s="2"/>
    </row>
    <row r="161" spans="2:8" x14ac:dyDescent="0.2">
      <c r="B161" s="19"/>
      <c r="C161" s="22"/>
      <c r="D161" s="22"/>
      <c r="F161" s="2"/>
    </row>
    <row r="162" spans="2:8" x14ac:dyDescent="0.2">
      <c r="B162" s="19"/>
      <c r="F162" s="2"/>
    </row>
    <row r="163" spans="2:8" x14ac:dyDescent="0.2">
      <c r="B163" s="19"/>
      <c r="F163" s="2"/>
    </row>
    <row r="164" spans="2:8" x14ac:dyDescent="0.2">
      <c r="B164" s="19"/>
      <c r="C164" s="3"/>
      <c r="D164" s="3"/>
      <c r="H164" s="10"/>
    </row>
    <row r="165" spans="2:8" x14ac:dyDescent="0.2">
      <c r="B165" s="19"/>
      <c r="H165" s="10"/>
    </row>
    <row r="166" spans="2:8" x14ac:dyDescent="0.2">
      <c r="B166" s="19"/>
      <c r="H166" s="10"/>
    </row>
    <row r="167" spans="2:8" x14ac:dyDescent="0.2">
      <c r="B167" s="19"/>
      <c r="H167" s="10"/>
    </row>
    <row r="168" spans="2:8" s="23" customFormat="1" x14ac:dyDescent="0.2">
      <c r="B168" s="19"/>
      <c r="C168" s="1"/>
      <c r="D168" s="1"/>
      <c r="G168" s="2"/>
      <c r="H168" s="10"/>
    </row>
    <row r="169" spans="2:8" s="23" customFormat="1" x14ac:dyDescent="0.2">
      <c r="B169" s="19"/>
      <c r="C169" s="1"/>
      <c r="D169" s="1"/>
      <c r="G169" s="2"/>
      <c r="H169" s="10"/>
    </row>
    <row r="170" spans="2:8" s="23" customFormat="1" x14ac:dyDescent="0.2">
      <c r="B170" s="19"/>
      <c r="C170" s="1"/>
      <c r="D170" s="1"/>
      <c r="G170" s="2"/>
      <c r="H170" s="10"/>
    </row>
    <row r="171" spans="2:8" x14ac:dyDescent="0.2">
      <c r="H171" s="10"/>
    </row>
    <row r="172" spans="2:8" x14ac:dyDescent="0.2">
      <c r="H172" s="10"/>
    </row>
    <row r="173" spans="2:8" x14ac:dyDescent="0.2">
      <c r="H173" s="10"/>
    </row>
    <row r="174" spans="2:8" s="23" customFormat="1" x14ac:dyDescent="0.2">
      <c r="B174" s="1"/>
      <c r="C174" s="3"/>
      <c r="D174" s="3"/>
      <c r="G174" s="2"/>
      <c r="H174" s="10"/>
    </row>
  </sheetData>
  <mergeCells count="3">
    <mergeCell ref="A1:F1"/>
    <mergeCell ref="A2:F2"/>
    <mergeCell ref="A3:G3"/>
  </mergeCells>
  <pageMargins left="0.27559055118110237" right="0.23622047244094491" top="0.39370078740157483" bottom="0.47244094488188981" header="0" footer="0"/>
  <pageSetup scale="80" fitToHeight="9" orientation="landscape" r:id="rId1"/>
  <headerFooter alignWithMargins="0">
    <oddFooter>&amp;R&amp;P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ESTADISTICOS</vt:lpstr>
      <vt:lpstr>ESTADISTICOS!Títulos_a_imprimir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gissell.pavia</dc:creator>
  <cp:lastModifiedBy>Felipe Llamas Ocampo</cp:lastModifiedBy>
  <dcterms:created xsi:type="dcterms:W3CDTF">2014-01-23T17:41:37Z</dcterms:created>
  <dcterms:modified xsi:type="dcterms:W3CDTF">2018-04-27T16:29:01Z</dcterms:modified>
</cp:coreProperties>
</file>